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4"/>
  </bookViews>
  <sheets>
    <sheet name="Line 1 Arrival" sheetId="1" r:id="rId1"/>
    <sheet name="Line 1 Arrival Transpose" sheetId="2" r:id="rId2"/>
    <sheet name="Graphs" sheetId="3" r:id="rId3"/>
    <sheet name="Line 1_SUM_Sater" sheetId="4" r:id="rId4"/>
    <sheet name="Stations" sheetId="5" r:id="rId5"/>
  </sheets>
  <calcPr calcId="144525"/>
</workbook>
</file>

<file path=xl/calcChain.xml><?xml version="1.0" encoding="utf-8"?>
<calcChain xmlns="http://schemas.openxmlformats.org/spreadsheetml/2006/main">
  <c r="D19" i="4" l="1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C19" i="4"/>
  <c r="D9" i="4" l="1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C9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2" i="4"/>
  <c r="W2" i="4"/>
  <c r="V2" i="4"/>
  <c r="U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E2" i="4"/>
  <c r="D6" i="4"/>
  <c r="D5" i="4"/>
  <c r="D4" i="4"/>
  <c r="D3" i="4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C21" i="2"/>
  <c r="D2" i="4"/>
  <c r="V23" i="2" l="1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X22" i="2"/>
  <c r="X23" i="2" l="1"/>
  <c r="B17" i="2"/>
  <c r="Q23" i="2" l="1"/>
  <c r="M23" i="2"/>
  <c r="S23" i="2"/>
  <c r="G23" i="2"/>
  <c r="N23" i="2"/>
  <c r="B23" i="2"/>
  <c r="X24" i="2"/>
  <c r="D17" i="2"/>
  <c r="D18" i="2" s="1"/>
  <c r="D19" i="2" s="1"/>
  <c r="E17" i="2"/>
  <c r="E18" i="2" s="1"/>
  <c r="E19" i="2" s="1"/>
  <c r="F17" i="2"/>
  <c r="F18" i="2" s="1"/>
  <c r="F19" i="2" s="1"/>
  <c r="G17" i="2"/>
  <c r="G18" i="2" s="1"/>
  <c r="G19" i="2" s="1"/>
  <c r="H17" i="2"/>
  <c r="H18" i="2" s="1"/>
  <c r="H19" i="2" s="1"/>
  <c r="I17" i="2"/>
  <c r="I18" i="2" s="1"/>
  <c r="I19" i="2" s="1"/>
  <c r="J17" i="2"/>
  <c r="J18" i="2" s="1"/>
  <c r="J19" i="2" s="1"/>
  <c r="K17" i="2"/>
  <c r="K18" i="2" s="1"/>
  <c r="K19" i="2" s="1"/>
  <c r="L17" i="2"/>
  <c r="L18" i="2" s="1"/>
  <c r="L19" i="2" s="1"/>
  <c r="M17" i="2"/>
  <c r="M18" i="2" s="1"/>
  <c r="M19" i="2" s="1"/>
  <c r="N17" i="2"/>
  <c r="N18" i="2" s="1"/>
  <c r="N19" i="2" s="1"/>
  <c r="O17" i="2"/>
  <c r="O18" i="2" s="1"/>
  <c r="O19" i="2" s="1"/>
  <c r="P17" i="2"/>
  <c r="P18" i="2" s="1"/>
  <c r="P19" i="2" s="1"/>
  <c r="Q17" i="2"/>
  <c r="Q18" i="2" s="1"/>
  <c r="Q19" i="2" s="1"/>
  <c r="R17" i="2"/>
  <c r="R18" i="2" s="1"/>
  <c r="R19" i="2" s="1"/>
  <c r="S17" i="2"/>
  <c r="S18" i="2" s="1"/>
  <c r="S19" i="2" s="1"/>
  <c r="T17" i="2"/>
  <c r="T18" i="2" s="1"/>
  <c r="T19" i="2" s="1"/>
  <c r="U17" i="2"/>
  <c r="U18" i="2" s="1"/>
  <c r="U19" i="2" s="1"/>
  <c r="V17" i="2"/>
  <c r="V18" i="2" s="1"/>
  <c r="V19" i="2" s="1"/>
  <c r="C17" i="2"/>
  <c r="C18" i="2" s="1"/>
  <c r="C19" i="2" s="1"/>
  <c r="B18" i="2"/>
  <c r="J13" i="2"/>
  <c r="J14" i="2" s="1"/>
  <c r="J22" i="2" s="1"/>
  <c r="K13" i="2"/>
  <c r="K14" i="2" s="1"/>
  <c r="K22" i="2" s="1"/>
  <c r="L13" i="2"/>
  <c r="L14" i="2" s="1"/>
  <c r="L22" i="2" s="1"/>
  <c r="M13" i="2"/>
  <c r="M14" i="2" s="1"/>
  <c r="M22" i="2" s="1"/>
  <c r="N13" i="2"/>
  <c r="N14" i="2" s="1"/>
  <c r="N22" i="2" s="1"/>
  <c r="O13" i="2"/>
  <c r="O14" i="2" s="1"/>
  <c r="O22" i="2" s="1"/>
  <c r="P13" i="2"/>
  <c r="P14" i="2" s="1"/>
  <c r="P22" i="2" s="1"/>
  <c r="Q13" i="2"/>
  <c r="Q14" i="2" s="1"/>
  <c r="Q22" i="2" s="1"/>
  <c r="R13" i="2"/>
  <c r="R14" i="2" s="1"/>
  <c r="R22" i="2" s="1"/>
  <c r="S13" i="2"/>
  <c r="S14" i="2" s="1"/>
  <c r="S22" i="2" s="1"/>
  <c r="T13" i="2"/>
  <c r="T14" i="2" s="1"/>
  <c r="T22" i="2" s="1"/>
  <c r="U13" i="2"/>
  <c r="U14" i="2" s="1"/>
  <c r="U22" i="2" s="1"/>
  <c r="V13" i="2"/>
  <c r="V14" i="2" s="1"/>
  <c r="V22" i="2" s="1"/>
  <c r="H13" i="2"/>
  <c r="H14" i="2" s="1"/>
  <c r="H22" i="2" s="1"/>
  <c r="I13" i="2"/>
  <c r="I14" i="2" s="1"/>
  <c r="I22" i="2" s="1"/>
  <c r="G13" i="2"/>
  <c r="G14" i="2" s="1"/>
  <c r="G22" i="2" s="1"/>
  <c r="F13" i="2"/>
  <c r="F14" i="2" s="1"/>
  <c r="F22" i="2" s="1"/>
  <c r="E13" i="2"/>
  <c r="E14" i="2" s="1"/>
  <c r="E22" i="2" s="1"/>
  <c r="D13" i="2"/>
  <c r="D14" i="2" s="1"/>
  <c r="D22" i="2" s="1"/>
  <c r="C13" i="2"/>
  <c r="C14" i="2" s="1"/>
  <c r="C22" i="2" s="1"/>
  <c r="B13" i="2"/>
  <c r="B14" i="2" s="1"/>
  <c r="B22" i="2" s="1"/>
  <c r="H15" i="2"/>
  <c r="J15" i="2"/>
  <c r="F15" i="2"/>
  <c r="B15" i="2"/>
  <c r="E15" i="2"/>
  <c r="P15" i="2"/>
  <c r="T15" i="2"/>
  <c r="I15" i="2"/>
  <c r="L15" i="2"/>
  <c r="S24" i="2" l="1"/>
  <c r="R24" i="2"/>
  <c r="N24" i="2"/>
  <c r="U24" i="2"/>
  <c r="P24" i="2"/>
  <c r="K24" i="2"/>
  <c r="I24" i="2"/>
  <c r="E24" i="2"/>
  <c r="T24" i="2"/>
  <c r="O24" i="2"/>
  <c r="H24" i="2"/>
  <c r="Q24" i="2"/>
  <c r="L24" i="2"/>
  <c r="G24" i="2"/>
  <c r="M24" i="2"/>
  <c r="F24" i="2"/>
  <c r="J24" i="2"/>
  <c r="D24" i="2"/>
  <c r="P23" i="2"/>
  <c r="T23" i="2"/>
  <c r="E23" i="2"/>
  <c r="D23" i="2"/>
  <c r="I23" i="2"/>
  <c r="J23" i="2"/>
  <c r="L23" i="2"/>
  <c r="H23" i="2"/>
  <c r="K23" i="2"/>
  <c r="F23" i="2"/>
  <c r="R23" i="2"/>
  <c r="O23" i="2"/>
  <c r="U23" i="2"/>
  <c r="X25" i="2"/>
  <c r="C24" i="2"/>
  <c r="B24" i="2"/>
  <c r="C23" i="2"/>
  <c r="L16" i="2"/>
  <c r="F16" i="2"/>
  <c r="O15" i="2"/>
  <c r="H16" i="2"/>
  <c r="J16" i="2"/>
  <c r="V15" i="2"/>
  <c r="U15" i="2"/>
  <c r="I16" i="2"/>
  <c r="K15" i="2"/>
  <c r="C15" i="2"/>
  <c r="T16" i="2"/>
  <c r="P16" i="2"/>
  <c r="R15" i="2"/>
  <c r="Q15" i="2"/>
  <c r="D15" i="2"/>
  <c r="G15" i="2"/>
  <c r="B16" i="2"/>
  <c r="N15" i="2"/>
  <c r="M15" i="2"/>
  <c r="E16" i="2"/>
  <c r="S15" i="2"/>
  <c r="O25" i="2" l="1"/>
  <c r="K25" i="2"/>
  <c r="Q25" i="2"/>
  <c r="L25" i="2"/>
  <c r="J25" i="2"/>
  <c r="F25" i="2"/>
  <c r="U25" i="2"/>
  <c r="P25" i="2"/>
  <c r="T25" i="2"/>
  <c r="N25" i="2"/>
  <c r="I25" i="2"/>
  <c r="D25" i="2"/>
  <c r="S25" i="2"/>
  <c r="R25" i="2"/>
  <c r="H25" i="2"/>
  <c r="G25" i="2"/>
  <c r="M25" i="2"/>
  <c r="E25" i="2"/>
  <c r="X26" i="2"/>
  <c r="C25" i="2"/>
  <c r="B25" i="2"/>
  <c r="S16" i="2"/>
  <c r="D16" i="2"/>
  <c r="K16" i="2"/>
  <c r="M16" i="2"/>
  <c r="N16" i="2"/>
  <c r="R16" i="2"/>
  <c r="V16" i="2"/>
  <c r="U16" i="2"/>
  <c r="G16" i="2"/>
  <c r="C16" i="2"/>
  <c r="O16" i="2"/>
  <c r="Q16" i="2"/>
  <c r="T26" i="2" l="1"/>
  <c r="P26" i="2"/>
  <c r="L26" i="2"/>
  <c r="S26" i="2"/>
  <c r="R26" i="2"/>
  <c r="M26" i="2"/>
  <c r="G26" i="2"/>
  <c r="Q26" i="2"/>
  <c r="U26" i="2"/>
  <c r="K26" i="2"/>
  <c r="J26" i="2"/>
  <c r="E26" i="2"/>
  <c r="N26" i="2"/>
  <c r="I26" i="2"/>
  <c r="D26" i="2"/>
  <c r="O26" i="2"/>
  <c r="H26" i="2"/>
  <c r="F26" i="2"/>
  <c r="X27" i="2"/>
  <c r="C26" i="2"/>
  <c r="B26" i="2"/>
  <c r="U27" i="2" l="1"/>
  <c r="Q27" i="2"/>
  <c r="M27" i="2"/>
  <c r="N27" i="2"/>
  <c r="H27" i="2"/>
  <c r="D27" i="2"/>
  <c r="S27" i="2"/>
  <c r="R27" i="2"/>
  <c r="F27" i="2"/>
  <c r="T27" i="2"/>
  <c r="K27" i="2"/>
  <c r="J27" i="2"/>
  <c r="E27" i="2"/>
  <c r="P27" i="2"/>
  <c r="L27" i="2"/>
  <c r="I27" i="2"/>
  <c r="O27" i="2"/>
  <c r="G27" i="2"/>
  <c r="X28" i="2"/>
  <c r="C27" i="2"/>
  <c r="B27" i="2"/>
  <c r="S28" i="2" l="1"/>
  <c r="R28" i="2"/>
  <c r="N28" i="2"/>
  <c r="T28" i="2"/>
  <c r="O28" i="2"/>
  <c r="I28" i="2"/>
  <c r="E28" i="2"/>
  <c r="M28" i="2"/>
  <c r="G28" i="2"/>
  <c r="U28" i="2"/>
  <c r="F28" i="2"/>
  <c r="Q28" i="2"/>
  <c r="K28" i="2"/>
  <c r="J28" i="2"/>
  <c r="D28" i="2"/>
  <c r="P28" i="2"/>
  <c r="L28" i="2"/>
  <c r="H28" i="2"/>
  <c r="X29" i="2"/>
  <c r="C28" i="2"/>
  <c r="B28" i="2"/>
  <c r="O29" i="2" l="1"/>
  <c r="K29" i="2"/>
  <c r="U29" i="2"/>
  <c r="P29" i="2"/>
  <c r="J29" i="2"/>
  <c r="F29" i="2"/>
  <c r="T29" i="2"/>
  <c r="L29" i="2"/>
  <c r="H29" i="2"/>
  <c r="M29" i="2"/>
  <c r="G29" i="2"/>
  <c r="S29" i="2"/>
  <c r="R29" i="2"/>
  <c r="N29" i="2"/>
  <c r="E29" i="2"/>
  <c r="Q29" i="2"/>
  <c r="I29" i="2"/>
  <c r="D29" i="2"/>
  <c r="X30" i="2"/>
  <c r="C29" i="2"/>
  <c r="B29" i="2"/>
  <c r="T30" i="2" l="1"/>
  <c r="P30" i="2"/>
  <c r="L30" i="2"/>
  <c r="Q30" i="2"/>
  <c r="K30" i="2"/>
  <c r="G30" i="2"/>
  <c r="U30" i="2"/>
  <c r="O30" i="2"/>
  <c r="I30" i="2"/>
  <c r="D30" i="2"/>
  <c r="H30" i="2"/>
  <c r="M30" i="2"/>
  <c r="F30" i="2"/>
  <c r="S30" i="2"/>
  <c r="R30" i="2"/>
  <c r="N30" i="2"/>
  <c r="J30" i="2"/>
  <c r="E30" i="2"/>
  <c r="X31" i="2"/>
  <c r="C30" i="2"/>
  <c r="B30" i="2"/>
  <c r="U31" i="2" l="1"/>
  <c r="Q31" i="2"/>
  <c r="M31" i="2"/>
  <c r="S31" i="2"/>
  <c r="R31" i="2"/>
  <c r="L31" i="2"/>
  <c r="H31" i="2"/>
  <c r="D31" i="2"/>
  <c r="P31" i="2"/>
  <c r="N31" i="2"/>
  <c r="J31" i="2"/>
  <c r="E31" i="2"/>
  <c r="O31" i="2"/>
  <c r="I31" i="2"/>
  <c r="T31" i="2"/>
  <c r="G31" i="2"/>
  <c r="K31" i="2"/>
  <c r="F31" i="2"/>
  <c r="X32" i="2"/>
  <c r="C31" i="2"/>
  <c r="B31" i="2"/>
  <c r="S32" i="2" l="1"/>
  <c r="R32" i="2"/>
  <c r="N32" i="2"/>
  <c r="M32" i="2"/>
  <c r="I32" i="2"/>
  <c r="E32" i="2"/>
  <c r="Q32" i="2"/>
  <c r="P32" i="2"/>
  <c r="K32" i="2"/>
  <c r="F32" i="2"/>
  <c r="L32" i="2"/>
  <c r="J32" i="2"/>
  <c r="D32" i="2"/>
  <c r="U32" i="2"/>
  <c r="O32" i="2"/>
  <c r="H32" i="2"/>
  <c r="T32" i="2"/>
  <c r="G32" i="2"/>
  <c r="X33" i="2"/>
  <c r="B32" i="2"/>
  <c r="C32" i="2"/>
  <c r="O33" i="2" l="1"/>
  <c r="T33" i="2"/>
  <c r="N33" i="2"/>
  <c r="J33" i="2"/>
  <c r="F33" i="2"/>
  <c r="S33" i="2"/>
  <c r="R33" i="2"/>
  <c r="Q33" i="2"/>
  <c r="G33" i="2"/>
  <c r="P33" i="2"/>
  <c r="K33" i="2"/>
  <c r="E33" i="2"/>
  <c r="L33" i="2"/>
  <c r="I33" i="2"/>
  <c r="D33" i="2"/>
  <c r="U33" i="2"/>
  <c r="M33" i="2"/>
  <c r="H33" i="2"/>
  <c r="X34" i="2"/>
  <c r="B33" i="2"/>
  <c r="C33" i="2"/>
  <c r="T34" i="2" l="1"/>
  <c r="P34" i="2"/>
  <c r="L34" i="2"/>
  <c r="U34" i="2"/>
  <c r="O34" i="2"/>
  <c r="K34" i="2"/>
  <c r="G34" i="2"/>
  <c r="S34" i="2"/>
  <c r="R34" i="2"/>
  <c r="M34" i="2"/>
  <c r="H34" i="2"/>
  <c r="Q34" i="2"/>
  <c r="N34" i="2"/>
  <c r="F34" i="2"/>
  <c r="J34" i="2"/>
  <c r="E34" i="2"/>
  <c r="I34" i="2"/>
  <c r="D34" i="2"/>
  <c r="X35" i="2"/>
  <c r="B34" i="2"/>
  <c r="C34" i="2"/>
  <c r="U35" i="2" l="1"/>
  <c r="Q35" i="2"/>
  <c r="M35" i="2"/>
  <c r="P35" i="2"/>
  <c r="H35" i="2"/>
  <c r="D35" i="2"/>
  <c r="T35" i="2"/>
  <c r="I35" i="2"/>
  <c r="S35" i="2"/>
  <c r="R35" i="2"/>
  <c r="G35" i="2"/>
  <c r="N35" i="2"/>
  <c r="K35" i="2"/>
  <c r="F35" i="2"/>
  <c r="O35" i="2"/>
  <c r="L35" i="2"/>
  <c r="J35" i="2"/>
  <c r="E35" i="2"/>
  <c r="X36" i="2"/>
  <c r="C35" i="2"/>
  <c r="B35" i="2"/>
  <c r="S36" i="2" l="1"/>
  <c r="R36" i="2"/>
  <c r="N36" i="2"/>
  <c r="Q36" i="2"/>
  <c r="L36" i="2"/>
  <c r="I36" i="2"/>
  <c r="E36" i="2"/>
  <c r="U36" i="2"/>
  <c r="P36" i="2"/>
  <c r="T36" i="2"/>
  <c r="O36" i="2"/>
  <c r="J36" i="2"/>
  <c r="D36" i="2"/>
  <c r="M36" i="2"/>
  <c r="H36" i="2"/>
  <c r="G36" i="2"/>
  <c r="K36" i="2"/>
  <c r="F36" i="2"/>
  <c r="X37" i="2"/>
  <c r="B36" i="2"/>
  <c r="C36" i="2"/>
  <c r="T38" i="2" l="1"/>
  <c r="P38" i="2"/>
  <c r="O37" i="2"/>
  <c r="L38" i="2"/>
  <c r="S37" i="2"/>
  <c r="R37" i="2"/>
  <c r="N38" i="2"/>
  <c r="M37" i="2"/>
  <c r="K38" i="2"/>
  <c r="J37" i="2"/>
  <c r="G38" i="2"/>
  <c r="F37" i="2"/>
  <c r="S38" i="2"/>
  <c r="R38" i="2"/>
  <c r="Q37" i="2"/>
  <c r="U37" i="2"/>
  <c r="L37" i="2"/>
  <c r="K37" i="2"/>
  <c r="F38" i="2"/>
  <c r="E37" i="2"/>
  <c r="U38" i="2"/>
  <c r="T37" i="2"/>
  <c r="O38" i="2"/>
  <c r="J38" i="2"/>
  <c r="I37" i="2"/>
  <c r="E38" i="2"/>
  <c r="D37" i="2"/>
  <c r="Q38" i="2"/>
  <c r="P37" i="2"/>
  <c r="M38" i="2"/>
  <c r="I38" i="2"/>
  <c r="H37" i="2"/>
  <c r="D38" i="2"/>
  <c r="N37" i="2"/>
  <c r="H38" i="2"/>
  <c r="G37" i="2"/>
  <c r="X39" i="2"/>
  <c r="B37" i="2"/>
  <c r="C37" i="2"/>
  <c r="B38" i="2"/>
  <c r="C38" i="2"/>
  <c r="U39" i="2" l="1"/>
  <c r="Q39" i="2"/>
  <c r="M39" i="2"/>
  <c r="T39" i="2"/>
  <c r="O39" i="2"/>
  <c r="H39" i="2"/>
  <c r="D39" i="2"/>
  <c r="N39" i="2"/>
  <c r="G39" i="2"/>
  <c r="L39" i="2"/>
  <c r="K39" i="2"/>
  <c r="F39" i="2"/>
  <c r="S39" i="2"/>
  <c r="R39" i="2"/>
  <c r="J39" i="2"/>
  <c r="E39" i="2"/>
  <c r="P39" i="2"/>
  <c r="I39" i="2"/>
  <c r="X40" i="2"/>
  <c r="C39" i="2"/>
  <c r="B39" i="2"/>
  <c r="S40" i="2" l="1"/>
  <c r="R40" i="2"/>
  <c r="N40" i="2"/>
  <c r="U40" i="2"/>
  <c r="P40" i="2"/>
  <c r="I40" i="2"/>
  <c r="E40" i="2"/>
  <c r="T40" i="2"/>
  <c r="H40" i="2"/>
  <c r="G40" i="2"/>
  <c r="O40" i="2"/>
  <c r="L40" i="2"/>
  <c r="K40" i="2"/>
  <c r="F40" i="2"/>
  <c r="Q40" i="2"/>
  <c r="M40" i="2"/>
  <c r="J40" i="2"/>
  <c r="D40" i="2"/>
  <c r="X41" i="2"/>
  <c r="B40" i="2"/>
  <c r="C40" i="2"/>
  <c r="O41" i="2" l="1"/>
  <c r="Q41" i="2"/>
  <c r="L41" i="2"/>
  <c r="J41" i="2"/>
  <c r="F41" i="2"/>
  <c r="U41" i="2"/>
  <c r="P41" i="2"/>
  <c r="M41" i="2"/>
  <c r="I41" i="2"/>
  <c r="D41" i="2"/>
  <c r="N41" i="2"/>
  <c r="H41" i="2"/>
  <c r="T41" i="2"/>
  <c r="G41" i="2"/>
  <c r="S41" i="2"/>
  <c r="R41" i="2"/>
  <c r="K41" i="2"/>
  <c r="E41" i="2"/>
  <c r="X42" i="2"/>
  <c r="B41" i="2"/>
  <c r="C41" i="2"/>
  <c r="T42" i="2" l="1"/>
  <c r="P42" i="2"/>
  <c r="L42" i="2"/>
  <c r="S42" i="2"/>
  <c r="R42" i="2"/>
  <c r="M42" i="2"/>
  <c r="K42" i="2"/>
  <c r="G42" i="2"/>
  <c r="Q42" i="2"/>
  <c r="J42" i="2"/>
  <c r="E42" i="2"/>
  <c r="I42" i="2"/>
  <c r="D42" i="2"/>
  <c r="U42" i="2"/>
  <c r="N42" i="2"/>
  <c r="H42" i="2"/>
  <c r="O42" i="2"/>
  <c r="F42" i="2"/>
  <c r="X43" i="2"/>
  <c r="B42" i="2"/>
  <c r="C42" i="2"/>
  <c r="U43" i="2" l="1"/>
  <c r="Q43" i="2"/>
  <c r="M43" i="2"/>
  <c r="N43" i="2"/>
  <c r="H43" i="2"/>
  <c r="D43" i="2"/>
  <c r="S43" i="2"/>
  <c r="R43" i="2"/>
  <c r="P43" i="2"/>
  <c r="O43" i="2"/>
  <c r="K43" i="2"/>
  <c r="F43" i="2"/>
  <c r="J43" i="2"/>
  <c r="E43" i="2"/>
  <c r="I43" i="2"/>
  <c r="T43" i="2"/>
  <c r="L43" i="2"/>
  <c r="G43" i="2"/>
  <c r="X44" i="2"/>
  <c r="C43" i="2"/>
  <c r="B43" i="2"/>
  <c r="S44" i="2" l="1"/>
  <c r="R44" i="2"/>
  <c r="N44" i="2"/>
  <c r="T44" i="2"/>
  <c r="O44" i="2"/>
  <c r="I44" i="2"/>
  <c r="E44" i="2"/>
  <c r="Q44" i="2"/>
  <c r="L44" i="2"/>
  <c r="G44" i="2"/>
  <c r="P44" i="2"/>
  <c r="M44" i="2"/>
  <c r="K44" i="2"/>
  <c r="F44" i="2"/>
  <c r="J44" i="2"/>
  <c r="D44" i="2"/>
  <c r="U44" i="2"/>
  <c r="H44" i="2"/>
  <c r="X45" i="2"/>
  <c r="B44" i="2"/>
  <c r="C44" i="2"/>
  <c r="O45" i="2" l="1"/>
  <c r="U45" i="2"/>
  <c r="P45" i="2"/>
  <c r="J45" i="2"/>
  <c r="F45" i="2"/>
  <c r="T45" i="2"/>
  <c r="S45" i="2"/>
  <c r="R45" i="2"/>
  <c r="H45" i="2"/>
  <c r="Q45" i="2"/>
  <c r="L45" i="2"/>
  <c r="G45" i="2"/>
  <c r="M45" i="2"/>
  <c r="K45" i="2"/>
  <c r="E45" i="2"/>
  <c r="N45" i="2"/>
  <c r="I45" i="2"/>
  <c r="D45" i="2"/>
  <c r="X46" i="2"/>
  <c r="B45" i="2"/>
  <c r="C45" i="2"/>
  <c r="T46" i="2" l="1"/>
  <c r="P46" i="2"/>
  <c r="L46" i="2"/>
  <c r="Q46" i="2"/>
  <c r="K46" i="2"/>
  <c r="G46" i="2"/>
  <c r="U46" i="2"/>
  <c r="N46" i="2"/>
  <c r="I46" i="2"/>
  <c r="D46" i="2"/>
  <c r="S46" i="2"/>
  <c r="R46" i="2"/>
  <c r="O46" i="2"/>
  <c r="H46" i="2"/>
  <c r="F46" i="2"/>
  <c r="M46" i="2"/>
  <c r="J46" i="2"/>
  <c r="E46" i="2"/>
  <c r="X47" i="2"/>
  <c r="B46" i="2"/>
  <c r="C46" i="2"/>
  <c r="U47" i="2" l="1"/>
  <c r="Q47" i="2"/>
  <c r="M47" i="2"/>
  <c r="S47" i="2"/>
  <c r="R47" i="2"/>
  <c r="L47" i="2"/>
  <c r="H47" i="2"/>
  <c r="D47" i="2"/>
  <c r="P47" i="2"/>
  <c r="T47" i="2"/>
  <c r="J47" i="2"/>
  <c r="E47" i="2"/>
  <c r="N47" i="2"/>
  <c r="I47" i="2"/>
  <c r="O47" i="2"/>
  <c r="G47" i="2"/>
  <c r="K47" i="2"/>
  <c r="F47" i="2"/>
  <c r="X48" i="2"/>
  <c r="C47" i="2"/>
  <c r="B47" i="2"/>
  <c r="S48" i="2" l="1"/>
  <c r="R48" i="2"/>
  <c r="N48" i="2"/>
  <c r="M48" i="2"/>
  <c r="I48" i="2"/>
  <c r="E48" i="2"/>
  <c r="Q48" i="2"/>
  <c r="U48" i="2"/>
  <c r="K48" i="2"/>
  <c r="F48" i="2"/>
  <c r="T48" i="2"/>
  <c r="J48" i="2"/>
  <c r="D48" i="2"/>
  <c r="P48" i="2"/>
  <c r="L48" i="2"/>
  <c r="H48" i="2"/>
  <c r="O48" i="2"/>
  <c r="G48" i="2"/>
  <c r="X49" i="2"/>
  <c r="B48" i="2"/>
  <c r="C48" i="2"/>
  <c r="O49" i="2" l="1"/>
  <c r="T49" i="2"/>
  <c r="N49" i="2"/>
  <c r="J49" i="2"/>
  <c r="F49" i="2"/>
  <c r="S49" i="2"/>
  <c r="R49" i="2"/>
  <c r="M49" i="2"/>
  <c r="G49" i="2"/>
  <c r="U49" i="2"/>
  <c r="K49" i="2"/>
  <c r="E49" i="2"/>
  <c r="Q49" i="2"/>
  <c r="I49" i="2"/>
  <c r="D49" i="2"/>
  <c r="P49" i="2"/>
  <c r="L49" i="2"/>
  <c r="H49" i="2"/>
  <c r="X50" i="2"/>
  <c r="B49" i="2"/>
  <c r="C49" i="2"/>
  <c r="T50" i="2" l="1"/>
  <c r="P50" i="2"/>
  <c r="L50" i="2"/>
  <c r="U50" i="2"/>
  <c r="O50" i="2"/>
  <c r="K50" i="2"/>
  <c r="G50" i="2"/>
  <c r="H50" i="2"/>
  <c r="M50" i="2"/>
  <c r="F50" i="2"/>
  <c r="S50" i="2"/>
  <c r="R50" i="2"/>
  <c r="N50" i="2"/>
  <c r="J50" i="2"/>
  <c r="E50" i="2"/>
  <c r="Q50" i="2"/>
  <c r="I50" i="2"/>
  <c r="D50" i="2"/>
  <c r="X51" i="2"/>
  <c r="B50" i="2"/>
  <c r="C50" i="2"/>
  <c r="U51" i="2" l="1"/>
  <c r="Q51" i="2"/>
  <c r="M51" i="2"/>
  <c r="P51" i="2"/>
  <c r="H51" i="2"/>
  <c r="D51" i="2"/>
  <c r="T51" i="2"/>
  <c r="O51" i="2"/>
  <c r="L51" i="2"/>
  <c r="I51" i="2"/>
  <c r="G51" i="2"/>
  <c r="K51" i="2"/>
  <c r="F51" i="2"/>
  <c r="S51" i="2"/>
  <c r="R51" i="2"/>
  <c r="N51" i="2"/>
  <c r="J51" i="2"/>
  <c r="E51" i="2"/>
  <c r="X52" i="2"/>
  <c r="C51" i="2"/>
  <c r="B51" i="2"/>
  <c r="S52" i="2" l="1"/>
  <c r="R52" i="2"/>
  <c r="N52" i="2"/>
  <c r="Q52" i="2"/>
  <c r="L52" i="2"/>
  <c r="I52" i="2"/>
  <c r="E52" i="2"/>
  <c r="U52" i="2"/>
  <c r="P52" i="2"/>
  <c r="J52" i="2"/>
  <c r="D52" i="2"/>
  <c r="O52" i="2"/>
  <c r="H52" i="2"/>
  <c r="T52" i="2"/>
  <c r="M52" i="2"/>
  <c r="G52" i="2"/>
  <c r="K52" i="2"/>
  <c r="F52" i="2"/>
  <c r="X53" i="2"/>
  <c r="B52" i="2"/>
  <c r="C52" i="2"/>
  <c r="O53" i="2" l="1"/>
  <c r="S53" i="2"/>
  <c r="R53" i="2"/>
  <c r="M53" i="2"/>
  <c r="J53" i="2"/>
  <c r="F53" i="2"/>
  <c r="Q53" i="2"/>
  <c r="P53" i="2"/>
  <c r="N53" i="2"/>
  <c r="K53" i="2"/>
  <c r="E53" i="2"/>
  <c r="L53" i="2"/>
  <c r="I53" i="2"/>
  <c r="D53" i="2"/>
  <c r="U53" i="2"/>
  <c r="H53" i="2"/>
  <c r="T53" i="2"/>
  <c r="G53" i="2"/>
  <c r="X54" i="2"/>
  <c r="B53" i="2"/>
  <c r="C53" i="2"/>
  <c r="T54" i="2" l="1"/>
  <c r="P54" i="2"/>
  <c r="L54" i="2"/>
  <c r="N54" i="2"/>
  <c r="K54" i="2"/>
  <c r="G54" i="2"/>
  <c r="S54" i="2"/>
  <c r="R54" i="2"/>
  <c r="Q54" i="2"/>
  <c r="F54" i="2"/>
  <c r="J54" i="2"/>
  <c r="E54" i="2"/>
  <c r="O54" i="2"/>
  <c r="I54" i="2"/>
  <c r="D54" i="2"/>
  <c r="U54" i="2"/>
  <c r="M54" i="2"/>
  <c r="H54" i="2"/>
  <c r="X55" i="2"/>
  <c r="B54" i="2"/>
  <c r="C54" i="2"/>
  <c r="U55" i="2" l="1"/>
  <c r="Q55" i="2"/>
  <c r="M55" i="2"/>
  <c r="T55" i="2"/>
  <c r="O55" i="2"/>
  <c r="H55" i="2"/>
  <c r="D55" i="2"/>
  <c r="S55" i="2"/>
  <c r="R55" i="2"/>
  <c r="G55" i="2"/>
  <c r="P55" i="2"/>
  <c r="N55" i="2"/>
  <c r="K55" i="2"/>
  <c r="F55" i="2"/>
  <c r="L55" i="2"/>
  <c r="J55" i="2"/>
  <c r="E55" i="2"/>
  <c r="I55" i="2"/>
  <c r="C55" i="2"/>
  <c r="B55" i="2"/>
</calcChain>
</file>

<file path=xl/sharedStrings.xml><?xml version="1.0" encoding="utf-8"?>
<sst xmlns="http://schemas.openxmlformats.org/spreadsheetml/2006/main" count="162" uniqueCount="125">
  <si>
    <t>Saturday</t>
  </si>
  <si>
    <t>Sunday</t>
  </si>
  <si>
    <t>Monday</t>
  </si>
  <si>
    <t>Tuesday</t>
  </si>
  <si>
    <t>Wdensday</t>
  </si>
  <si>
    <t>Thursday</t>
  </si>
  <si>
    <t>Friday</t>
  </si>
  <si>
    <t>From</t>
  </si>
  <si>
    <t>To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</si>
  <si>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</si>
  <si>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</si>
  <si>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</si>
  <si>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</si>
  <si>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</si>
  <si>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</si>
  <si>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</si>
  <si>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</si>
  <si>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</si>
  <si>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</si>
  <si>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</si>
  <si>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</si>
  <si>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</si>
  <si>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</si>
  <si>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</si>
  <si>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</si>
  <si>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</si>
  <si>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</si>
  <si>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</si>
  <si>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</si>
  <si>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</si>
  <si>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</si>
  <si>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</si>
  <si>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</si>
  <si>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</si>
  <si>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</si>
  <si>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</si>
  <si>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</si>
  <si>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</si>
  <si>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</si>
  <si>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</si>
  <si>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</si>
  <si>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</si>
  <si>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</si>
  <si>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</si>
  <si>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StdV</t>
  </si>
  <si>
    <t>StdV\Node</t>
  </si>
  <si>
    <t>StdV\Platform</t>
  </si>
  <si>
    <t>z-score</t>
  </si>
  <si>
    <t>Per Station</t>
  </si>
  <si>
    <t>Average Passenger arrival per platform</t>
  </si>
  <si>
    <t>Mean(Weak)</t>
  </si>
  <si>
    <t>Mean / Platform</t>
  </si>
  <si>
    <t>Per Node</t>
  </si>
  <si>
    <t>Per Platform</t>
  </si>
  <si>
    <t>Marg</t>
  </si>
  <si>
    <t>Quba</t>
  </si>
  <si>
    <t>Nasser</t>
  </si>
  <si>
    <t>Sadat</t>
  </si>
  <si>
    <t>Maadi</t>
  </si>
  <si>
    <t>Helwan</t>
  </si>
  <si>
    <t>S01</t>
  </si>
  <si>
    <t>P1</t>
  </si>
  <si>
    <t>P2</t>
  </si>
  <si>
    <t>Totals</t>
  </si>
  <si>
    <t>Totals:</t>
  </si>
  <si>
    <t>New El-Marg</t>
  </si>
  <si>
    <t>El-Marg</t>
  </si>
  <si>
    <t>Ezbet El-Nakhl</t>
  </si>
  <si>
    <t>Ain Shams</t>
  </si>
  <si>
    <t>El-Matareyya</t>
  </si>
  <si>
    <t>Helmeyet El-Zaitoun</t>
  </si>
  <si>
    <t>Hadayeq El-Zaitoun</t>
  </si>
  <si>
    <t>Saray El-Qobba</t>
  </si>
  <si>
    <t>Hammamat El-Qobba</t>
  </si>
  <si>
    <t>Kobri El-Qobba</t>
  </si>
  <si>
    <t>Manshiet El-Sadr</t>
  </si>
  <si>
    <t>El-Demerdash</t>
  </si>
  <si>
    <t>Ghamra</t>
  </si>
  <si>
    <t>Al-Shohadaa</t>
  </si>
  <si>
    <t>Orabi</t>
  </si>
  <si>
    <t>Saad Zaghloul</t>
  </si>
  <si>
    <t>Al-Sayeda Zeinab</t>
  </si>
  <si>
    <t>El-Malek El-Saleh</t>
  </si>
  <si>
    <t>Mar Girgis</t>
  </si>
  <si>
    <t>El-Zahraa'</t>
  </si>
  <si>
    <t>Dar El-Salam</t>
  </si>
  <si>
    <t>Hadayek El-Maadi</t>
  </si>
  <si>
    <t>Sakanat El-Maadi</t>
  </si>
  <si>
    <t>Tora El-Balad</t>
  </si>
  <si>
    <t>Kozzika</t>
  </si>
  <si>
    <t>Tora El-Asmant</t>
  </si>
  <si>
    <t>El-Maasara</t>
  </si>
  <si>
    <t>Hadayek Helwan</t>
  </si>
  <si>
    <t>Wadi Hof</t>
  </si>
  <si>
    <t>Helwan University</t>
  </si>
  <si>
    <t>Ain Helwan</t>
  </si>
  <si>
    <t>Helwam</t>
  </si>
  <si>
    <t>Name</t>
  </si>
  <si>
    <t>Code</t>
  </si>
  <si>
    <t>AinHelwan</t>
  </si>
  <si>
    <t>HelwanUni</t>
  </si>
  <si>
    <t>WadiHouf</t>
  </si>
  <si>
    <t>HelwanGardens</t>
  </si>
  <si>
    <t>Maasra</t>
  </si>
  <si>
    <t>ToraCement</t>
  </si>
  <si>
    <t>Tora</t>
  </si>
  <si>
    <t>Sakanat</t>
  </si>
  <si>
    <t>MaadiGardens</t>
  </si>
  <si>
    <t>DarSalam</t>
  </si>
  <si>
    <t>Zahraa</t>
  </si>
  <si>
    <t>MarGirges</t>
  </si>
  <si>
    <t>MalakSaleh</t>
  </si>
  <si>
    <t>Sayda</t>
  </si>
  <si>
    <t>Zaghloul</t>
  </si>
  <si>
    <t>Shohda</t>
  </si>
  <si>
    <t>Demerdash</t>
  </si>
  <si>
    <t>Sadr</t>
  </si>
  <si>
    <t>Hamamat</t>
  </si>
  <si>
    <t>Saray</t>
  </si>
  <si>
    <t>Zaitoon</t>
  </si>
  <si>
    <t>Helmia</t>
  </si>
  <si>
    <t>Matarya</t>
  </si>
  <si>
    <t>AinShams</t>
  </si>
  <si>
    <t>EzbetNakhl</t>
  </si>
  <si>
    <t>NewMarg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</si>
</sst>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Simplified Arabic"/>
      <family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20" fontId="0" fillId="0" borderId="0" xfId="0" applyNumberFormat="1"/>
    <xf numFmtId="1" fontId="2" fillId="0" borderId="1" xfId="1" applyNumberFormat="1" applyFont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3" borderId="0" xfId="0" applyFill="1"/>
    <xf numFmtId="1" fontId="0" fillId="4" borderId="0" xfId="0" applyNumberFormat="1" applyFill="1"/>
    <xf numFmtId="0" fontId="0" fillId="0" borderId="3" xfId="0" applyBorder="1"/>
    <xf numFmtId="20" fontId="0" fillId="0" borderId="4" xfId="0" applyNumberFormat="1" applyBorder="1"/>
    <xf numFmtId="20" fontId="0" fillId="0" borderId="5" xfId="0" applyNumberFormat="1" applyBorder="1"/>
    <xf numFmtId="0" fontId="0" fillId="0" borderId="6" xfId="0" applyBorder="1"/>
    <xf numFmtId="20" fontId="0" fillId="0" borderId="7" xfId="0" applyNumberFormat="1" applyBorder="1"/>
    <xf numFmtId="20" fontId="0" fillId="0" borderId="8" xfId="0" applyNumberFormat="1" applyBorder="1"/>
    <xf numFmtId="1" fontId="2" fillId="0" borderId="9" xfId="1" applyNumberFormat="1" applyFont="1" applyBorder="1" applyAlignment="1">
      <alignment horizontal="center" vertical="center"/>
    </xf>
    <xf numFmtId="1" fontId="2" fillId="2" borderId="9" xfId="1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5" borderId="0" xfId="0" applyFill="1"/>
    <xf numFmtId="0" fontId="0" fillId="0" borderId="13" xfId="0" applyBorder="1"/>
    <xf numFmtId="1" fontId="0" fillId="5" borderId="0" xfId="0" applyNumberFormat="1" applyFill="1"/>
    <xf numFmtId="0" fontId="0" fillId="0" borderId="0" xfId="0" applyAlignment="1">
      <alignment horizontal="center"/>
    </xf>
    <xf numFmtId="0" fontId="0" fillId="0" borderId="0" xfId="0" applyBorder="1"/>
    <xf numFmtId="0" fontId="3" fillId="6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5-6 Am Passenger Normal Distributiuon</a:t>
            </a:r>
          </a:p>
        </c:rich>
      </c:tx>
      <c:layout>
        <c:manualLayout>
          <c:xMode val="edge"/>
          <c:yMode val="edge"/>
          <c:x val="0.16751377952755905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'Line 1 Arrival Transpose'!$B$22:$B$55</c:f>
              <c:numCache>
                <c:formatCode>0</c:formatCode>
                <c:ptCount val="34"/>
                <c:pt idx="0">
                  <c:v>23.547863320962172</c:v>
                </c:pt>
                <c:pt idx="1">
                  <c:v>29.37762339591065</c:v>
                </c:pt>
                <c:pt idx="2">
                  <c:v>36.147455319401516</c:v>
                </c:pt>
                <c:pt idx="3">
                  <c:v>43.866675267674886</c:v>
                </c:pt>
                <c:pt idx="4">
                  <c:v>52.503424558215777</c:v>
                </c:pt>
                <c:pt idx="5">
                  <c:v>61.977844250625083</c:v>
                </c:pt>
                <c:pt idx="6">
                  <c:v>72.157458129170521</c:v>
                </c:pt>
                <c:pt idx="7">
                  <c:v>82.855608673692842</c:v>
                </c:pt>
                <c:pt idx="8">
                  <c:v>93.833631769552483</c:v>
                </c:pt>
                <c:pt idx="9">
                  <c:v>104.80718782739922</c:v>
                </c:pt>
                <c:pt idx="10">
                  <c:v>115.45680641367191</c:v>
                </c:pt>
                <c:pt idx="11">
                  <c:v>125.44228135155906</c:v>
                </c:pt>
                <c:pt idx="12">
                  <c:v>134.42011989460352</c:v>
                </c:pt>
                <c:pt idx="13">
                  <c:v>142.06285732126125</c:v>
                </c:pt>
                <c:pt idx="14">
                  <c:v>148.07875188206481</c:v>
                </c:pt>
                <c:pt idx="15">
                  <c:v>152.23022110626701</c:v>
                </c:pt>
                <c:pt idx="16">
                  <c:v>154.34939964127105</c:v>
                </c:pt>
                <c:pt idx="17">
                  <c:v>154.34939964127142</c:v>
                </c:pt>
                <c:pt idx="18">
                  <c:v>152.23022110626718</c:v>
                </c:pt>
                <c:pt idx="19">
                  <c:v>148.07875188206461</c:v>
                </c:pt>
                <c:pt idx="20">
                  <c:v>142.06285732126105</c:v>
                </c:pt>
                <c:pt idx="21">
                  <c:v>134.42011989460389</c:v>
                </c:pt>
                <c:pt idx="22">
                  <c:v>125.44228135155888</c:v>
                </c:pt>
                <c:pt idx="23">
                  <c:v>115.4568064136721</c:v>
                </c:pt>
                <c:pt idx="24">
                  <c:v>104.80718782739903</c:v>
                </c:pt>
                <c:pt idx="25">
                  <c:v>93.833631769552014</c:v>
                </c:pt>
                <c:pt idx="26">
                  <c:v>82.855608673693069</c:v>
                </c:pt>
                <c:pt idx="27">
                  <c:v>72.157458129170337</c:v>
                </c:pt>
                <c:pt idx="28">
                  <c:v>61.97784425062536</c:v>
                </c:pt>
                <c:pt idx="29">
                  <c:v>52.50342455821545</c:v>
                </c:pt>
                <c:pt idx="30">
                  <c:v>43.866675267674864</c:v>
                </c:pt>
                <c:pt idx="31">
                  <c:v>36.147455319401907</c:v>
                </c:pt>
                <c:pt idx="32">
                  <c:v>29.377623395910408</c:v>
                </c:pt>
                <c:pt idx="33">
                  <c:v>23.54786332096208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71328"/>
        <c:axId val="45972864"/>
      </c:barChart>
      <c:catAx>
        <c:axId val="459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2864"/>
        <c:crosses val="autoZero"/>
        <c:auto val="1"/>
        <c:lblAlgn val="ctr"/>
        <c:lblOffset val="100"/>
        <c:noMultiLvlLbl val="0"/>
      </c:catAx>
      <c:valAx>
        <c:axId val="459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'Line 1_SUM_Sater'!$C$9:$W$9</c:f>
              <c:numCache>
                <c:formatCode>0</c:formatCode>
                <c:ptCount val="21"/>
                <c:pt idx="0">
                  <c:v>578</c:v>
                </c:pt>
                <c:pt idx="1">
                  <c:v>2285.9256418848827</c:v>
                </c:pt>
                <c:pt idx="2">
                  <c:v>6114.4843087036907</c:v>
                </c:pt>
                <c:pt idx="3">
                  <c:v>7172.9633269875903</c:v>
                </c:pt>
                <c:pt idx="4">
                  <c:v>6190.4785194853266</c:v>
                </c:pt>
                <c:pt idx="5">
                  <c:v>5389.1599541718178</c:v>
                </c:pt>
                <c:pt idx="6">
                  <c:v>5296.351406080581</c:v>
                </c:pt>
                <c:pt idx="7">
                  <c:v>5321.9026049334079</c:v>
                </c:pt>
                <c:pt idx="8">
                  <c:v>5850.4003050764049</c:v>
                </c:pt>
                <c:pt idx="9">
                  <c:v>6314.6078919768042</c:v>
                </c:pt>
                <c:pt idx="10">
                  <c:v>6217.843029224483</c:v>
                </c:pt>
                <c:pt idx="11">
                  <c:v>5857.6535486217235</c:v>
                </c:pt>
                <c:pt idx="12">
                  <c:v>5674.3443026582136</c:v>
                </c:pt>
                <c:pt idx="13">
                  <c:v>5169.9141833701378</c:v>
                </c:pt>
                <c:pt idx="14">
                  <c:v>4646.6915694419185</c:v>
                </c:pt>
                <c:pt idx="15">
                  <c:v>4162.8672556803167</c:v>
                </c:pt>
                <c:pt idx="16">
                  <c:v>3431.2787362683957</c:v>
                </c:pt>
                <c:pt idx="17">
                  <c:v>2662.7646133530338</c:v>
                </c:pt>
                <c:pt idx="18">
                  <c:v>1786.1112230347378</c:v>
                </c:pt>
                <c:pt idx="19">
                  <c:v>575.31409029914494</c:v>
                </c:pt>
                <c:pt idx="20">
                  <c:v>32.474749509722507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3920"/>
        <c:axId val="46115840"/>
      </c:scatterChart>
      <c:valAx>
        <c:axId val="4611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46115840"/>
        <c:crosses val="autoZero"/>
        <c:crossBetween val="midCat"/>
      </c:valAx>
      <c:valAx>
        <c:axId val="461158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611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'Line 1_SUM_Sater'!$C$19:$W$19</c:f>
              <c:numCache>
                <c:formatCode>General</c:formatCode>
                <c:ptCount val="21"/>
                <c:pt idx="0">
                  <c:v>578</c:v>
                </c:pt>
                <c:pt idx="1">
                  <c:v>1980.4303047835692</c:v>
                </c:pt>
                <c:pt idx="2">
                  <c:v>5297.3332995624241</c:v>
                </c:pt>
                <c:pt idx="3">
                  <c:v>6214.3552211759898</c:v>
                </c:pt>
                <c:pt idx="4">
                  <c:v>5363.1715032478096</c:v>
                </c:pt>
                <c:pt idx="5">
                  <c:v>4668.9426353201434</c:v>
                </c:pt>
                <c:pt idx="6">
                  <c:v>4588.5371935091434</c:v>
                </c:pt>
                <c:pt idx="7">
                  <c:v>4610.6736828176781</c:v>
                </c:pt>
                <c:pt idx="8">
                  <c:v>5068.5419713542124</c:v>
                </c:pt>
                <c:pt idx="9">
                  <c:v>5470.711996469272</c:v>
                </c:pt>
                <c:pt idx="10">
                  <c:v>5386.8789692169494</c:v>
                </c:pt>
                <c:pt idx="11">
                  <c:v>5074.8258779966363</c:v>
                </c:pt>
                <c:pt idx="12">
                  <c:v>4916.0144192154057</c:v>
                </c:pt>
                <c:pt idx="13">
                  <c:v>4478.997275446909</c:v>
                </c:pt>
                <c:pt idx="14">
                  <c:v>4025.6991008321374</c:v>
                </c:pt>
                <c:pt idx="15">
                  <c:v>3606.5339645705253</c:v>
                </c:pt>
                <c:pt idx="16">
                  <c:v>2972.7162900461522</c:v>
                </c:pt>
                <c:pt idx="17">
                  <c:v>2306.9078180694446</c:v>
                </c:pt>
                <c:pt idx="18">
                  <c:v>1547.4120106966159</c:v>
                </c:pt>
                <c:pt idx="19">
                  <c:v>498.4280495921725</c:v>
                </c:pt>
                <c:pt idx="20">
                  <c:v>28.134763830847561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0032"/>
        <c:axId val="46221952"/>
      </c:scatterChart>
      <c:valAx>
        <c:axId val="4622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6221952"/>
        <c:crosses val="autoZero"/>
        <c:crossBetween val="midCat"/>
      </c:valAx>
      <c:valAx>
        <c:axId val="4622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20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447675</xdr:colOff>
      <xdr:row>5</xdr:row>
      <xdr:rowOff>4762</xdr:rowOff>
    </xdr:from>
    <xdr:to>
      <xdr:col>31</xdr:col>
      <xdr:colOff>142875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457200</xdr:colOff>
      <xdr:row>20</xdr:row>
      <xdr:rowOff>128587</xdr:rowOff>
    </xdr:from>
    <xdr:to>
      <xdr:col>31</xdr:col>
      <xdr:colOff>152400</xdr:colOff>
      <xdr:row>35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2" sqref="C2"/>
    </sheetView>
  </sheetViews>
  <sheetFormatPr defaultRowHeight="15" x14ac:dyDescent="0.25"/>
  <sheetData>
    <row r="1" spans="1:9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ht="18.75" x14ac:dyDescent="0.25">
      <c r="A2" s="1">
        <v>0.20833333333333334</v>
      </c>
      <c r="B2" s="1">
        <v>0.24930555555555556</v>
      </c>
      <c r="C2" s="2">
        <v>5165</v>
      </c>
      <c r="D2" s="2">
        <v>7059</v>
      </c>
      <c r="E2" s="2">
        <v>7086</v>
      </c>
      <c r="F2" s="2">
        <v>7326</v>
      </c>
      <c r="G2" s="2">
        <v>6735</v>
      </c>
      <c r="H2" s="2">
        <v>6192</v>
      </c>
      <c r="I2" s="2">
        <v>2473</v>
      </c>
    </row>
    <row r="3" spans="1:9" ht="18.75" x14ac:dyDescent="0.25">
      <c r="A3" s="1">
        <v>0.25</v>
      </c>
      <c r="B3" s="1">
        <v>0.29097222222222202</v>
      </c>
      <c r="C3" s="2">
        <v>19512</v>
      </c>
      <c r="D3" s="2">
        <v>30091</v>
      </c>
      <c r="E3" s="2">
        <v>29087</v>
      </c>
      <c r="F3" s="2">
        <v>29339</v>
      </c>
      <c r="G3" s="2">
        <v>29753</v>
      </c>
      <c r="H3" s="2">
        <v>28627</v>
      </c>
      <c r="I3" s="2">
        <v>9109</v>
      </c>
    </row>
    <row r="4" spans="1:9" ht="18.75" x14ac:dyDescent="0.25">
      <c r="A4" s="1">
        <v>0.29166666666666702</v>
      </c>
      <c r="B4" s="1">
        <v>0.33263888888888898</v>
      </c>
      <c r="C4" s="2">
        <v>44773</v>
      </c>
      <c r="D4" s="2">
        <v>81065</v>
      </c>
      <c r="E4" s="2">
        <v>81413</v>
      </c>
      <c r="F4" s="2">
        <v>81194</v>
      </c>
      <c r="G4" s="2">
        <v>79308</v>
      </c>
      <c r="H4" s="2">
        <v>77359</v>
      </c>
      <c r="I4" s="2">
        <v>18062</v>
      </c>
    </row>
    <row r="5" spans="1:9" ht="18.75" x14ac:dyDescent="0.25">
      <c r="A5" s="1">
        <v>0.33333333333333298</v>
      </c>
      <c r="B5" s="1">
        <v>0.374305555555556</v>
      </c>
      <c r="C5" s="2">
        <v>57473</v>
      </c>
      <c r="D5" s="2">
        <v>97419</v>
      </c>
      <c r="E5" s="2">
        <v>93290</v>
      </c>
      <c r="F5" s="2">
        <v>91650</v>
      </c>
      <c r="G5" s="2">
        <v>91458</v>
      </c>
      <c r="H5" s="2">
        <v>90866</v>
      </c>
      <c r="I5" s="2">
        <v>27274</v>
      </c>
    </row>
    <row r="6" spans="1:9" ht="18.75" x14ac:dyDescent="0.25">
      <c r="A6" s="1">
        <v>0.375</v>
      </c>
      <c r="B6" s="1">
        <v>0.41597222222222202</v>
      </c>
      <c r="C6" s="2">
        <v>56043</v>
      </c>
      <c r="D6" s="2">
        <v>81599</v>
      </c>
      <c r="E6" s="2">
        <v>81342</v>
      </c>
      <c r="F6" s="2">
        <v>76248</v>
      </c>
      <c r="G6" s="2">
        <v>76882</v>
      </c>
      <c r="H6" s="2">
        <v>78525</v>
      </c>
      <c r="I6" s="2">
        <v>32211</v>
      </c>
    </row>
    <row r="7" spans="1:9" ht="18.75" x14ac:dyDescent="0.25">
      <c r="A7" s="1">
        <v>0.41666666666666702</v>
      </c>
      <c r="B7" s="1">
        <v>0.45763888888888898</v>
      </c>
      <c r="C7" s="2">
        <v>54501</v>
      </c>
      <c r="D7" s="2">
        <v>70933</v>
      </c>
      <c r="E7" s="2">
        <v>67467</v>
      </c>
      <c r="F7" s="2">
        <v>65572</v>
      </c>
      <c r="G7" s="2">
        <v>68125</v>
      </c>
      <c r="H7" s="2">
        <v>65708</v>
      </c>
      <c r="I7" s="2">
        <v>35116</v>
      </c>
    </row>
    <row r="8" spans="1:9" ht="18.75" x14ac:dyDescent="0.25">
      <c r="A8" s="1">
        <v>0.45833333333333298</v>
      </c>
      <c r="B8" s="1">
        <v>0.499305555555556</v>
      </c>
      <c r="C8" s="2">
        <v>55018</v>
      </c>
      <c r="D8" s="2">
        <v>66169</v>
      </c>
      <c r="E8" s="2">
        <v>66853</v>
      </c>
      <c r="F8" s="2">
        <v>65819</v>
      </c>
      <c r="G8" s="2">
        <v>65739</v>
      </c>
      <c r="H8" s="2">
        <v>65954</v>
      </c>
      <c r="I8" s="2">
        <v>37664</v>
      </c>
    </row>
    <row r="9" spans="1:9" ht="18.75" x14ac:dyDescent="0.25">
      <c r="A9" s="1">
        <v>0.5</v>
      </c>
      <c r="B9" s="1">
        <v>0.54097222222222197</v>
      </c>
      <c r="C9" s="2">
        <v>53684</v>
      </c>
      <c r="D9" s="2">
        <v>69148</v>
      </c>
      <c r="E9" s="2">
        <v>68562</v>
      </c>
      <c r="F9" s="2">
        <v>65814</v>
      </c>
      <c r="G9" s="2">
        <v>66353</v>
      </c>
      <c r="H9" s="2">
        <v>63853</v>
      </c>
      <c r="I9" s="2">
        <v>33463</v>
      </c>
    </row>
    <row r="10" spans="1:9" ht="18.75" x14ac:dyDescent="0.25">
      <c r="A10" s="1">
        <v>0.54166666666666696</v>
      </c>
      <c r="B10" s="1">
        <v>0.58263888888888904</v>
      </c>
      <c r="C10" s="2">
        <v>60835</v>
      </c>
      <c r="D10" s="2">
        <v>74355</v>
      </c>
      <c r="E10" s="2">
        <v>72829</v>
      </c>
      <c r="F10" s="2">
        <v>69069</v>
      </c>
      <c r="G10" s="2">
        <v>74667</v>
      </c>
      <c r="H10" s="2">
        <v>74125</v>
      </c>
      <c r="I10" s="2">
        <v>45411</v>
      </c>
    </row>
    <row r="11" spans="1:9" ht="18.75" x14ac:dyDescent="0.25">
      <c r="A11" s="1">
        <v>0.58333333333333304</v>
      </c>
      <c r="B11" s="1">
        <v>0.624305555555556</v>
      </c>
      <c r="C11" s="2">
        <v>60059</v>
      </c>
      <c r="D11" s="2">
        <v>81928</v>
      </c>
      <c r="E11" s="2">
        <v>82782</v>
      </c>
      <c r="F11" s="2">
        <v>78111</v>
      </c>
      <c r="G11" s="2">
        <v>80508</v>
      </c>
      <c r="H11" s="2">
        <v>76291</v>
      </c>
      <c r="I11" s="2">
        <v>48119</v>
      </c>
    </row>
    <row r="12" spans="1:9" ht="18.75" x14ac:dyDescent="0.25">
      <c r="A12" s="1">
        <v>0.625</v>
      </c>
      <c r="B12" s="1">
        <v>0.66597222222222197</v>
      </c>
      <c r="C12" s="2">
        <v>56107</v>
      </c>
      <c r="D12" s="2">
        <v>78596</v>
      </c>
      <c r="E12" s="2">
        <v>83074</v>
      </c>
      <c r="F12" s="2">
        <v>76220</v>
      </c>
      <c r="G12" s="2">
        <v>81498</v>
      </c>
      <c r="H12" s="2">
        <v>77137</v>
      </c>
      <c r="I12" s="2">
        <v>46049</v>
      </c>
    </row>
    <row r="13" spans="1:9" ht="18.75" x14ac:dyDescent="0.25">
      <c r="A13" s="1">
        <v>0.66666666666666696</v>
      </c>
      <c r="B13" s="1">
        <v>0.70763888888888904</v>
      </c>
      <c r="C13" s="2">
        <v>56432</v>
      </c>
      <c r="D13" s="2">
        <v>75840</v>
      </c>
      <c r="E13" s="2">
        <v>75725</v>
      </c>
      <c r="F13" s="2">
        <v>74345</v>
      </c>
      <c r="G13" s="2">
        <v>70609</v>
      </c>
      <c r="H13" s="2">
        <v>73466</v>
      </c>
      <c r="I13" s="2">
        <v>46612</v>
      </c>
    </row>
    <row r="14" spans="1:9" ht="18.75" x14ac:dyDescent="0.25">
      <c r="A14" s="1">
        <v>0.70833333333333304</v>
      </c>
      <c r="B14" s="1">
        <v>0.749305555555556</v>
      </c>
      <c r="C14" s="2">
        <v>58791</v>
      </c>
      <c r="D14" s="2">
        <v>71573</v>
      </c>
      <c r="E14" s="2">
        <v>73206</v>
      </c>
      <c r="F14" s="2">
        <v>67566</v>
      </c>
      <c r="G14" s="2">
        <v>71263</v>
      </c>
      <c r="H14" s="2">
        <v>70671</v>
      </c>
      <c r="I14" s="2">
        <v>49661</v>
      </c>
    </row>
    <row r="15" spans="1:9" ht="18.75" x14ac:dyDescent="0.25">
      <c r="A15" s="1">
        <v>0.75</v>
      </c>
      <c r="B15" s="1">
        <v>0.79097222222222197</v>
      </c>
      <c r="C15" s="2">
        <v>52187</v>
      </c>
      <c r="D15" s="2">
        <v>63869</v>
      </c>
      <c r="E15" s="2">
        <v>67019</v>
      </c>
      <c r="F15" s="2">
        <v>63847</v>
      </c>
      <c r="G15" s="2">
        <v>61782</v>
      </c>
      <c r="H15" s="2">
        <v>67648</v>
      </c>
      <c r="I15" s="2">
        <v>52563</v>
      </c>
    </row>
    <row r="16" spans="1:9" ht="18.75" x14ac:dyDescent="0.25">
      <c r="A16" s="1">
        <v>0.79166666666666596</v>
      </c>
      <c r="B16" s="1">
        <v>0.83263888888888904</v>
      </c>
      <c r="C16" s="2">
        <v>51256</v>
      </c>
      <c r="D16" s="2">
        <v>55734</v>
      </c>
      <c r="E16" s="2">
        <v>57875</v>
      </c>
      <c r="F16" s="2">
        <v>56166</v>
      </c>
      <c r="G16" s="2">
        <v>54755</v>
      </c>
      <c r="H16" s="2">
        <v>62476</v>
      </c>
      <c r="I16" s="2">
        <v>51887</v>
      </c>
    </row>
    <row r="17" spans="1:9" ht="18.75" x14ac:dyDescent="0.25">
      <c r="A17" s="1">
        <v>0.83333333333333304</v>
      </c>
      <c r="B17" s="1">
        <v>0.874305555555556</v>
      </c>
      <c r="C17" s="2">
        <v>44052</v>
      </c>
      <c r="D17" s="2">
        <v>49388</v>
      </c>
      <c r="E17" s="2">
        <v>51162</v>
      </c>
      <c r="F17" s="2">
        <v>51563</v>
      </c>
      <c r="G17" s="2">
        <v>50651</v>
      </c>
      <c r="H17" s="2">
        <v>56224</v>
      </c>
      <c r="I17" s="2">
        <v>42010</v>
      </c>
    </row>
    <row r="18" spans="1:9" ht="18.75" x14ac:dyDescent="0.25">
      <c r="A18" s="1">
        <v>0.875</v>
      </c>
      <c r="B18" s="1">
        <v>0.91597222222222197</v>
      </c>
      <c r="C18" s="2">
        <v>37966</v>
      </c>
      <c r="D18" s="2">
        <v>39371</v>
      </c>
      <c r="E18" s="2">
        <v>43491</v>
      </c>
      <c r="F18" s="2">
        <v>42115</v>
      </c>
      <c r="G18" s="2">
        <v>41259</v>
      </c>
      <c r="H18" s="2">
        <v>45583</v>
      </c>
      <c r="I18" s="2">
        <v>38209</v>
      </c>
    </row>
    <row r="19" spans="1:9" ht="18.75" x14ac:dyDescent="0.25">
      <c r="A19" s="1">
        <v>0.91666666666666596</v>
      </c>
      <c r="B19" s="1">
        <v>0.95763888888888904</v>
      </c>
      <c r="C19" s="2">
        <v>29869</v>
      </c>
      <c r="D19" s="2">
        <v>30987</v>
      </c>
      <c r="E19" s="2">
        <v>32996</v>
      </c>
      <c r="F19" s="2">
        <v>33014</v>
      </c>
      <c r="G19" s="2">
        <v>30771</v>
      </c>
      <c r="H19" s="2">
        <v>36200</v>
      </c>
      <c r="I19" s="2">
        <v>32650</v>
      </c>
    </row>
    <row r="20" spans="1:9" ht="18.75" x14ac:dyDescent="0.25">
      <c r="A20" s="1">
        <v>0.95833333333333304</v>
      </c>
      <c r="B20" s="1">
        <v>0.999305555555556</v>
      </c>
      <c r="C20" s="2">
        <v>19656</v>
      </c>
      <c r="D20" s="2">
        <v>22245</v>
      </c>
      <c r="E20" s="2">
        <v>22779</v>
      </c>
      <c r="F20" s="2">
        <v>20661</v>
      </c>
      <c r="G20" s="2">
        <v>20348</v>
      </c>
      <c r="H20" s="2">
        <v>24338</v>
      </c>
      <c r="I20" s="2">
        <v>22291</v>
      </c>
    </row>
    <row r="21" spans="1:9" ht="18.75" x14ac:dyDescent="0.25">
      <c r="A21" s="1">
        <v>1</v>
      </c>
      <c r="B21" s="1">
        <v>1.04097222222222</v>
      </c>
      <c r="C21" s="2">
        <v>5970</v>
      </c>
      <c r="D21" s="2">
        <v>6957</v>
      </c>
      <c r="E21" s="2">
        <v>6945</v>
      </c>
      <c r="F21" s="2">
        <v>7321</v>
      </c>
      <c r="G21" s="2">
        <v>6847</v>
      </c>
      <c r="H21" s="2">
        <v>7845</v>
      </c>
      <c r="I21" s="2">
        <v>5824</v>
      </c>
    </row>
    <row r="22" spans="1:9" ht="18.75" x14ac:dyDescent="0.25">
      <c r="A22" s="1">
        <v>1.0416666666666701</v>
      </c>
      <c r="B22" s="1">
        <v>1.08263888888889</v>
      </c>
      <c r="C22" s="2">
        <v>179</v>
      </c>
      <c r="D22" s="2">
        <v>373</v>
      </c>
      <c r="E22" s="2">
        <v>482</v>
      </c>
      <c r="F22" s="2">
        <v>485</v>
      </c>
      <c r="G22" s="2">
        <v>417</v>
      </c>
      <c r="H22" s="2">
        <v>435</v>
      </c>
      <c r="I22" s="2">
        <v>83</v>
      </c>
    </row>
    <row r="23" spans="1:9" x14ac:dyDescent="0.25">
      <c r="A23" s="1"/>
      <c r="B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opLeftCell="A13" zoomScaleNormal="100" workbookViewId="0">
      <selection activeCell="N31" sqref="N31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14.28515625" customWidth="1"/>
    <col min="4" max="6" width="6" bestFit="1" customWidth="1"/>
    <col min="7" max="7" width="7.85546875" customWidth="1"/>
    <col min="8" max="20" width="6" bestFit="1" customWidth="1"/>
    <col min="21" max="21" width="5" bestFit="1" customWidth="1"/>
    <col min="22" max="22" width="4.5703125" bestFit="1" customWidth="1"/>
    <col min="23" max="23" width="1" customWidth="1"/>
    <col min="24" max="24" width="12.7109375" bestFit="1" customWidth="1"/>
    <col min="26" max="26" width="14.7109375" customWidth="1"/>
  </cols>
  <sheetData>
    <row r="1" spans="1:26" x14ac:dyDescent="0.25">
      <c r="A1" s="7" t="s">
        <v>7</v>
      </c>
      <c r="B1" s="8">
        <v>0.20833333333333334</v>
      </c>
      <c r="C1" s="8">
        <v>0.25</v>
      </c>
      <c r="D1" s="8">
        <v>0.29166666666666702</v>
      </c>
      <c r="E1" s="8">
        <v>0.33333333333333298</v>
      </c>
      <c r="F1" s="8">
        <v>0.375</v>
      </c>
      <c r="G1" s="8">
        <v>0.41666666666666702</v>
      </c>
      <c r="H1" s="8">
        <v>0.45833333333333298</v>
      </c>
      <c r="I1" s="8">
        <v>0.5</v>
      </c>
      <c r="J1" s="8">
        <v>0.54166666666666696</v>
      </c>
      <c r="K1" s="8">
        <v>0.58333333333333304</v>
      </c>
      <c r="L1" s="8">
        <v>0.625</v>
      </c>
      <c r="M1" s="8">
        <v>0.66666666666666696</v>
      </c>
      <c r="N1" s="8">
        <v>0.70833333333333304</v>
      </c>
      <c r="O1" s="8">
        <v>0.75</v>
      </c>
      <c r="P1" s="8">
        <v>0.79166666666666596</v>
      </c>
      <c r="Q1" s="8">
        <v>0.83333333333333304</v>
      </c>
      <c r="R1" s="8">
        <v>0.875</v>
      </c>
      <c r="S1" s="8">
        <v>0.91666666666666596</v>
      </c>
      <c r="T1" s="8">
        <v>0.95833333333333304</v>
      </c>
      <c r="U1" s="8">
        <v>1</v>
      </c>
      <c r="V1" s="9">
        <v>1.0416666666666701</v>
      </c>
    </row>
    <row r="2" spans="1:26" ht="15.75" thickBot="1" x14ac:dyDescent="0.3">
      <c r="A2" s="10" t="s">
        <v>8</v>
      </c>
      <c r="B2" s="11">
        <v>0.24930555555555556</v>
      </c>
      <c r="C2" s="11">
        <v>0.29097222222222202</v>
      </c>
      <c r="D2" s="11">
        <v>0.33263888888888898</v>
      </c>
      <c r="E2" s="11">
        <v>0.374305555555556</v>
      </c>
      <c r="F2" s="11">
        <v>0.41597222222222202</v>
      </c>
      <c r="G2" s="11">
        <v>0.45763888888888898</v>
      </c>
      <c r="H2" s="11">
        <v>0.499305555555556</v>
      </c>
      <c r="I2" s="11">
        <v>0.54097222222222197</v>
      </c>
      <c r="J2" s="11">
        <v>0.58263888888888904</v>
      </c>
      <c r="K2" s="11">
        <v>0.624305555555556</v>
      </c>
      <c r="L2" s="11">
        <v>0.66597222222222197</v>
      </c>
      <c r="M2" s="11">
        <v>0.70763888888888904</v>
      </c>
      <c r="N2" s="11">
        <v>0.749305555555556</v>
      </c>
      <c r="O2" s="11">
        <v>0.79097222222222197</v>
      </c>
      <c r="P2" s="11">
        <v>0.83263888888888904</v>
      </c>
      <c r="Q2" s="11">
        <v>0.874305555555556</v>
      </c>
      <c r="R2" s="11">
        <v>0.91597222222222197</v>
      </c>
      <c r="S2" s="11">
        <v>0.95763888888888904</v>
      </c>
      <c r="T2" s="11">
        <v>0.999305555555556</v>
      </c>
      <c r="U2" s="11">
        <v>1.04097222222222</v>
      </c>
      <c r="V2" s="12">
        <v>1.08263888888889</v>
      </c>
    </row>
    <row r="3" spans="1:26" ht="15.75" thickBot="1" x14ac:dyDescent="0.3"/>
    <row r="4" spans="1:26" ht="18.75" x14ac:dyDescent="0.25">
      <c r="A4" s="15" t="s">
        <v>0</v>
      </c>
      <c r="B4" s="13">
        <v>5165</v>
      </c>
      <c r="C4" s="2">
        <v>19512</v>
      </c>
      <c r="D4" s="2">
        <v>44773</v>
      </c>
      <c r="E4" s="2">
        <v>57473</v>
      </c>
      <c r="F4" s="2">
        <v>56043</v>
      </c>
      <c r="G4" s="2">
        <v>54501</v>
      </c>
      <c r="H4" s="2">
        <v>55018</v>
      </c>
      <c r="I4" s="2">
        <v>53684</v>
      </c>
      <c r="J4" s="2">
        <v>60835</v>
      </c>
      <c r="K4" s="2">
        <v>60059</v>
      </c>
      <c r="L4" s="2">
        <v>56107</v>
      </c>
      <c r="M4" s="2">
        <v>56432</v>
      </c>
      <c r="N4" s="2">
        <v>58791</v>
      </c>
      <c r="O4" s="2">
        <v>52187</v>
      </c>
      <c r="P4" s="2">
        <v>51256</v>
      </c>
      <c r="Q4" s="2">
        <v>44052</v>
      </c>
      <c r="R4" s="2">
        <v>37966</v>
      </c>
      <c r="S4" s="2">
        <v>29869</v>
      </c>
      <c r="T4" s="2">
        <v>19656</v>
      </c>
      <c r="U4" s="2">
        <v>5970</v>
      </c>
      <c r="V4" s="2">
        <v>179</v>
      </c>
    </row>
    <row r="5" spans="1:26" ht="18.75" x14ac:dyDescent="0.25">
      <c r="A5" s="16" t="s">
        <v>1</v>
      </c>
      <c r="B5" s="13">
        <v>7059</v>
      </c>
      <c r="C5" s="2">
        <v>30091</v>
      </c>
      <c r="D5" s="2">
        <v>81065</v>
      </c>
      <c r="E5" s="2">
        <v>97419</v>
      </c>
      <c r="F5" s="2">
        <v>81599</v>
      </c>
      <c r="G5" s="2">
        <v>70933</v>
      </c>
      <c r="H5" s="2">
        <v>66169</v>
      </c>
      <c r="I5" s="2">
        <v>69148</v>
      </c>
      <c r="J5" s="2">
        <v>74355</v>
      </c>
      <c r="K5" s="2">
        <v>81928</v>
      </c>
      <c r="L5" s="2">
        <v>78596</v>
      </c>
      <c r="M5" s="2">
        <v>75840</v>
      </c>
      <c r="N5" s="2">
        <v>71573</v>
      </c>
      <c r="O5" s="2">
        <v>63869</v>
      </c>
      <c r="P5" s="2">
        <v>55734</v>
      </c>
      <c r="Q5" s="2">
        <v>49388</v>
      </c>
      <c r="R5" s="2">
        <v>39371</v>
      </c>
      <c r="S5" s="2">
        <v>30987</v>
      </c>
      <c r="T5" s="2">
        <v>22245</v>
      </c>
      <c r="U5" s="2">
        <v>6957</v>
      </c>
      <c r="V5" s="2">
        <v>373</v>
      </c>
    </row>
    <row r="6" spans="1:26" ht="18.75" x14ac:dyDescent="0.25">
      <c r="A6" s="16" t="s">
        <v>2</v>
      </c>
      <c r="B6" s="13">
        <v>7086</v>
      </c>
      <c r="C6" s="2">
        <v>29087</v>
      </c>
      <c r="D6" s="2">
        <v>81413</v>
      </c>
      <c r="E6" s="2">
        <v>93290</v>
      </c>
      <c r="F6" s="2">
        <v>81342</v>
      </c>
      <c r="G6" s="2">
        <v>67467</v>
      </c>
      <c r="H6" s="2">
        <v>66853</v>
      </c>
      <c r="I6" s="2">
        <v>68562</v>
      </c>
      <c r="J6" s="2">
        <v>72829</v>
      </c>
      <c r="K6" s="2">
        <v>82782</v>
      </c>
      <c r="L6" s="2">
        <v>83074</v>
      </c>
      <c r="M6" s="2">
        <v>75725</v>
      </c>
      <c r="N6" s="2">
        <v>73206</v>
      </c>
      <c r="O6" s="2">
        <v>67019</v>
      </c>
      <c r="P6" s="2">
        <v>57875</v>
      </c>
      <c r="Q6" s="2">
        <v>51162</v>
      </c>
      <c r="R6" s="2">
        <v>43491</v>
      </c>
      <c r="S6" s="2">
        <v>32996</v>
      </c>
      <c r="T6" s="2">
        <v>22779</v>
      </c>
      <c r="U6" s="2">
        <v>6945</v>
      </c>
      <c r="V6" s="2">
        <v>482</v>
      </c>
    </row>
    <row r="7" spans="1:26" ht="18.75" x14ac:dyDescent="0.25">
      <c r="A7" s="16" t="s">
        <v>3</v>
      </c>
      <c r="B7" s="13">
        <v>7326</v>
      </c>
      <c r="C7" s="2">
        <v>29339</v>
      </c>
      <c r="D7" s="2">
        <v>81194</v>
      </c>
      <c r="E7" s="2">
        <v>91650</v>
      </c>
      <c r="F7" s="2">
        <v>76248</v>
      </c>
      <c r="G7" s="2">
        <v>65572</v>
      </c>
      <c r="H7" s="2">
        <v>65819</v>
      </c>
      <c r="I7" s="2">
        <v>65814</v>
      </c>
      <c r="J7" s="2">
        <v>69069</v>
      </c>
      <c r="K7" s="2">
        <v>78111</v>
      </c>
      <c r="L7" s="2">
        <v>76220</v>
      </c>
      <c r="M7" s="2">
        <v>74345</v>
      </c>
      <c r="N7" s="2">
        <v>67566</v>
      </c>
      <c r="O7" s="2">
        <v>63847</v>
      </c>
      <c r="P7" s="2">
        <v>56166</v>
      </c>
      <c r="Q7" s="2">
        <v>51563</v>
      </c>
      <c r="R7" s="2">
        <v>42115</v>
      </c>
      <c r="S7" s="2">
        <v>33014</v>
      </c>
      <c r="T7" s="2">
        <v>20661</v>
      </c>
      <c r="U7" s="2">
        <v>7321</v>
      </c>
      <c r="V7" s="2">
        <v>485</v>
      </c>
    </row>
    <row r="8" spans="1:26" ht="18.75" x14ac:dyDescent="0.25">
      <c r="A8" s="16" t="s">
        <v>4</v>
      </c>
      <c r="B8" s="13">
        <v>6735</v>
      </c>
      <c r="C8" s="2">
        <v>29753</v>
      </c>
      <c r="D8" s="2">
        <v>79308</v>
      </c>
      <c r="E8" s="2">
        <v>91458</v>
      </c>
      <c r="F8" s="2">
        <v>76882</v>
      </c>
      <c r="G8" s="2">
        <v>68125</v>
      </c>
      <c r="H8" s="2">
        <v>65739</v>
      </c>
      <c r="I8" s="2">
        <v>66353</v>
      </c>
      <c r="J8" s="2">
        <v>74667</v>
      </c>
      <c r="K8" s="2">
        <v>80508</v>
      </c>
      <c r="L8" s="2">
        <v>81498</v>
      </c>
      <c r="M8" s="2">
        <v>70609</v>
      </c>
      <c r="N8" s="2">
        <v>71263</v>
      </c>
      <c r="O8" s="2">
        <v>61782</v>
      </c>
      <c r="P8" s="2">
        <v>54755</v>
      </c>
      <c r="Q8" s="2">
        <v>50651</v>
      </c>
      <c r="R8" s="2">
        <v>41259</v>
      </c>
      <c r="S8" s="2">
        <v>30771</v>
      </c>
      <c r="T8" s="2">
        <v>20348</v>
      </c>
      <c r="U8" s="2">
        <v>6847</v>
      </c>
      <c r="V8" s="2">
        <v>417</v>
      </c>
    </row>
    <row r="9" spans="1:26" ht="18.75" x14ac:dyDescent="0.25">
      <c r="A9" s="16" t="s">
        <v>5</v>
      </c>
      <c r="B9" s="13">
        <v>6192</v>
      </c>
      <c r="C9" s="2">
        <v>28627</v>
      </c>
      <c r="D9" s="2">
        <v>77359</v>
      </c>
      <c r="E9" s="2">
        <v>90866</v>
      </c>
      <c r="F9" s="2">
        <v>78525</v>
      </c>
      <c r="G9" s="2">
        <v>65708</v>
      </c>
      <c r="H9" s="2">
        <v>65954</v>
      </c>
      <c r="I9" s="2">
        <v>63853</v>
      </c>
      <c r="J9" s="2">
        <v>74125</v>
      </c>
      <c r="K9" s="2">
        <v>76291</v>
      </c>
      <c r="L9" s="2">
        <v>77137</v>
      </c>
      <c r="M9" s="2">
        <v>73466</v>
      </c>
      <c r="N9" s="2">
        <v>70671</v>
      </c>
      <c r="O9" s="2">
        <v>67648</v>
      </c>
      <c r="P9" s="2">
        <v>62476</v>
      </c>
      <c r="Q9" s="2">
        <v>56224</v>
      </c>
      <c r="R9" s="2">
        <v>45583</v>
      </c>
      <c r="S9" s="2">
        <v>36200</v>
      </c>
      <c r="T9" s="2">
        <v>24338</v>
      </c>
      <c r="U9" s="2">
        <v>7845</v>
      </c>
      <c r="V9" s="2">
        <v>435</v>
      </c>
    </row>
    <row r="10" spans="1:26" ht="19.5" thickBot="1" x14ac:dyDescent="0.3">
      <c r="A10" s="17" t="s">
        <v>6</v>
      </c>
      <c r="B10" s="14">
        <v>2473</v>
      </c>
      <c r="C10" s="3">
        <v>9109</v>
      </c>
      <c r="D10" s="3">
        <v>18062</v>
      </c>
      <c r="E10" s="3">
        <v>27274</v>
      </c>
      <c r="F10" s="3">
        <v>32211</v>
      </c>
      <c r="G10" s="3">
        <v>35116</v>
      </c>
      <c r="H10" s="3">
        <v>37664</v>
      </c>
      <c r="I10" s="3">
        <v>33463</v>
      </c>
      <c r="J10" s="3">
        <v>45411</v>
      </c>
      <c r="K10" s="3">
        <v>48119</v>
      </c>
      <c r="L10" s="3">
        <v>46049</v>
      </c>
      <c r="M10" s="3">
        <v>46612</v>
      </c>
      <c r="N10" s="3">
        <v>49661</v>
      </c>
      <c r="O10" s="3">
        <v>52563</v>
      </c>
      <c r="P10" s="3">
        <v>51887</v>
      </c>
      <c r="Q10" s="3">
        <v>42010</v>
      </c>
      <c r="R10" s="3">
        <v>38209</v>
      </c>
      <c r="S10" s="3">
        <v>32650</v>
      </c>
      <c r="T10" s="3">
        <v>22291</v>
      </c>
      <c r="U10" s="3">
        <v>5824</v>
      </c>
      <c r="V10" s="3">
        <v>83</v>
      </c>
    </row>
    <row r="13" spans="1:26" x14ac:dyDescent="0.25">
      <c r="A13" t="s">
        <v>50</v>
      </c>
      <c r="B13" s="4">
        <f t="shared" ref="B13:G13" si="0">AVERAGE(B4:B9)</f>
        <v>6593.833333333333</v>
      </c>
      <c r="C13" s="4">
        <f t="shared" si="0"/>
        <v>27734.833333333332</v>
      </c>
      <c r="D13" s="4">
        <f t="shared" si="0"/>
        <v>74185.333333333328</v>
      </c>
      <c r="E13" s="4">
        <f t="shared" si="0"/>
        <v>87026</v>
      </c>
      <c r="F13" s="4">
        <f t="shared" si="0"/>
        <v>75106.5</v>
      </c>
      <c r="G13" s="4">
        <f t="shared" si="0"/>
        <v>65384.333333333336</v>
      </c>
      <c r="H13" s="4">
        <f t="shared" ref="H13:V13" si="1">AVERAGE(H4:H9)</f>
        <v>64258.666666666664</v>
      </c>
      <c r="I13" s="4">
        <f t="shared" si="1"/>
        <v>64569</v>
      </c>
      <c r="J13" s="4">
        <f t="shared" si="1"/>
        <v>70980</v>
      </c>
      <c r="K13" s="4">
        <f t="shared" si="1"/>
        <v>76613.166666666672</v>
      </c>
      <c r="L13" s="4">
        <f t="shared" si="1"/>
        <v>75438.666666666672</v>
      </c>
      <c r="M13" s="4">
        <f t="shared" si="1"/>
        <v>71069.5</v>
      </c>
      <c r="N13" s="4">
        <f t="shared" si="1"/>
        <v>68845</v>
      </c>
      <c r="O13" s="4">
        <f t="shared" si="1"/>
        <v>62725.333333333336</v>
      </c>
      <c r="P13" s="4">
        <f t="shared" si="1"/>
        <v>56377</v>
      </c>
      <c r="Q13" s="4">
        <f t="shared" si="1"/>
        <v>50506.666666666664</v>
      </c>
      <c r="R13" s="4">
        <f t="shared" si="1"/>
        <v>41630.833333333336</v>
      </c>
      <c r="S13" s="4">
        <f t="shared" si="1"/>
        <v>32306.166666666668</v>
      </c>
      <c r="T13" s="4">
        <f t="shared" si="1"/>
        <v>21671.166666666668</v>
      </c>
      <c r="U13" s="4">
        <f t="shared" si="1"/>
        <v>6980.833333333333</v>
      </c>
      <c r="V13" s="4">
        <f t="shared" si="1"/>
        <v>395.16666666666669</v>
      </c>
    </row>
    <row r="14" spans="1:26" x14ac:dyDescent="0.25">
      <c r="A14" t="s">
        <v>51</v>
      </c>
      <c r="B14" s="6">
        <f>_xlfn.FLOOR.MATH(B13/2)</f>
        <v>3296</v>
      </c>
      <c r="C14" s="6">
        <f t="shared" ref="C14:V14" si="2">_xlfn.FLOOR.MATH(C13/2)</f>
        <v>13867</v>
      </c>
      <c r="D14" s="6">
        <f t="shared" si="2"/>
        <v>37092</v>
      </c>
      <c r="E14" s="6">
        <f t="shared" si="2"/>
        <v>43513</v>
      </c>
      <c r="F14" s="6">
        <f t="shared" si="2"/>
        <v>37553</v>
      </c>
      <c r="G14" s="6">
        <f t="shared" si="2"/>
        <v>32692</v>
      </c>
      <c r="H14" s="6">
        <f t="shared" si="2"/>
        <v>32129</v>
      </c>
      <c r="I14" s="6">
        <f t="shared" si="2"/>
        <v>32284</v>
      </c>
      <c r="J14" s="6">
        <f t="shared" si="2"/>
        <v>35490</v>
      </c>
      <c r="K14" s="6">
        <f t="shared" si="2"/>
        <v>38306</v>
      </c>
      <c r="L14" s="6">
        <f t="shared" si="2"/>
        <v>37719</v>
      </c>
      <c r="M14" s="6">
        <f t="shared" si="2"/>
        <v>35534</v>
      </c>
      <c r="N14" s="6">
        <f t="shared" si="2"/>
        <v>34422</v>
      </c>
      <c r="O14" s="6">
        <f t="shared" si="2"/>
        <v>31362</v>
      </c>
      <c r="P14" s="6">
        <f t="shared" si="2"/>
        <v>28188</v>
      </c>
      <c r="Q14" s="6">
        <f t="shared" si="2"/>
        <v>25253</v>
      </c>
      <c r="R14" s="6">
        <f t="shared" si="2"/>
        <v>20815</v>
      </c>
      <c r="S14" s="6">
        <f t="shared" si="2"/>
        <v>16153</v>
      </c>
      <c r="T14" s="6">
        <f t="shared" si="2"/>
        <v>10835</v>
      </c>
      <c r="U14" s="6">
        <f t="shared" si="2"/>
        <v>3490</v>
      </c>
      <c r="V14" s="6">
        <f t="shared" si="2"/>
        <v>197</v>
      </c>
      <c r="X14" s="22" t="s">
        <v>49</v>
      </c>
      <c r="Y14" s="22"/>
      <c r="Z14" s="22"/>
    </row>
    <row r="15" spans="1:26" x14ac:dyDescent="0.25">
      <c r="A15" t="s">
        <v>52</v>
      </c>
      <c r="B15">
        <f>_xlfn.FLOOR.PRECISE(B13/34)</f>
        <v>193</v>
      </c>
      <c r="C15">
        <f t="shared" ref="C15:V15" si="3">_xlfn.FLOOR.PRECISE(C13/34)</f>
        <v>815</v>
      </c>
      <c r="D15">
        <f t="shared" si="3"/>
        <v>2181</v>
      </c>
      <c r="E15">
        <f t="shared" si="3"/>
        <v>2559</v>
      </c>
      <c r="F15">
        <f t="shared" si="3"/>
        <v>2209</v>
      </c>
      <c r="G15">
        <f t="shared" si="3"/>
        <v>1923</v>
      </c>
      <c r="H15">
        <f t="shared" si="3"/>
        <v>1889</v>
      </c>
      <c r="I15">
        <f t="shared" si="3"/>
        <v>1899</v>
      </c>
      <c r="J15">
        <f t="shared" si="3"/>
        <v>2087</v>
      </c>
      <c r="K15">
        <f t="shared" si="3"/>
        <v>2253</v>
      </c>
      <c r="L15">
        <f t="shared" si="3"/>
        <v>2218</v>
      </c>
      <c r="M15">
        <f t="shared" si="3"/>
        <v>2090</v>
      </c>
      <c r="N15">
        <f t="shared" si="3"/>
        <v>2024</v>
      </c>
      <c r="O15">
        <f t="shared" si="3"/>
        <v>1844</v>
      </c>
      <c r="P15">
        <f t="shared" si="3"/>
        <v>1658</v>
      </c>
      <c r="Q15">
        <f t="shared" si="3"/>
        <v>1485</v>
      </c>
      <c r="R15">
        <f t="shared" si="3"/>
        <v>1224</v>
      </c>
      <c r="S15">
        <f t="shared" si="3"/>
        <v>950</v>
      </c>
      <c r="T15">
        <f t="shared" si="3"/>
        <v>637</v>
      </c>
      <c r="U15">
        <f t="shared" si="3"/>
        <v>205</v>
      </c>
      <c r="V15">
        <f t="shared" si="3"/>
        <v>11</v>
      </c>
    </row>
    <row r="16" spans="1:26" x14ac:dyDescent="0.25">
      <c r="A16" t="s">
        <v>53</v>
      </c>
      <c r="B16">
        <f>_xlfn.FLOOR.PRECISE(B15/2)</f>
        <v>96</v>
      </c>
      <c r="C16">
        <f t="shared" ref="C16:V16" si="4">_xlfn.FLOOR.PRECISE(C15/2)</f>
        <v>407</v>
      </c>
      <c r="D16">
        <f t="shared" si="4"/>
        <v>1090</v>
      </c>
      <c r="E16">
        <f t="shared" si="4"/>
        <v>1279</v>
      </c>
      <c r="F16">
        <f t="shared" si="4"/>
        <v>1104</v>
      </c>
      <c r="G16">
        <f t="shared" si="4"/>
        <v>961</v>
      </c>
      <c r="H16">
        <f t="shared" si="4"/>
        <v>944</v>
      </c>
      <c r="I16">
        <f t="shared" si="4"/>
        <v>949</v>
      </c>
      <c r="J16">
        <f t="shared" si="4"/>
        <v>1043</v>
      </c>
      <c r="K16">
        <f t="shared" si="4"/>
        <v>1126</v>
      </c>
      <c r="L16">
        <f t="shared" si="4"/>
        <v>1109</v>
      </c>
      <c r="M16">
        <f t="shared" si="4"/>
        <v>1045</v>
      </c>
      <c r="N16">
        <f t="shared" si="4"/>
        <v>1012</v>
      </c>
      <c r="O16">
        <f t="shared" si="4"/>
        <v>922</v>
      </c>
      <c r="P16">
        <f t="shared" si="4"/>
        <v>829</v>
      </c>
      <c r="Q16">
        <f t="shared" si="4"/>
        <v>742</v>
      </c>
      <c r="R16">
        <f t="shared" si="4"/>
        <v>612</v>
      </c>
      <c r="S16">
        <f t="shared" si="4"/>
        <v>475</v>
      </c>
      <c r="T16">
        <f t="shared" si="4"/>
        <v>318</v>
      </c>
      <c r="U16">
        <f t="shared" si="4"/>
        <v>102</v>
      </c>
      <c r="V16">
        <f t="shared" si="4"/>
        <v>5</v>
      </c>
    </row>
    <row r="17" spans="1:24" x14ac:dyDescent="0.25">
      <c r="A17" t="s">
        <v>44</v>
      </c>
      <c r="B17">
        <f t="shared" ref="B17:V17" si="5">_xlfn.STDEV.P(B4:B9)</f>
        <v>732.30672459625066</v>
      </c>
      <c r="C17">
        <f t="shared" si="5"/>
        <v>3706.68703906272</v>
      </c>
      <c r="D17">
        <f t="shared" si="5"/>
        <v>13229.32105421724</v>
      </c>
      <c r="E17">
        <f t="shared" si="5"/>
        <v>13394.038188686785</v>
      </c>
      <c r="F17">
        <f t="shared" si="5"/>
        <v>8761.5886449509453</v>
      </c>
      <c r="G17">
        <f t="shared" si="5"/>
        <v>5183.6823998217933</v>
      </c>
      <c r="H17">
        <f t="shared" si="5"/>
        <v>4148.6954040463797</v>
      </c>
      <c r="I17">
        <f t="shared" si="5"/>
        <v>5174.2930596040524</v>
      </c>
      <c r="J17">
        <f t="shared" si="5"/>
        <v>4913.7115299944098</v>
      </c>
      <c r="K17">
        <f t="shared" si="5"/>
        <v>7722.9033274770154</v>
      </c>
      <c r="L17">
        <f t="shared" si="5"/>
        <v>8964.6597196373768</v>
      </c>
      <c r="M17">
        <f t="shared" si="5"/>
        <v>6774.6085926297865</v>
      </c>
      <c r="N17">
        <f t="shared" si="5"/>
        <v>4802.0839573390767</v>
      </c>
      <c r="O17">
        <f t="shared" si="5"/>
        <v>5118.2789642179087</v>
      </c>
      <c r="P17">
        <f t="shared" si="5"/>
        <v>3385.1464763975378</v>
      </c>
      <c r="Q17">
        <f t="shared" si="5"/>
        <v>3586.274095616353</v>
      </c>
      <c r="R17">
        <f t="shared" si="5"/>
        <v>2516.292538416169</v>
      </c>
      <c r="S17">
        <f t="shared" si="5"/>
        <v>2088.6819940388777</v>
      </c>
      <c r="T17">
        <f t="shared" si="5"/>
        <v>1607.3105297013669</v>
      </c>
      <c r="U17">
        <f t="shared" si="5"/>
        <v>563.33010354103703</v>
      </c>
      <c r="V17">
        <f t="shared" si="5"/>
        <v>103.99746257588318</v>
      </c>
    </row>
    <row r="18" spans="1:24" x14ac:dyDescent="0.25">
      <c r="A18" t="s">
        <v>45</v>
      </c>
      <c r="B18">
        <f>B17/35</f>
        <v>20.923049274178592</v>
      </c>
      <c r="C18">
        <f t="shared" ref="C18:V18" si="6">C17/35</f>
        <v>105.90534397322057</v>
      </c>
      <c r="D18">
        <f t="shared" si="6"/>
        <v>377.98060154906398</v>
      </c>
      <c r="E18">
        <f t="shared" si="6"/>
        <v>382.686805391051</v>
      </c>
      <c r="F18">
        <f t="shared" si="6"/>
        <v>250.33110414145557</v>
      </c>
      <c r="G18">
        <f t="shared" si="6"/>
        <v>148.1052114234798</v>
      </c>
      <c r="H18">
        <f t="shared" si="6"/>
        <v>118.53415440132514</v>
      </c>
      <c r="I18">
        <f t="shared" si="6"/>
        <v>147.83694456011577</v>
      </c>
      <c r="J18">
        <f t="shared" si="6"/>
        <v>140.39175799984028</v>
      </c>
      <c r="K18">
        <f t="shared" si="6"/>
        <v>220.65438078505758</v>
      </c>
      <c r="L18">
        <f t="shared" si="6"/>
        <v>256.13313484678218</v>
      </c>
      <c r="M18">
        <f t="shared" si="6"/>
        <v>193.56024550370819</v>
      </c>
      <c r="N18">
        <f t="shared" si="6"/>
        <v>137.20239878111647</v>
      </c>
      <c r="O18">
        <f t="shared" si="6"/>
        <v>146.23654183479738</v>
      </c>
      <c r="P18">
        <f t="shared" si="6"/>
        <v>96.71847075421536</v>
      </c>
      <c r="Q18">
        <f t="shared" si="6"/>
        <v>102.46497416046722</v>
      </c>
      <c r="R18">
        <f t="shared" si="6"/>
        <v>71.894072526176259</v>
      </c>
      <c r="S18">
        <f t="shared" si="6"/>
        <v>59.67662840111079</v>
      </c>
      <c r="T18">
        <f t="shared" si="6"/>
        <v>45.923157991467626</v>
      </c>
      <c r="U18">
        <f t="shared" si="6"/>
        <v>16.095145815458199</v>
      </c>
      <c r="V18">
        <f t="shared" si="6"/>
        <v>2.9713560735966622</v>
      </c>
    </row>
    <row r="19" spans="1:24" x14ac:dyDescent="0.25">
      <c r="A19" t="s">
        <v>46</v>
      </c>
      <c r="B19">
        <v>40</v>
      </c>
      <c r="C19">
        <f t="shared" ref="C19:V19" si="7">C18/2</f>
        <v>52.952671986610284</v>
      </c>
      <c r="D19">
        <f t="shared" si="7"/>
        <v>188.99030077453199</v>
      </c>
      <c r="E19">
        <f t="shared" si="7"/>
        <v>191.3434026955255</v>
      </c>
      <c r="F19">
        <f t="shared" si="7"/>
        <v>125.16555207072778</v>
      </c>
      <c r="G19">
        <f t="shared" si="7"/>
        <v>74.052605711739901</v>
      </c>
      <c r="H19">
        <f t="shared" si="7"/>
        <v>59.26707720066257</v>
      </c>
      <c r="I19">
        <f t="shared" si="7"/>
        <v>73.918472280057884</v>
      </c>
      <c r="J19">
        <f t="shared" si="7"/>
        <v>70.19587899992014</v>
      </c>
      <c r="K19">
        <f t="shared" si="7"/>
        <v>110.32719039252879</v>
      </c>
      <c r="L19">
        <f t="shared" si="7"/>
        <v>128.06656742339109</v>
      </c>
      <c r="M19">
        <f t="shared" si="7"/>
        <v>96.780122751854094</v>
      </c>
      <c r="N19">
        <f t="shared" si="7"/>
        <v>68.601199390558236</v>
      </c>
      <c r="O19">
        <f t="shared" si="7"/>
        <v>73.118270917398689</v>
      </c>
      <c r="P19">
        <f t="shared" si="7"/>
        <v>48.35923537710768</v>
      </c>
      <c r="Q19">
        <f t="shared" si="7"/>
        <v>51.232487080233611</v>
      </c>
      <c r="R19">
        <f t="shared" si="7"/>
        <v>35.94703626308813</v>
      </c>
      <c r="S19">
        <f t="shared" si="7"/>
        <v>29.838314200555395</v>
      </c>
      <c r="T19">
        <f t="shared" si="7"/>
        <v>22.961578995733813</v>
      </c>
      <c r="U19">
        <f t="shared" si="7"/>
        <v>8.0475729077290996</v>
      </c>
      <c r="V19">
        <f t="shared" si="7"/>
        <v>1.4856780367983311</v>
      </c>
    </row>
    <row r="20" spans="1:24" ht="15.75" thickBot="1" x14ac:dyDescent="0.3">
      <c r="X20" s="5" t="s">
        <v>47</v>
      </c>
    </row>
    <row r="21" spans="1:24" ht="15.75" thickBot="1" x14ac:dyDescent="0.3">
      <c r="A21" s="18" t="s">
        <v>48</v>
      </c>
      <c r="C21" s="20">
        <f>SUM(C22:C30)/6 + SUM(C31:C36)/5+C37+SUM(C38:C45)/8+SUM(C46:C55)/10</f>
        <v>2481.8450336622845</v>
      </c>
      <c r="D21" s="20">
        <f t="shared" ref="D21:V21" si="8">SUM(D22:D30)/6 + SUM(D31:D36)/5+D37+SUM(D38:D45)/8+SUM(D46:D55)/10</f>
        <v>6638.5372458788097</v>
      </c>
      <c r="E21" s="20">
        <f t="shared" si="8"/>
        <v>7787.7351229355299</v>
      </c>
      <c r="F21" s="20">
        <f t="shared" si="8"/>
        <v>6721.0446779490721</v>
      </c>
      <c r="G21" s="20">
        <f t="shared" si="8"/>
        <v>5851.0476556203521</v>
      </c>
      <c r="H21" s="20">
        <f t="shared" si="8"/>
        <v>5750.2847830486435</v>
      </c>
      <c r="I21" s="20">
        <f t="shared" si="8"/>
        <v>5778.0258936145674</v>
      </c>
      <c r="J21" s="20">
        <f t="shared" si="8"/>
        <v>6351.8194450619822</v>
      </c>
      <c r="K21" s="20">
        <f t="shared" si="8"/>
        <v>6855.8127828273946</v>
      </c>
      <c r="L21" s="20">
        <f t="shared" si="8"/>
        <v>6750.754512490641</v>
      </c>
      <c r="M21" s="20">
        <f t="shared" si="8"/>
        <v>6359.6943409645664</v>
      </c>
      <c r="N21" s="20">
        <f t="shared" si="8"/>
        <v>6160.6742445174286</v>
      </c>
      <c r="O21" s="20">
        <f t="shared" si="8"/>
        <v>5613.0110294740443</v>
      </c>
      <c r="P21" s="20">
        <f t="shared" si="8"/>
        <v>5044.9446750466932</v>
      </c>
      <c r="Q21" s="20">
        <f t="shared" si="8"/>
        <v>4519.6533233629243</v>
      </c>
      <c r="R21" s="20">
        <f t="shared" si="8"/>
        <v>3725.3626866431428</v>
      </c>
      <c r="S21" s="20">
        <f t="shared" si="8"/>
        <v>2890.98167078293</v>
      </c>
      <c r="T21" s="20">
        <f t="shared" si="8"/>
        <v>1939.1931160114559</v>
      </c>
      <c r="U21" s="20">
        <f t="shared" si="8"/>
        <v>624.62242500045966</v>
      </c>
      <c r="V21" s="20">
        <f t="shared" si="8"/>
        <v>35.258056654753737</v>
      </c>
      <c r="X21">
        <v>-2</v>
      </c>
    </row>
    <row r="22" spans="1:24" x14ac:dyDescent="0.25">
      <c r="A22" t="s">
        <v>9</v>
      </c>
      <c r="B22" s="4">
        <f>(NORMSDIST(X22)-NORMSDIST(X21)) * $B$14/(1-2*NORMSDIST(-4))</f>
        <v>23.547863320962172</v>
      </c>
      <c r="C22" s="4">
        <f>(NORMSDIST(X22)-NORMSDIST(X21)) * $C$14/(1-2*NORMSDIST(-4))</f>
        <v>99.071062097021368</v>
      </c>
      <c r="D22" s="4">
        <f>(NORMSDIST(X22)-NORMSDIST(X21)) * $D$14/(1-2*NORMSDIST(-4))</f>
        <v>264.99919487291533</v>
      </c>
      <c r="E22" s="4">
        <f>(NORMSDIST(X22)-NORMSDIST(X21)) * $E$14/(1-2*NORMSDIST(-4))</f>
        <v>310.87323321754457</v>
      </c>
      <c r="F22" s="4">
        <f>(NORMSDIST(X22)-NORMSDIST(X21)) * $F$14/(1-2*NORMSDIST(-4))</f>
        <v>268.2927522124067</v>
      </c>
      <c r="G22" s="4">
        <f>(NORMSDIST(X22)-NORMSDIST(X21)) * $G$14/(1-2*NORMSDIST(-4))</f>
        <v>233.56394043959202</v>
      </c>
      <c r="H22" s="4">
        <f>(NORMSDIST(X22)-NORMSDIST(X21)) * $H$14/(1-2*NORMSDIST(-4))</f>
        <v>229.54165674732815</v>
      </c>
      <c r="I22" s="4">
        <f>(NORMSDIST(X22)-NORMSDIST(X21)) * $I$14/(1-2*NORMSDIST(-4))</f>
        <v>230.64903502850206</v>
      </c>
      <c r="J22" s="4">
        <f>(NORMSDIST(X22)-NORMSDIST(X21)) * $J$14/(1-2*NORMSDIST(-4))</f>
        <v>253.55390450878261</v>
      </c>
      <c r="K22" s="4">
        <f>(NORMSDIST(X22)-NORMSDIST(X21)) * $K$14/(1-2*NORMSDIST(-4))</f>
        <v>273.6724673461095</v>
      </c>
      <c r="L22" s="4">
        <f>(NORMSDIST(X22)-NORMSDIST(X21)) * $L$14/(1-2*NORMSDIST(-4))</f>
        <v>269.47871862966389</v>
      </c>
      <c r="M22" s="4">
        <f>(NORMSDIST(X22)-NORMSDIST(X21)) * $M$14/(1-2*NORMSDIST(-4))</f>
        <v>253.86825705311585</v>
      </c>
      <c r="N22" s="4">
        <f>(NORMSDIST(X22)-NORMSDIST(X21)) * $N$14/(1-2*NORMSDIST(-4))</f>
        <v>245.92371093269415</v>
      </c>
      <c r="O22" s="4">
        <f>(NORMSDIST(X22)-NORMSDIST(X21)) * $O$14/(1-2*NORMSDIST(-4))</f>
        <v>224.06192034951931</v>
      </c>
      <c r="P22" s="4">
        <f>(NORMSDIST(X22)-NORMSDIST(X21)) * $P$14/(1-2*NORMSDIST(-4))</f>
        <v>201.38567090148109</v>
      </c>
      <c r="Q22" s="4">
        <f>(NORMSDIST(X22)-NORMSDIST(X21)) * $Q$14/(1-2*NORMSDIST(-4))</f>
        <v>180.41692731925295</v>
      </c>
      <c r="R22" s="4">
        <f>(NORMSDIST(X22)-NORMSDIST(X21)) * $R$14/(1-2*NORMSDIST(-4))</f>
        <v>148.71018659764187</v>
      </c>
      <c r="S22" s="4">
        <f>(NORMSDIST(X22)-NORMSDIST(X21)) * $S$14/(1-2*NORMSDIST(-4))</f>
        <v>115.40310565033433</v>
      </c>
      <c r="T22" s="4">
        <f>(NORMSDIST(X22)-NORMSDIST(X21)) * $T$14/(1-2*NORMSDIST(-4))</f>
        <v>77.409314042058597</v>
      </c>
      <c r="U22" s="4">
        <f>(NORMSDIST(X22)-NORMSDIST(X21)) * $U$14/(1-2*NORMSDIST(-4))</f>
        <v>24.933872266431425</v>
      </c>
      <c r="V22" s="4">
        <f>(NORMSDIST(X22)-NORMSDIST(X21)) * $V$14/(1-2*NORMSDIST(-4))</f>
        <v>1.4074420734919744</v>
      </c>
      <c r="X22">
        <f>X21+4/34</f>
        <v>-1.8823529411764706</v>
      </c>
    </row>
    <row r="23" spans="1:24" x14ac:dyDescent="0.25">
      <c r="A23" t="s">
        <v>10</v>
      </c>
      <c r="B23" s="4">
        <f t="shared" ref="B23:B55" si="9">(NORMSDIST(X23)-NORMSDIST(X22)) * $B$14/(1-2*NORMSDIST(-4))</f>
        <v>29.37762339591065</v>
      </c>
      <c r="C23" s="4">
        <f t="shared" ref="C23:C55" si="10">(NORMSDIST(X23)-NORMSDIST(X22)) * $C$14/(1-2*NORMSDIST(-4))</f>
        <v>123.5981503735112</v>
      </c>
      <c r="D23" s="4">
        <f t="shared" ref="D23:D55" si="11">(NORMSDIST(X23)-NORMSDIST(X22)) * $D$14/(1-2*NORMSDIST(-4))</f>
        <v>330.60522057072745</v>
      </c>
      <c r="E23" s="4">
        <f t="shared" ref="E23:E55" si="12">(NORMSDIST(X23)-NORMSDIST(X22)) * $E$14/(1-2*NORMSDIST(-4))</f>
        <v>387.836324886608</v>
      </c>
      <c r="F23" s="4">
        <f t="shared" ref="F23:F55" si="13">(NORMSDIST(X23)-NORMSDIST(X22)) * $F$14/(1-2*NORMSDIST(-4))</f>
        <v>334.71416607604141</v>
      </c>
      <c r="G23" s="4">
        <f t="shared" ref="G23:G55" si="14">(NORMSDIST(X23)-NORMSDIST(X22)) * $G$14/(1-2*NORMSDIST(-4))</f>
        <v>291.38751943540984</v>
      </c>
      <c r="H23" s="4">
        <f t="shared" ref="H23:H55" si="15">(NORMSDIST(X23)-NORMSDIST(X22)) * $H$14/(1-2*NORMSDIST(-4))</f>
        <v>286.36943631286806</v>
      </c>
      <c r="I23" s="4">
        <f t="shared" ref="I23:I55" si="16">(NORMSDIST(X23)-NORMSDIST(X22)) * $I$14/(1-2*NORMSDIST(-4))</f>
        <v>287.75096896649859</v>
      </c>
      <c r="J23" s="4">
        <f t="shared" ref="J23:J55" si="17">(NORMSDIST(X23)-NORMSDIST(X22)) * $J$14/(1-2*NORMSDIST(-4))</f>
        <v>316.32641211191412</v>
      </c>
      <c r="K23" s="4">
        <f t="shared" ref="K23:K55" si="18">(NORMSDIST(X23)-NORMSDIST(X22)) * $K$14/(1-2*NORMSDIST(-4))</f>
        <v>341.42574083851736</v>
      </c>
      <c r="L23" s="4">
        <f t="shared" ref="L23:L55" si="19">(NORMSDIST(X23)-NORMSDIST(X22)) * $L$14/(1-2*NORMSDIST(-4))</f>
        <v>336.19374298251023</v>
      </c>
      <c r="M23" s="4">
        <f t="shared" ref="M23:M55" si="20">(NORMSDIST(X23)-NORMSDIST(X22)) * $M$14/(1-2*NORMSDIST(-4))</f>
        <v>316.71858912326724</v>
      </c>
      <c r="N23" s="4">
        <f t="shared" ref="N23:N55" si="21">(NORMSDIST(X23)-NORMSDIST(X22)) * $N$14/(1-2*NORMSDIST(-4))</f>
        <v>306.80720647270522</v>
      </c>
      <c r="O23" s="4">
        <f t="shared" ref="O23:O55" si="22">(NORMSDIST(X23)-NORMSDIST(X22)) * $O$14/(1-2*NORMSDIST(-4))</f>
        <v>279.53307795587068</v>
      </c>
      <c r="P23" s="4">
        <f t="shared" ref="P23:P55" si="23">(NORMSDIST(X23)-NORMSDIST(X22)) * $P$14/(1-2*NORMSDIST(-4))</f>
        <v>251.24285445507564</v>
      </c>
      <c r="Q23" s="4">
        <f t="shared" ref="Q23:Q55" si="24">(NORMSDIST(X23)-NORMSDIST(X22)) * $Q$14/(1-2*NORMSDIST(-4))</f>
        <v>225.08286517503993</v>
      </c>
      <c r="R23" s="4">
        <f t="shared" ref="R23:R55" si="25">(NORMSDIST(X23)-NORMSDIST(X22)) * $R$14/(1-2*NORMSDIST(-4))</f>
        <v>185.52646571173548</v>
      </c>
      <c r="S23" s="4">
        <f t="shared" ref="S23:S54" si="26">(NORMSDIST(X23)-NORMSDIST(X22)) * $S$14/(1-2*NORMSDIST(-4))</f>
        <v>143.97352873608759</v>
      </c>
      <c r="T23" s="4">
        <f t="shared" ref="T23:T55" si="27">(NORMSDIST(X23)-NORMSDIST(X22)) * $T$14/(1-2*NORMSDIST(-4))</f>
        <v>96.573589045719615</v>
      </c>
      <c r="U23" s="4">
        <f t="shared" ref="U23:U55" si="28">(NORMSDIST(X23)-NORMSDIST(X22)) * $U$14/(1-2*NORMSDIST(-4))</f>
        <v>31.106767491422378</v>
      </c>
      <c r="V23" s="4">
        <f t="shared" ref="V23:V55" si="29">(NORMSDIST(X23)-NORMSDIST(X22)) * $V$14/(1-2*NORMSDIST(-4))</f>
        <v>1.7558834371949024</v>
      </c>
      <c r="X23">
        <f t="shared" ref="X23:X55" si="30">X22+4/34</f>
        <v>-1.7647058823529411</v>
      </c>
    </row>
    <row r="24" spans="1:24" x14ac:dyDescent="0.25">
      <c r="A24" t="s">
        <v>11</v>
      </c>
      <c r="B24" s="4">
        <f t="shared" si="9"/>
        <v>36.147455319401516</v>
      </c>
      <c r="C24" s="4">
        <f t="shared" si="10"/>
        <v>152.08032855404755</v>
      </c>
      <c r="D24" s="4">
        <f t="shared" si="11"/>
        <v>406.79047715632311</v>
      </c>
      <c r="E24" s="4">
        <f t="shared" si="12"/>
        <v>477.21001920907702</v>
      </c>
      <c r="F24" s="4">
        <f t="shared" si="13"/>
        <v>411.84629539122722</v>
      </c>
      <c r="G24" s="4">
        <f t="shared" si="14"/>
        <v>358.53537903576284</v>
      </c>
      <c r="H24" s="4">
        <f t="shared" si="15"/>
        <v>352.36091988988204</v>
      </c>
      <c r="I24" s="4">
        <f t="shared" si="16"/>
        <v>354.06081539185629</v>
      </c>
      <c r="J24" s="4">
        <f t="shared" si="17"/>
        <v>389.22123461333729</v>
      </c>
      <c r="K24" s="4">
        <f t="shared" si="18"/>
        <v>420.10449741049587</v>
      </c>
      <c r="L24" s="4">
        <f t="shared" si="19"/>
        <v>413.66682863850292</v>
      </c>
      <c r="M24" s="4">
        <f t="shared" si="20"/>
        <v>389.70378559454286</v>
      </c>
      <c r="N24" s="4">
        <f t="shared" si="21"/>
        <v>377.50840625134674</v>
      </c>
      <c r="O24" s="4">
        <f t="shared" si="22"/>
        <v>343.94917892204796</v>
      </c>
      <c r="P24" s="4">
        <f t="shared" si="23"/>
        <v>309.13970586871659</v>
      </c>
      <c r="Q24" s="4">
        <f t="shared" si="24"/>
        <v>276.95136200875197</v>
      </c>
      <c r="R24" s="4">
        <f t="shared" si="25"/>
        <v>228.27951531351408</v>
      </c>
      <c r="S24" s="4">
        <f t="shared" si="26"/>
        <v>177.15104544122957</v>
      </c>
      <c r="T24" s="4">
        <f t="shared" si="27"/>
        <v>118.82817912187966</v>
      </c>
      <c r="U24" s="4">
        <f t="shared" si="28"/>
        <v>38.275066463808031</v>
      </c>
      <c r="V24" s="4">
        <f t="shared" si="29"/>
        <v>2.1605123476705392</v>
      </c>
      <c r="X24">
        <f t="shared" si="30"/>
        <v>-1.6470588235294117</v>
      </c>
    </row>
    <row r="25" spans="1:24" x14ac:dyDescent="0.25">
      <c r="A25" t="s">
        <v>12</v>
      </c>
      <c r="B25" s="4">
        <f t="shared" si="9"/>
        <v>43.866675267674886</v>
      </c>
      <c r="C25" s="4">
        <f t="shared" si="10"/>
        <v>184.55679184977174</v>
      </c>
      <c r="D25" s="4">
        <f t="shared" si="11"/>
        <v>493.65980553052088</v>
      </c>
      <c r="E25" s="4">
        <f t="shared" si="12"/>
        <v>579.117306105078</v>
      </c>
      <c r="F25" s="4">
        <f t="shared" si="13"/>
        <v>499.79528407979211</v>
      </c>
      <c r="G25" s="4">
        <f t="shared" si="14"/>
        <v>435.0999234984306</v>
      </c>
      <c r="H25" s="4">
        <f t="shared" si="15"/>
        <v>427.60692041114271</v>
      </c>
      <c r="I25" s="4">
        <f t="shared" si="16"/>
        <v>429.66982534636406</v>
      </c>
      <c r="J25" s="4">
        <f t="shared" si="17"/>
        <v>472.3386848452007</v>
      </c>
      <c r="K25" s="4">
        <f t="shared" si="18"/>
        <v>509.81700934573848</v>
      </c>
      <c r="L25" s="4">
        <f t="shared" si="19"/>
        <v>502.00458872009369</v>
      </c>
      <c r="M25" s="4">
        <f t="shared" si="20"/>
        <v>472.92428366552167</v>
      </c>
      <c r="N25" s="4">
        <f t="shared" si="21"/>
        <v>458.12460438832062</v>
      </c>
      <c r="O25" s="4">
        <f t="shared" si="22"/>
        <v>417.3988682478215</v>
      </c>
      <c r="P25" s="4">
        <f t="shared" si="23"/>
        <v>375.15589880012732</v>
      </c>
      <c r="Q25" s="4">
        <f t="shared" si="24"/>
        <v>336.09379567190342</v>
      </c>
      <c r="R25" s="4">
        <f t="shared" si="25"/>
        <v>277.02816920408151</v>
      </c>
      <c r="S25" s="4">
        <f t="shared" si="26"/>
        <v>214.98131237826226</v>
      </c>
      <c r="T25" s="4">
        <f t="shared" si="27"/>
        <v>144.20370950402224</v>
      </c>
      <c r="U25" s="4">
        <f t="shared" si="28"/>
        <v>46.448633702726141</v>
      </c>
      <c r="V25" s="4">
        <f t="shared" si="29"/>
        <v>2.6218856273458591</v>
      </c>
      <c r="X25">
        <f t="shared" si="30"/>
        <v>-1.5294117647058822</v>
      </c>
    </row>
    <row r="26" spans="1:24" x14ac:dyDescent="0.25">
      <c r="A26" t="s">
        <v>13</v>
      </c>
      <c r="B26" s="4">
        <f t="shared" si="9"/>
        <v>52.503424558215777</v>
      </c>
      <c r="C26" s="4">
        <f t="shared" si="10"/>
        <v>220.89350374659534</v>
      </c>
      <c r="D26" s="4">
        <f t="shared" si="11"/>
        <v>590.8546795246782</v>
      </c>
      <c r="E26" s="4">
        <f t="shared" si="12"/>
        <v>693.13759490341113</v>
      </c>
      <c r="F26" s="4">
        <f t="shared" si="13"/>
        <v>598.19815001052098</v>
      </c>
      <c r="G26" s="4">
        <f t="shared" si="14"/>
        <v>520.76515644939025</v>
      </c>
      <c r="H26" s="4">
        <f t="shared" si="15"/>
        <v>511.79688338316583</v>
      </c>
      <c r="I26" s="4">
        <f t="shared" si="16"/>
        <v>514.26594612786346</v>
      </c>
      <c r="J26" s="4">
        <f t="shared" si="17"/>
        <v>565.33572135044835</v>
      </c>
      <c r="K26" s="4">
        <f t="shared" si="18"/>
        <v>610.19301611863273</v>
      </c>
      <c r="L26" s="4">
        <f t="shared" si="19"/>
        <v>600.84243656290687</v>
      </c>
      <c r="M26" s="4">
        <f t="shared" si="20"/>
        <v>566.03661658120132</v>
      </c>
      <c r="N26" s="4">
        <f t="shared" si="21"/>
        <v>548.32308256762849</v>
      </c>
      <c r="O26" s="4">
        <f t="shared" si="22"/>
        <v>499.57900515617814</v>
      </c>
      <c r="P26" s="4">
        <f t="shared" si="23"/>
        <v>449.0189719195954</v>
      </c>
      <c r="Q26" s="4">
        <f t="shared" si="24"/>
        <v>402.26607414096571</v>
      </c>
      <c r="R26" s="4">
        <f t="shared" si="25"/>
        <v>331.5712324573002</v>
      </c>
      <c r="S26" s="4">
        <f t="shared" si="26"/>
        <v>257.30819687162</v>
      </c>
      <c r="T26" s="4">
        <f t="shared" si="27"/>
        <v>172.59545057289682</v>
      </c>
      <c r="U26" s="4">
        <f t="shared" si="28"/>
        <v>55.593735348353476</v>
      </c>
      <c r="V26" s="4">
        <f t="shared" si="29"/>
        <v>3.1380991013253969</v>
      </c>
      <c r="X26">
        <f t="shared" si="30"/>
        <v>-1.4117647058823528</v>
      </c>
    </row>
    <row r="27" spans="1:24" x14ac:dyDescent="0.25">
      <c r="A27" t="s">
        <v>14</v>
      </c>
      <c r="B27" s="4">
        <f t="shared" si="9"/>
        <v>61.977844250625083</v>
      </c>
      <c r="C27" s="4">
        <f t="shared" si="10"/>
        <v>260.75448004351273</v>
      </c>
      <c r="D27" s="4">
        <f t="shared" si="11"/>
        <v>697.47639531073582</v>
      </c>
      <c r="E27" s="4">
        <f t="shared" si="12"/>
        <v>818.21660706233286</v>
      </c>
      <c r="F27" s="4">
        <f t="shared" si="13"/>
        <v>706.14501976447934</v>
      </c>
      <c r="G27" s="4">
        <f t="shared" si="14"/>
        <v>614.73898186936754</v>
      </c>
      <c r="H27" s="4">
        <f t="shared" si="15"/>
        <v>604.15235374039241</v>
      </c>
      <c r="I27" s="4">
        <f t="shared" si="16"/>
        <v>607.06696716844056</v>
      </c>
      <c r="J27" s="4">
        <f t="shared" si="17"/>
        <v>667.35245523503772</v>
      </c>
      <c r="K27" s="4">
        <f t="shared" si="18"/>
        <v>720.30439983751342</v>
      </c>
      <c r="L27" s="4">
        <f t="shared" si="19"/>
        <v>709.26647672613092</v>
      </c>
      <c r="M27" s="4">
        <f t="shared" si="20"/>
        <v>668.17982936945134</v>
      </c>
      <c r="N27" s="4">
        <f t="shared" si="21"/>
        <v>647.26982851790547</v>
      </c>
      <c r="O27" s="4">
        <f t="shared" si="22"/>
        <v>589.72971826095386</v>
      </c>
      <c r="P27" s="4">
        <f t="shared" si="23"/>
        <v>530.04595683756668</v>
      </c>
      <c r="Q27" s="4">
        <f t="shared" si="24"/>
        <v>474.85634128065391</v>
      </c>
      <c r="R27" s="4">
        <f t="shared" si="25"/>
        <v>391.40437745047365</v>
      </c>
      <c r="S27" s="4">
        <f t="shared" si="26"/>
        <v>303.74032711782365</v>
      </c>
      <c r="T27" s="4">
        <f t="shared" si="27"/>
        <v>203.74088059936977</v>
      </c>
      <c r="U27" s="4">
        <f t="shared" si="28"/>
        <v>65.625812025085409</v>
      </c>
      <c r="V27" s="4">
        <f t="shared" si="29"/>
        <v>3.7043796472612684</v>
      </c>
      <c r="X27">
        <f t="shared" si="30"/>
        <v>-1.2941176470588234</v>
      </c>
    </row>
    <row r="28" spans="1:24" x14ac:dyDescent="0.25">
      <c r="A28" t="s">
        <v>15</v>
      </c>
      <c r="B28" s="4">
        <f t="shared" si="9"/>
        <v>72.157458129170521</v>
      </c>
      <c r="C28" s="4">
        <f t="shared" si="10"/>
        <v>303.58236404041497</v>
      </c>
      <c r="D28" s="4">
        <f t="shared" si="11"/>
        <v>812.03411314538619</v>
      </c>
      <c r="E28" s="4">
        <f t="shared" si="12"/>
        <v>952.60542341462292</v>
      </c>
      <c r="F28" s="4">
        <f t="shared" si="13"/>
        <v>822.1265246130888</v>
      </c>
      <c r="G28" s="4">
        <f t="shared" si="14"/>
        <v>715.70740933217326</v>
      </c>
      <c r="H28" s="4">
        <f t="shared" si="15"/>
        <v>703.38196973061883</v>
      </c>
      <c r="I28" s="4">
        <f t="shared" si="16"/>
        <v>706.77529679676616</v>
      </c>
      <c r="J28" s="4">
        <f t="shared" si="17"/>
        <v>776.96243598430283</v>
      </c>
      <c r="K28" s="4">
        <f t="shared" si="18"/>
        <v>838.61152642475918</v>
      </c>
      <c r="L28" s="4">
        <f t="shared" si="19"/>
        <v>825.76066843876913</v>
      </c>
      <c r="M28" s="4">
        <f t="shared" si="20"/>
        <v>777.92570302243496</v>
      </c>
      <c r="N28" s="4">
        <f t="shared" si="21"/>
        <v>753.58131787691377</v>
      </c>
      <c r="O28" s="4">
        <f t="shared" si="22"/>
        <v>686.59047386136103</v>
      </c>
      <c r="P28" s="4">
        <f t="shared" si="23"/>
        <v>617.10389251973879</v>
      </c>
      <c r="Q28" s="4">
        <f t="shared" si="24"/>
        <v>552.84960258978867</v>
      </c>
      <c r="R28" s="4">
        <f t="shared" si="25"/>
        <v>455.69098633455235</v>
      </c>
      <c r="S28" s="4">
        <f t="shared" si="26"/>
        <v>353.62846515791614</v>
      </c>
      <c r="T28" s="4">
        <f t="shared" si="27"/>
        <v>237.20450814003723</v>
      </c>
      <c r="U28" s="4">
        <f t="shared" si="28"/>
        <v>76.404590070025819</v>
      </c>
      <c r="V28" s="4">
        <f t="shared" si="29"/>
        <v>4.3128092389097672</v>
      </c>
      <c r="X28">
        <f t="shared" si="30"/>
        <v>-1.1764705882352939</v>
      </c>
    </row>
    <row r="29" spans="1:24" x14ac:dyDescent="0.25">
      <c r="A29" t="s">
        <v>16</v>
      </c>
      <c r="B29" s="4">
        <f t="shared" si="9"/>
        <v>82.855608673692842</v>
      </c>
      <c r="C29" s="4">
        <f t="shared" si="10"/>
        <v>348.59184632223872</v>
      </c>
      <c r="D29" s="4">
        <f t="shared" si="11"/>
        <v>932.42725634848762</v>
      </c>
      <c r="E29" s="4">
        <f t="shared" si="12"/>
        <v>1093.8398362313098</v>
      </c>
      <c r="F29" s="4">
        <f t="shared" si="13"/>
        <v>944.01598074125832</v>
      </c>
      <c r="G29" s="4">
        <f t="shared" si="14"/>
        <v>821.81904088603346</v>
      </c>
      <c r="H29" s="4">
        <f t="shared" si="15"/>
        <v>807.66621695299682</v>
      </c>
      <c r="I29" s="4">
        <f t="shared" si="16"/>
        <v>811.56264272496969</v>
      </c>
      <c r="J29" s="4">
        <f t="shared" si="17"/>
        <v>892.15581062783951</v>
      </c>
      <c r="K29" s="4">
        <f t="shared" si="18"/>
        <v>962.94506852381016</v>
      </c>
      <c r="L29" s="4">
        <f t="shared" si="19"/>
        <v>948.18892705188728</v>
      </c>
      <c r="M29" s="4">
        <f t="shared" si="20"/>
        <v>893.26189278246409</v>
      </c>
      <c r="N29" s="4">
        <f t="shared" si="21"/>
        <v>865.3081801474076</v>
      </c>
      <c r="O29" s="4">
        <f t="shared" si="22"/>
        <v>788.38519393942818</v>
      </c>
      <c r="P29" s="4">
        <f t="shared" si="23"/>
        <v>708.59644942173963</v>
      </c>
      <c r="Q29" s="4">
        <f t="shared" si="24"/>
        <v>634.81574206212542</v>
      </c>
      <c r="R29" s="4">
        <f t="shared" si="25"/>
        <v>523.25227382976846</v>
      </c>
      <c r="S29" s="4">
        <f t="shared" si="26"/>
        <v>406.05784190114093</v>
      </c>
      <c r="T29" s="4">
        <f t="shared" si="27"/>
        <v>272.37273057629312</v>
      </c>
      <c r="U29" s="4">
        <f t="shared" si="28"/>
        <v>87.732425446355592</v>
      </c>
      <c r="V29" s="4">
        <f t="shared" si="29"/>
        <v>4.9522314650235106</v>
      </c>
      <c r="X29">
        <f t="shared" si="30"/>
        <v>-1.0588235294117645</v>
      </c>
    </row>
    <row r="30" spans="1:24" x14ac:dyDescent="0.25">
      <c r="A30" t="s">
        <v>17</v>
      </c>
      <c r="B30" s="4">
        <f t="shared" si="9"/>
        <v>93.833631769552483</v>
      </c>
      <c r="C30" s="4">
        <f t="shared" si="10"/>
        <v>394.77881424404865</v>
      </c>
      <c r="D30" s="4">
        <f t="shared" si="11"/>
        <v>1055.9699847075972</v>
      </c>
      <c r="E30" s="4">
        <f t="shared" si="12"/>
        <v>1238.769059219823</v>
      </c>
      <c r="F30" s="4">
        <f t="shared" si="13"/>
        <v>1069.0941668209964</v>
      </c>
      <c r="G30" s="4">
        <f t="shared" si="14"/>
        <v>930.7066413259131</v>
      </c>
      <c r="H30" s="4">
        <f t="shared" si="15"/>
        <v>914.67862716139302</v>
      </c>
      <c r="I30" s="4">
        <f t="shared" si="16"/>
        <v>919.09131312142972</v>
      </c>
      <c r="J30" s="4">
        <f t="shared" si="17"/>
        <v>1010.3627401399931</v>
      </c>
      <c r="K30" s="4">
        <f t="shared" si="18"/>
        <v>1090.5312799042708</v>
      </c>
      <c r="L30" s="4">
        <f t="shared" si="19"/>
        <v>1073.8200111394872</v>
      </c>
      <c r="M30" s="4">
        <f t="shared" si="20"/>
        <v>1011.61537357381</v>
      </c>
      <c r="N30" s="4">
        <f t="shared" si="21"/>
        <v>979.95791042825704</v>
      </c>
      <c r="O30" s="4">
        <f t="shared" si="22"/>
        <v>892.84294889463138</v>
      </c>
      <c r="P30" s="4">
        <f t="shared" si="23"/>
        <v>802.48252800975285</v>
      </c>
      <c r="Q30" s="4">
        <f t="shared" si="24"/>
        <v>718.9261841858339</v>
      </c>
      <c r="R30" s="4">
        <f t="shared" si="25"/>
        <v>592.58102102039891</v>
      </c>
      <c r="S30" s="4">
        <f t="shared" si="26"/>
        <v>459.85881491916905</v>
      </c>
      <c r="T30" s="4">
        <f t="shared" si="27"/>
        <v>308.4609830773972</v>
      </c>
      <c r="U30" s="4">
        <f t="shared" si="28"/>
        <v>99.356606455017641</v>
      </c>
      <c r="V30" s="4">
        <f t="shared" si="29"/>
        <v>5.6083815104981305</v>
      </c>
      <c r="X30">
        <f t="shared" si="30"/>
        <v>-0.94117647058823506</v>
      </c>
    </row>
    <row r="31" spans="1:24" x14ac:dyDescent="0.25">
      <c r="A31" s="19" t="s">
        <v>18</v>
      </c>
      <c r="B31" s="4">
        <f t="shared" si="9"/>
        <v>104.80718782739922</v>
      </c>
      <c r="C31" s="4">
        <f t="shared" si="10"/>
        <v>440.94698835028669</v>
      </c>
      <c r="D31" s="4">
        <f t="shared" si="11"/>
        <v>1179.4624426255739</v>
      </c>
      <c r="E31" s="4">
        <f t="shared" si="12"/>
        <v>1383.6393094458806</v>
      </c>
      <c r="F31" s="4">
        <f t="shared" si="13"/>
        <v>1194.1214576706077</v>
      </c>
      <c r="G31" s="4">
        <f t="shared" si="14"/>
        <v>1039.5499346035604</v>
      </c>
      <c r="H31" s="4">
        <f t="shared" si="15"/>
        <v>1021.6474932361983</v>
      </c>
      <c r="I31" s="4">
        <f t="shared" si="16"/>
        <v>1026.5762293142466</v>
      </c>
      <c r="J31" s="4">
        <f t="shared" si="17"/>
        <v>1128.52157038665</v>
      </c>
      <c r="K31" s="4">
        <f t="shared" si="18"/>
        <v>1218.0655755207388</v>
      </c>
      <c r="L31" s="4">
        <f t="shared" si="19"/>
        <v>1199.3999750187111</v>
      </c>
      <c r="M31" s="4">
        <f t="shared" si="20"/>
        <v>1129.92069546687</v>
      </c>
      <c r="N31" s="4">
        <f t="shared" si="21"/>
        <v>1094.5609888940339</v>
      </c>
      <c r="O31" s="4">
        <f t="shared" si="22"/>
        <v>997.25819922417907</v>
      </c>
      <c r="P31" s="4">
        <f t="shared" si="23"/>
        <v>896.33040366466298</v>
      </c>
      <c r="Q31" s="4">
        <f t="shared" si="24"/>
        <v>803.00240115452436</v>
      </c>
      <c r="R31" s="4">
        <f t="shared" si="25"/>
        <v>661.8815578359571</v>
      </c>
      <c r="S31" s="4">
        <f t="shared" si="26"/>
        <v>513.63789592717819</v>
      </c>
      <c r="T31" s="4">
        <f t="shared" si="27"/>
        <v>344.53455100420825</v>
      </c>
      <c r="U31" s="4">
        <f t="shared" si="28"/>
        <v>110.97605749927891</v>
      </c>
      <c r="V31" s="4">
        <f t="shared" si="29"/>
        <v>6.264264563712878</v>
      </c>
      <c r="X31">
        <f t="shared" si="30"/>
        <v>-0.82352941176470562</v>
      </c>
    </row>
    <row r="32" spans="1:24" x14ac:dyDescent="0.25">
      <c r="A32" t="s">
        <v>19</v>
      </c>
      <c r="B32" s="4">
        <f t="shared" si="9"/>
        <v>115.45680641367191</v>
      </c>
      <c r="C32" s="4">
        <f t="shared" si="10"/>
        <v>485.75228596431685</v>
      </c>
      <c r="D32" s="4">
        <f t="shared" si="11"/>
        <v>1299.3094246043443</v>
      </c>
      <c r="E32" s="4">
        <f t="shared" si="12"/>
        <v>1524.2330150115613</v>
      </c>
      <c r="F32" s="4">
        <f t="shared" si="13"/>
        <v>1315.457964579072</v>
      </c>
      <c r="G32" s="4">
        <f t="shared" si="14"/>
        <v>1145.1801927414326</v>
      </c>
      <c r="H32" s="4">
        <f t="shared" si="15"/>
        <v>1125.4586569371556</v>
      </c>
      <c r="I32" s="4">
        <f t="shared" si="16"/>
        <v>1130.8882094232354</v>
      </c>
      <c r="J32" s="4">
        <f t="shared" si="17"/>
        <v>1243.1923724578933</v>
      </c>
      <c r="K32" s="4">
        <f t="shared" si="18"/>
        <v>1341.8350808501566</v>
      </c>
      <c r="L32" s="4">
        <f t="shared" si="19"/>
        <v>1321.2728401448092</v>
      </c>
      <c r="M32" s="4">
        <f t="shared" si="20"/>
        <v>1244.7336647765223</v>
      </c>
      <c r="N32" s="4">
        <f t="shared" si="21"/>
        <v>1205.7810043602594</v>
      </c>
      <c r="O32" s="4">
        <f t="shared" si="22"/>
        <v>1098.59112947378</v>
      </c>
      <c r="P32" s="4">
        <f t="shared" si="23"/>
        <v>987.40790630721597</v>
      </c>
      <c r="Q32" s="4">
        <f t="shared" si="24"/>
        <v>884.59670278047838</v>
      </c>
      <c r="R32" s="4">
        <f t="shared" si="25"/>
        <v>729.13635482420534</v>
      </c>
      <c r="S32" s="4">
        <f t="shared" si="26"/>
        <v>565.82942779127507</v>
      </c>
      <c r="T32" s="4">
        <f t="shared" si="27"/>
        <v>379.54323346241966</v>
      </c>
      <c r="U32" s="4">
        <f t="shared" si="28"/>
        <v>122.25250436399119</v>
      </c>
      <c r="V32" s="4">
        <f t="shared" si="29"/>
        <v>6.9007860629530846</v>
      </c>
      <c r="X32">
        <f t="shared" si="30"/>
        <v>-0.70588235294117618</v>
      </c>
    </row>
    <row r="33" spans="1:24" x14ac:dyDescent="0.25">
      <c r="A33" t="s">
        <v>20</v>
      </c>
      <c r="B33" s="4">
        <f t="shared" si="9"/>
        <v>125.44228135155906</v>
      </c>
      <c r="C33" s="4">
        <f t="shared" si="10"/>
        <v>527.76338455766665</v>
      </c>
      <c r="D33" s="4">
        <f t="shared" si="11"/>
        <v>1411.6823725400573</v>
      </c>
      <c r="E33" s="4">
        <f t="shared" si="12"/>
        <v>1656.0588557191716</v>
      </c>
      <c r="F33" s="4">
        <f t="shared" si="13"/>
        <v>1429.2275459936582</v>
      </c>
      <c r="G33" s="4">
        <f t="shared" si="14"/>
        <v>1244.2230163668594</v>
      </c>
      <c r="H33" s="4">
        <f t="shared" si="15"/>
        <v>1222.795830565607</v>
      </c>
      <c r="I33" s="4">
        <f t="shared" si="16"/>
        <v>1228.6949669762537</v>
      </c>
      <c r="J33" s="4">
        <f t="shared" si="17"/>
        <v>1350.7119433151793</v>
      </c>
      <c r="K33" s="4">
        <f t="shared" si="18"/>
        <v>1457.8859312660259</v>
      </c>
      <c r="L33" s="4">
        <f t="shared" si="19"/>
        <v>1435.5453307947378</v>
      </c>
      <c r="M33" s="4">
        <f t="shared" si="20"/>
        <v>1352.3865368769114</v>
      </c>
      <c r="N33" s="4">
        <f t="shared" si="21"/>
        <v>1310.0649904985939</v>
      </c>
      <c r="O33" s="4">
        <f t="shared" si="22"/>
        <v>1193.6046200690521</v>
      </c>
      <c r="P33" s="4">
        <f t="shared" si="23"/>
        <v>1072.8055299568407</v>
      </c>
      <c r="Q33" s="4">
        <f t="shared" si="24"/>
        <v>961.10252760040078</v>
      </c>
      <c r="R33" s="4">
        <f t="shared" si="25"/>
        <v>792.19693153297987</v>
      </c>
      <c r="S33" s="4">
        <f t="shared" si="26"/>
        <v>614.76613187855992</v>
      </c>
      <c r="T33" s="4">
        <f t="shared" si="27"/>
        <v>412.3686645764995</v>
      </c>
      <c r="U33" s="4">
        <f t="shared" si="28"/>
        <v>132.82571660101368</v>
      </c>
      <c r="V33" s="4">
        <f t="shared" si="29"/>
        <v>7.4976120832090825</v>
      </c>
      <c r="X33">
        <f t="shared" si="30"/>
        <v>-0.58823529411764675</v>
      </c>
    </row>
    <row r="34" spans="1:24" x14ac:dyDescent="0.25">
      <c r="A34" t="s">
        <v>21</v>
      </c>
      <c r="B34" s="4">
        <f t="shared" si="9"/>
        <v>134.42011989460352</v>
      </c>
      <c r="C34" s="4">
        <f t="shared" si="10"/>
        <v>565.53513427744747</v>
      </c>
      <c r="D34" s="4">
        <f t="shared" si="11"/>
        <v>1512.7157424546826</v>
      </c>
      <c r="E34" s="4">
        <f t="shared" si="12"/>
        <v>1774.5821228682898</v>
      </c>
      <c r="F34" s="4">
        <f t="shared" si="13"/>
        <v>1531.5166148064461</v>
      </c>
      <c r="G34" s="4">
        <f t="shared" si="14"/>
        <v>1333.2714076439256</v>
      </c>
      <c r="H34" s="4">
        <f t="shared" si="15"/>
        <v>1310.3106893488216</v>
      </c>
      <c r="I34" s="4">
        <f t="shared" si="16"/>
        <v>1316.6320238705644</v>
      </c>
      <c r="J34" s="4">
        <f t="shared" si="17"/>
        <v>1447.3816914622207</v>
      </c>
      <c r="K34" s="4">
        <f t="shared" si="18"/>
        <v>1562.2260657411052</v>
      </c>
      <c r="L34" s="4">
        <f t="shared" si="19"/>
        <v>1538.2865601652154</v>
      </c>
      <c r="M34" s="4">
        <f t="shared" si="20"/>
        <v>1449.1761348103282</v>
      </c>
      <c r="N34" s="4">
        <f t="shared" si="21"/>
        <v>1403.8256574672459</v>
      </c>
      <c r="O34" s="4">
        <f t="shared" si="22"/>
        <v>1279.0302791670376</v>
      </c>
      <c r="P34" s="4">
        <f t="shared" si="23"/>
        <v>1149.585661283096</v>
      </c>
      <c r="Q34" s="4">
        <f t="shared" si="24"/>
        <v>1029.8881334036478</v>
      </c>
      <c r="R34" s="4">
        <f t="shared" si="25"/>
        <v>848.89405206497941</v>
      </c>
      <c r="S34" s="4">
        <f t="shared" si="26"/>
        <v>658.76462277230917</v>
      </c>
      <c r="T34" s="4">
        <f t="shared" si="27"/>
        <v>441.88167447148948</v>
      </c>
      <c r="U34" s="4">
        <f t="shared" si="28"/>
        <v>142.33198374762327</v>
      </c>
      <c r="V34" s="4">
        <f t="shared" si="29"/>
        <v>8.0342122631179897</v>
      </c>
      <c r="X34">
        <f t="shared" si="30"/>
        <v>-0.47058823529411731</v>
      </c>
    </row>
    <row r="35" spans="1:24" x14ac:dyDescent="0.25">
      <c r="A35" t="s">
        <v>22</v>
      </c>
      <c r="B35" s="4">
        <f t="shared" si="9"/>
        <v>142.06285732126125</v>
      </c>
      <c r="C35" s="4">
        <f t="shared" si="10"/>
        <v>597.68981871175049</v>
      </c>
      <c r="D35" s="4">
        <f t="shared" si="11"/>
        <v>1598.7243640049219</v>
      </c>
      <c r="E35" s="4">
        <f t="shared" si="12"/>
        <v>1875.4797058920026</v>
      </c>
      <c r="F35" s="4">
        <f t="shared" si="13"/>
        <v>1618.5941993280715</v>
      </c>
      <c r="G35" s="4">
        <f t="shared" si="14"/>
        <v>1409.0773457362477</v>
      </c>
      <c r="H35" s="4">
        <f t="shared" si="15"/>
        <v>1384.8111477168695</v>
      </c>
      <c r="I35" s="4">
        <f t="shared" si="16"/>
        <v>1391.4918949513344</v>
      </c>
      <c r="J35" s="4">
        <f t="shared" si="17"/>
        <v>1529.6756087171</v>
      </c>
      <c r="K35" s="4">
        <f t="shared" si="18"/>
        <v>1651.0497004090514</v>
      </c>
      <c r="L35" s="4">
        <f t="shared" si="19"/>
        <v>1625.7490641082077</v>
      </c>
      <c r="M35" s="4">
        <f t="shared" si="20"/>
        <v>1531.5720788997867</v>
      </c>
      <c r="N35" s="4">
        <f t="shared" si="21"/>
        <v>1483.6431051918855</v>
      </c>
      <c r="O35" s="4">
        <f t="shared" si="22"/>
        <v>1351.752224305035</v>
      </c>
      <c r="P35" s="4">
        <f t="shared" si="23"/>
        <v>1214.9477615812234</v>
      </c>
      <c r="Q35" s="4">
        <f t="shared" si="24"/>
        <v>1088.4445800770054</v>
      </c>
      <c r="R35" s="4">
        <f t="shared" si="25"/>
        <v>897.15970119601116</v>
      </c>
      <c r="S35" s="4">
        <f t="shared" si="26"/>
        <v>696.22006502133888</v>
      </c>
      <c r="T35" s="4">
        <f t="shared" si="27"/>
        <v>467.00578248660975</v>
      </c>
      <c r="U35" s="4">
        <f t="shared" si="28"/>
        <v>150.42456676310732</v>
      </c>
      <c r="V35" s="4">
        <f t="shared" si="29"/>
        <v>8.4910142270292663</v>
      </c>
      <c r="X35">
        <f t="shared" si="30"/>
        <v>-0.35294117647058787</v>
      </c>
    </row>
    <row r="36" spans="1:24" x14ac:dyDescent="0.25">
      <c r="A36" t="s">
        <v>23</v>
      </c>
      <c r="B36" s="4">
        <f t="shared" si="9"/>
        <v>148.07875188206481</v>
      </c>
      <c r="C36" s="4">
        <f t="shared" si="10"/>
        <v>623.0000158824613</v>
      </c>
      <c r="D36" s="4">
        <f t="shared" si="11"/>
        <v>1666.4250803427026</v>
      </c>
      <c r="E36" s="4">
        <f t="shared" si="12"/>
        <v>1954.9001003168339</v>
      </c>
      <c r="F36" s="4">
        <f t="shared" si="13"/>
        <v>1687.1363378116441</v>
      </c>
      <c r="G36" s="4">
        <f t="shared" si="14"/>
        <v>1468.7471348690722</v>
      </c>
      <c r="H36" s="4">
        <f t="shared" si="15"/>
        <v>1443.4533432096055</v>
      </c>
      <c r="I36" s="4">
        <f t="shared" si="16"/>
        <v>1450.416998106972</v>
      </c>
      <c r="J36" s="4">
        <f t="shared" si="17"/>
        <v>1594.4523374679852</v>
      </c>
      <c r="K36" s="4">
        <f t="shared" si="18"/>
        <v>1720.9662225711086</v>
      </c>
      <c r="L36" s="4">
        <f t="shared" si="19"/>
        <v>1694.5941875726946</v>
      </c>
      <c r="M36" s="4">
        <f t="shared" si="20"/>
        <v>1596.4291169227215</v>
      </c>
      <c r="N36" s="4">
        <f t="shared" si="21"/>
        <v>1546.4705088848405</v>
      </c>
      <c r="O36" s="4">
        <f t="shared" si="22"/>
        <v>1408.9944831690884</v>
      </c>
      <c r="P36" s="4">
        <f t="shared" si="23"/>
        <v>1266.3968015933381</v>
      </c>
      <c r="Q36" s="4">
        <f t="shared" si="24"/>
        <v>1134.5366266012688</v>
      </c>
      <c r="R36" s="4">
        <f t="shared" si="25"/>
        <v>935.15146250763917</v>
      </c>
      <c r="S36" s="4">
        <f t="shared" si="26"/>
        <v>725.70269391717011</v>
      </c>
      <c r="T36" s="4">
        <f t="shared" si="27"/>
        <v>486.78194072881433</v>
      </c>
      <c r="U36" s="4">
        <f t="shared" si="28"/>
        <v>156.7945522052203</v>
      </c>
      <c r="V36" s="4">
        <f t="shared" si="29"/>
        <v>8.8505807405238972</v>
      </c>
      <c r="X36">
        <f t="shared" si="30"/>
        <v>-0.23529411764705846</v>
      </c>
    </row>
    <row r="37" spans="1:24" x14ac:dyDescent="0.25">
      <c r="A37" s="19" t="s">
        <v>24</v>
      </c>
      <c r="B37" s="4">
        <f t="shared" si="9"/>
        <v>152.23022110626701</v>
      </c>
      <c r="C37" s="4">
        <f t="shared" si="10"/>
        <v>640.46616385940672</v>
      </c>
      <c r="D37" s="4">
        <f t="shared" si="11"/>
        <v>1713.1442236873959</v>
      </c>
      <c r="E37" s="4">
        <f t="shared" si="12"/>
        <v>2009.7067994529723</v>
      </c>
      <c r="F37" s="4">
        <f t="shared" si="13"/>
        <v>1734.4361326467372</v>
      </c>
      <c r="G37" s="4">
        <f t="shared" si="14"/>
        <v>1509.9242683270877</v>
      </c>
      <c r="H37" s="4">
        <f t="shared" si="15"/>
        <v>1483.9213513116665</v>
      </c>
      <c r="I37" s="4">
        <f t="shared" si="16"/>
        <v>1491.0802361027684</v>
      </c>
      <c r="J37" s="4">
        <f t="shared" si="17"/>
        <v>1639.1536853948473</v>
      </c>
      <c r="K37" s="4">
        <f t="shared" si="18"/>
        <v>1769.2144568254444</v>
      </c>
      <c r="L37" s="4">
        <f t="shared" si="19"/>
        <v>1742.1030673262396</v>
      </c>
      <c r="M37" s="4">
        <f t="shared" si="20"/>
        <v>1641.1858849484504</v>
      </c>
      <c r="N37" s="4">
        <f t="shared" si="21"/>
        <v>1589.8266598664818</v>
      </c>
      <c r="O37" s="4">
        <f t="shared" si="22"/>
        <v>1448.4964181840855</v>
      </c>
      <c r="P37" s="4">
        <f t="shared" si="23"/>
        <v>1301.9009322037182</v>
      </c>
      <c r="Q37" s="4">
        <f t="shared" si="24"/>
        <v>1166.3439847076945</v>
      </c>
      <c r="R37" s="4">
        <f t="shared" si="25"/>
        <v>961.36894791472946</v>
      </c>
      <c r="S37" s="4">
        <f t="shared" si="26"/>
        <v>746.048167939785</v>
      </c>
      <c r="T37" s="4">
        <f t="shared" si="27"/>
        <v>500.42914007475827</v>
      </c>
      <c r="U37" s="4">
        <f t="shared" si="28"/>
        <v>161.19037368351698</v>
      </c>
      <c r="V37" s="4">
        <f t="shared" si="29"/>
        <v>9.0987116377228769</v>
      </c>
      <c r="X37">
        <f t="shared" si="30"/>
        <v>-0.11764705882352905</v>
      </c>
    </row>
    <row r="38" spans="1:24" x14ac:dyDescent="0.25">
      <c r="A38" s="19" t="s">
        <v>25</v>
      </c>
      <c r="B38" s="4">
        <f t="shared" si="9"/>
        <v>154.34939964127105</v>
      </c>
      <c r="C38" s="4">
        <f t="shared" si="10"/>
        <v>649.38201602715583</v>
      </c>
      <c r="D38" s="4">
        <f t="shared" si="11"/>
        <v>1736.9926976620222</v>
      </c>
      <c r="E38" s="4">
        <f t="shared" si="12"/>
        <v>2037.6836852520107</v>
      </c>
      <c r="F38" s="4">
        <f t="shared" si="13"/>
        <v>1758.5810087162172</v>
      </c>
      <c r="G38" s="4">
        <f t="shared" si="14"/>
        <v>1530.9437418302284</v>
      </c>
      <c r="H38" s="4">
        <f t="shared" si="15"/>
        <v>1504.5788413453877</v>
      </c>
      <c r="I38" s="4">
        <f t="shared" si="16"/>
        <v>1511.8373841076441</v>
      </c>
      <c r="J38" s="4">
        <f t="shared" si="17"/>
        <v>1661.9721460159919</v>
      </c>
      <c r="K38" s="4">
        <f t="shared" si="18"/>
        <v>1793.8434777483401</v>
      </c>
      <c r="L38" s="4">
        <f t="shared" si="19"/>
        <v>1766.3546738680532</v>
      </c>
      <c r="M38" s="4">
        <f t="shared" si="20"/>
        <v>1664.03263557431</v>
      </c>
      <c r="N38" s="4">
        <f t="shared" si="21"/>
        <v>1611.9584449186384</v>
      </c>
      <c r="O38" s="4">
        <f t="shared" si="22"/>
        <v>1468.6607619992544</v>
      </c>
      <c r="P38" s="4">
        <f t="shared" si="23"/>
        <v>1320.0245379515015</v>
      </c>
      <c r="Q38" s="4">
        <f t="shared" si="24"/>
        <v>1182.580518550066</v>
      </c>
      <c r="R38" s="4">
        <f t="shared" si="25"/>
        <v>974.75204900881579</v>
      </c>
      <c r="S38" s="4">
        <f t="shared" si="26"/>
        <v>756.43381444340139</v>
      </c>
      <c r="T38" s="4">
        <f t="shared" si="27"/>
        <v>507.39555373579242</v>
      </c>
      <c r="U38" s="4">
        <f t="shared" si="28"/>
        <v>163.43428542112741</v>
      </c>
      <c r="V38" s="4">
        <f t="shared" si="29"/>
        <v>9.2253737042871347</v>
      </c>
      <c r="X38">
        <v>0</v>
      </c>
    </row>
    <row r="39" spans="1:24" x14ac:dyDescent="0.25">
      <c r="A39" t="s">
        <v>26</v>
      </c>
      <c r="B39" s="4">
        <f t="shared" si="9"/>
        <v>154.34939964127142</v>
      </c>
      <c r="C39" s="4">
        <f t="shared" si="10"/>
        <v>649.38201602715742</v>
      </c>
      <c r="D39" s="4">
        <f t="shared" si="11"/>
        <v>1736.9926976620263</v>
      </c>
      <c r="E39" s="4">
        <f t="shared" si="12"/>
        <v>2037.6836852520155</v>
      </c>
      <c r="F39" s="4">
        <f t="shared" si="13"/>
        <v>1758.5810087162213</v>
      </c>
      <c r="G39" s="4">
        <f t="shared" si="14"/>
        <v>1530.9437418302321</v>
      </c>
      <c r="H39" s="4">
        <f t="shared" si="15"/>
        <v>1504.5788413453913</v>
      </c>
      <c r="I39" s="4">
        <f t="shared" si="16"/>
        <v>1511.8373841076475</v>
      </c>
      <c r="J39" s="4">
        <f t="shared" si="17"/>
        <v>1661.9721460159958</v>
      </c>
      <c r="K39" s="4">
        <f t="shared" si="18"/>
        <v>1793.8434777483444</v>
      </c>
      <c r="L39" s="4">
        <f t="shared" si="19"/>
        <v>1766.3546738680573</v>
      </c>
      <c r="M39" s="4">
        <f t="shared" si="20"/>
        <v>1664.0326355743139</v>
      </c>
      <c r="N39" s="4">
        <f t="shared" si="21"/>
        <v>1611.958444918642</v>
      </c>
      <c r="O39" s="4">
        <f t="shared" si="22"/>
        <v>1468.6607619992578</v>
      </c>
      <c r="P39" s="4">
        <f t="shared" si="23"/>
        <v>1320.0245379515045</v>
      </c>
      <c r="Q39" s="4">
        <f t="shared" si="24"/>
        <v>1182.5805185500687</v>
      </c>
      <c r="R39" s="4">
        <f t="shared" si="25"/>
        <v>974.75204900881806</v>
      </c>
      <c r="S39" s="4">
        <f t="shared" si="26"/>
        <v>756.43381444340321</v>
      </c>
      <c r="T39" s="4">
        <f t="shared" si="27"/>
        <v>507.39555373579361</v>
      </c>
      <c r="U39" s="4">
        <f t="shared" si="28"/>
        <v>163.43428542112778</v>
      </c>
      <c r="V39" s="4">
        <f t="shared" si="29"/>
        <v>9.2253737042871578</v>
      </c>
      <c r="X39">
        <f t="shared" si="30"/>
        <v>0.11764705882352941</v>
      </c>
    </row>
    <row r="40" spans="1:24" x14ac:dyDescent="0.25">
      <c r="A40" t="s">
        <v>27</v>
      </c>
      <c r="B40" s="4">
        <f t="shared" si="9"/>
        <v>152.23022110626718</v>
      </c>
      <c r="C40" s="4">
        <f t="shared" si="10"/>
        <v>640.46616385940752</v>
      </c>
      <c r="D40" s="4">
        <f t="shared" si="11"/>
        <v>1713.1442236873979</v>
      </c>
      <c r="E40" s="4">
        <f t="shared" si="12"/>
        <v>2009.7067994529748</v>
      </c>
      <c r="F40" s="4">
        <f t="shared" si="13"/>
        <v>1734.4361326467392</v>
      </c>
      <c r="G40" s="4">
        <f t="shared" si="14"/>
        <v>1509.9242683270895</v>
      </c>
      <c r="H40" s="4">
        <f t="shared" si="15"/>
        <v>1483.9213513116683</v>
      </c>
      <c r="I40" s="4">
        <f t="shared" si="16"/>
        <v>1491.0802361027702</v>
      </c>
      <c r="J40" s="4">
        <f t="shared" si="17"/>
        <v>1639.1536853948494</v>
      </c>
      <c r="K40" s="4">
        <f t="shared" si="18"/>
        <v>1769.2144568254466</v>
      </c>
      <c r="L40" s="4">
        <f t="shared" si="19"/>
        <v>1742.1030673262417</v>
      </c>
      <c r="M40" s="4">
        <f t="shared" si="20"/>
        <v>1641.1858849484524</v>
      </c>
      <c r="N40" s="4">
        <f t="shared" si="21"/>
        <v>1589.8266598664836</v>
      </c>
      <c r="O40" s="4">
        <f t="shared" si="22"/>
        <v>1448.4964181840874</v>
      </c>
      <c r="P40" s="4">
        <f t="shared" si="23"/>
        <v>1301.9009322037198</v>
      </c>
      <c r="Q40" s="4">
        <f t="shared" si="24"/>
        <v>1166.3439847076961</v>
      </c>
      <c r="R40" s="4">
        <f t="shared" si="25"/>
        <v>961.3689479147306</v>
      </c>
      <c r="S40" s="4">
        <f t="shared" si="26"/>
        <v>746.04816793978591</v>
      </c>
      <c r="T40" s="4">
        <f t="shared" si="27"/>
        <v>500.42914007475889</v>
      </c>
      <c r="U40" s="4">
        <f t="shared" si="28"/>
        <v>161.19037368351715</v>
      </c>
      <c r="V40" s="4">
        <f t="shared" si="29"/>
        <v>9.0987116377228876</v>
      </c>
      <c r="X40">
        <f t="shared" si="30"/>
        <v>0.23529411764705882</v>
      </c>
    </row>
    <row r="41" spans="1:24" x14ac:dyDescent="0.25">
      <c r="A41" t="s">
        <v>28</v>
      </c>
      <c r="B41" s="4">
        <f t="shared" si="9"/>
        <v>148.07875188206461</v>
      </c>
      <c r="C41" s="4">
        <f t="shared" si="10"/>
        <v>623.0000158824605</v>
      </c>
      <c r="D41" s="4">
        <f t="shared" si="11"/>
        <v>1666.4250803427003</v>
      </c>
      <c r="E41" s="4">
        <f t="shared" si="12"/>
        <v>1954.9001003168316</v>
      </c>
      <c r="F41" s="4">
        <f t="shared" si="13"/>
        <v>1687.1363378116421</v>
      </c>
      <c r="G41" s="4">
        <f t="shared" si="14"/>
        <v>1468.7471348690706</v>
      </c>
      <c r="H41" s="4">
        <f t="shared" si="15"/>
        <v>1443.4533432096036</v>
      </c>
      <c r="I41" s="4">
        <f t="shared" si="16"/>
        <v>1450.4169981069701</v>
      </c>
      <c r="J41" s="4">
        <f t="shared" si="17"/>
        <v>1594.4523374679832</v>
      </c>
      <c r="K41" s="4">
        <f t="shared" si="18"/>
        <v>1720.9662225711063</v>
      </c>
      <c r="L41" s="4">
        <f t="shared" si="19"/>
        <v>1694.5941875726926</v>
      </c>
      <c r="M41" s="4">
        <f t="shared" si="20"/>
        <v>1596.4291169227195</v>
      </c>
      <c r="N41" s="4">
        <f t="shared" si="21"/>
        <v>1546.4705088848386</v>
      </c>
      <c r="O41" s="4">
        <f t="shared" si="22"/>
        <v>1408.9944831690866</v>
      </c>
      <c r="P41" s="4">
        <f t="shared" si="23"/>
        <v>1266.3968015933365</v>
      </c>
      <c r="Q41" s="4">
        <f t="shared" si="24"/>
        <v>1134.5366266012675</v>
      </c>
      <c r="R41" s="4">
        <f t="shared" si="25"/>
        <v>935.15146250763803</v>
      </c>
      <c r="S41" s="4">
        <f t="shared" si="26"/>
        <v>725.7026939171692</v>
      </c>
      <c r="T41" s="4">
        <f t="shared" si="27"/>
        <v>486.78194072881371</v>
      </c>
      <c r="U41" s="4">
        <f t="shared" si="28"/>
        <v>156.7945522052201</v>
      </c>
      <c r="V41" s="4">
        <f t="shared" si="29"/>
        <v>8.8505807405238848</v>
      </c>
      <c r="X41">
        <f t="shared" si="30"/>
        <v>0.3529411764705882</v>
      </c>
    </row>
    <row r="42" spans="1:24" x14ac:dyDescent="0.25">
      <c r="A42" t="s">
        <v>29</v>
      </c>
      <c r="B42" s="4">
        <f t="shared" si="9"/>
        <v>142.06285732126105</v>
      </c>
      <c r="C42" s="4">
        <f t="shared" si="10"/>
        <v>597.68981871174969</v>
      </c>
      <c r="D42" s="4">
        <f t="shared" si="11"/>
        <v>1598.7243640049196</v>
      </c>
      <c r="E42" s="4">
        <f t="shared" si="12"/>
        <v>1875.4797058920003</v>
      </c>
      <c r="F42" s="4">
        <f t="shared" si="13"/>
        <v>1618.5941993280694</v>
      </c>
      <c r="G42" s="4">
        <f t="shared" si="14"/>
        <v>1409.0773457362461</v>
      </c>
      <c r="H42" s="4">
        <f t="shared" si="15"/>
        <v>1384.8111477168677</v>
      </c>
      <c r="I42" s="4">
        <f t="shared" si="16"/>
        <v>1391.4918949513326</v>
      </c>
      <c r="J42" s="4">
        <f t="shared" si="17"/>
        <v>1529.6756087170979</v>
      </c>
      <c r="K42" s="4">
        <f t="shared" si="18"/>
        <v>1651.0497004090491</v>
      </c>
      <c r="L42" s="4">
        <f t="shared" si="19"/>
        <v>1625.7490641082056</v>
      </c>
      <c r="M42" s="4">
        <f t="shared" si="20"/>
        <v>1531.5720788997849</v>
      </c>
      <c r="N42" s="4">
        <f t="shared" si="21"/>
        <v>1483.6431051918835</v>
      </c>
      <c r="O42" s="4">
        <f t="shared" si="22"/>
        <v>1351.7522243050332</v>
      </c>
      <c r="P42" s="4">
        <f t="shared" si="23"/>
        <v>1214.9477615812218</v>
      </c>
      <c r="Q42" s="4">
        <f t="shared" si="24"/>
        <v>1088.444580077004</v>
      </c>
      <c r="R42" s="4">
        <f t="shared" si="25"/>
        <v>897.15970119601002</v>
      </c>
      <c r="S42" s="4">
        <f t="shared" si="26"/>
        <v>696.22006502133797</v>
      </c>
      <c r="T42" s="4">
        <f t="shared" si="27"/>
        <v>467.00578248660912</v>
      </c>
      <c r="U42" s="4">
        <f t="shared" si="28"/>
        <v>150.42456676310712</v>
      </c>
      <c r="V42" s="4">
        <f t="shared" si="29"/>
        <v>8.4910142270292557</v>
      </c>
      <c r="X42">
        <f t="shared" si="30"/>
        <v>0.47058823529411764</v>
      </c>
    </row>
    <row r="43" spans="1:24" x14ac:dyDescent="0.25">
      <c r="A43" t="s">
        <v>30</v>
      </c>
      <c r="B43" s="4">
        <f t="shared" si="9"/>
        <v>134.42011989460389</v>
      </c>
      <c r="C43" s="4">
        <f t="shared" si="10"/>
        <v>565.53513427744906</v>
      </c>
      <c r="D43" s="4">
        <f t="shared" si="11"/>
        <v>1512.7157424546867</v>
      </c>
      <c r="E43" s="4">
        <f t="shared" si="12"/>
        <v>1774.5821228682946</v>
      </c>
      <c r="F43" s="4">
        <f t="shared" si="13"/>
        <v>1531.5166148064502</v>
      </c>
      <c r="G43" s="4">
        <f t="shared" si="14"/>
        <v>1333.2714076439293</v>
      </c>
      <c r="H43" s="4">
        <f t="shared" si="15"/>
        <v>1310.3106893488252</v>
      </c>
      <c r="I43" s="4">
        <f t="shared" si="16"/>
        <v>1316.632023870568</v>
      </c>
      <c r="J43" s="4">
        <f t="shared" si="17"/>
        <v>1447.3816914622246</v>
      </c>
      <c r="K43" s="4">
        <f t="shared" si="18"/>
        <v>1562.2260657411096</v>
      </c>
      <c r="L43" s="4">
        <f t="shared" si="19"/>
        <v>1538.2865601652197</v>
      </c>
      <c r="M43" s="4">
        <f t="shared" si="20"/>
        <v>1449.1761348103321</v>
      </c>
      <c r="N43" s="4">
        <f t="shared" si="21"/>
        <v>1403.8256574672498</v>
      </c>
      <c r="O43" s="4">
        <f t="shared" si="22"/>
        <v>1279.030279167041</v>
      </c>
      <c r="P43" s="4">
        <f t="shared" si="23"/>
        <v>1149.5856612830992</v>
      </c>
      <c r="Q43" s="4">
        <f t="shared" si="24"/>
        <v>1029.8881334036505</v>
      </c>
      <c r="R43" s="4">
        <f t="shared" si="25"/>
        <v>848.89405206498179</v>
      </c>
      <c r="S43" s="4">
        <f t="shared" si="26"/>
        <v>658.76462277231087</v>
      </c>
      <c r="T43" s="4">
        <f t="shared" si="27"/>
        <v>441.88167447149067</v>
      </c>
      <c r="U43" s="4">
        <f t="shared" si="28"/>
        <v>142.33198374762364</v>
      </c>
      <c r="V43" s="4">
        <f t="shared" si="29"/>
        <v>8.0342122631180128</v>
      </c>
      <c r="X43">
        <f t="shared" si="30"/>
        <v>0.58823529411764708</v>
      </c>
    </row>
    <row r="44" spans="1:24" x14ac:dyDescent="0.25">
      <c r="A44" t="s">
        <v>31</v>
      </c>
      <c r="B44" s="4">
        <f t="shared" si="9"/>
        <v>125.44228135155888</v>
      </c>
      <c r="C44" s="4">
        <f t="shared" si="10"/>
        <v>527.76338455766586</v>
      </c>
      <c r="D44" s="4">
        <f t="shared" si="11"/>
        <v>1411.6823725400552</v>
      </c>
      <c r="E44" s="4">
        <f t="shared" si="12"/>
        <v>1656.0588557191691</v>
      </c>
      <c r="F44" s="4">
        <f t="shared" si="13"/>
        <v>1429.2275459936559</v>
      </c>
      <c r="G44" s="4">
        <f t="shared" si="14"/>
        <v>1244.2230163668576</v>
      </c>
      <c r="H44" s="4">
        <f t="shared" si="15"/>
        <v>1222.7958305656052</v>
      </c>
      <c r="I44" s="4">
        <f t="shared" si="16"/>
        <v>1228.6949669762519</v>
      </c>
      <c r="J44" s="4">
        <f t="shared" si="17"/>
        <v>1350.7119433151775</v>
      </c>
      <c r="K44" s="4">
        <f t="shared" si="18"/>
        <v>1457.8859312660236</v>
      </c>
      <c r="L44" s="4">
        <f t="shared" si="19"/>
        <v>1435.5453307947357</v>
      </c>
      <c r="M44" s="4">
        <f t="shared" si="20"/>
        <v>1352.3865368769093</v>
      </c>
      <c r="N44" s="4">
        <f t="shared" si="21"/>
        <v>1310.0649904985921</v>
      </c>
      <c r="O44" s="4">
        <f t="shared" si="22"/>
        <v>1193.6046200690503</v>
      </c>
      <c r="P44" s="4">
        <f t="shared" si="23"/>
        <v>1072.8055299568391</v>
      </c>
      <c r="Q44" s="4">
        <f t="shared" si="24"/>
        <v>961.10252760039941</v>
      </c>
      <c r="R44" s="4">
        <f t="shared" si="25"/>
        <v>792.19693153297874</v>
      </c>
      <c r="S44" s="4">
        <f t="shared" si="26"/>
        <v>614.76613187855901</v>
      </c>
      <c r="T44" s="4">
        <f t="shared" si="27"/>
        <v>412.36866457649893</v>
      </c>
      <c r="U44" s="4">
        <f t="shared" si="28"/>
        <v>132.82571660101351</v>
      </c>
      <c r="V44" s="4">
        <f t="shared" si="29"/>
        <v>7.4976120832090709</v>
      </c>
      <c r="X44">
        <f t="shared" si="30"/>
        <v>0.70588235294117652</v>
      </c>
    </row>
    <row r="45" spans="1:24" x14ac:dyDescent="0.25">
      <c r="A45" t="s">
        <v>32</v>
      </c>
      <c r="B45" s="4">
        <f t="shared" si="9"/>
        <v>115.4568064136721</v>
      </c>
      <c r="C45" s="4">
        <f t="shared" si="10"/>
        <v>485.75228596431765</v>
      </c>
      <c r="D45" s="4">
        <f t="shared" si="11"/>
        <v>1299.3094246043463</v>
      </c>
      <c r="E45" s="4">
        <f t="shared" si="12"/>
        <v>1524.2330150115638</v>
      </c>
      <c r="F45" s="4">
        <f t="shared" si="13"/>
        <v>1315.4579645790741</v>
      </c>
      <c r="G45" s="4">
        <f t="shared" si="14"/>
        <v>1145.1801927414344</v>
      </c>
      <c r="H45" s="4">
        <f t="shared" si="15"/>
        <v>1125.4586569371575</v>
      </c>
      <c r="I45" s="4">
        <f t="shared" si="16"/>
        <v>1130.8882094232372</v>
      </c>
      <c r="J45" s="4">
        <f t="shared" si="17"/>
        <v>1243.1923724578953</v>
      </c>
      <c r="K45" s="4">
        <f t="shared" si="18"/>
        <v>1341.8350808501586</v>
      </c>
      <c r="L45" s="4">
        <f t="shared" si="19"/>
        <v>1321.2728401448112</v>
      </c>
      <c r="M45" s="4">
        <f t="shared" si="20"/>
        <v>1244.7336647765244</v>
      </c>
      <c r="N45" s="4">
        <f t="shared" si="21"/>
        <v>1205.7810043602612</v>
      </c>
      <c r="O45" s="4">
        <f t="shared" si="22"/>
        <v>1098.5911294737816</v>
      </c>
      <c r="P45" s="4">
        <f t="shared" si="23"/>
        <v>987.40790630721756</v>
      </c>
      <c r="Q45" s="4">
        <f t="shared" si="24"/>
        <v>884.59670278047975</v>
      </c>
      <c r="R45" s="4">
        <f t="shared" si="25"/>
        <v>729.13635482420659</v>
      </c>
      <c r="S45" s="4">
        <f t="shared" si="26"/>
        <v>565.82942779127586</v>
      </c>
      <c r="T45" s="4">
        <f t="shared" si="27"/>
        <v>379.54323346242023</v>
      </c>
      <c r="U45" s="4">
        <f t="shared" si="28"/>
        <v>122.25250436399138</v>
      </c>
      <c r="V45" s="4">
        <f t="shared" si="29"/>
        <v>6.9007860629530953</v>
      </c>
      <c r="X45">
        <f t="shared" si="30"/>
        <v>0.82352941176470595</v>
      </c>
    </row>
    <row r="46" spans="1:24" x14ac:dyDescent="0.25">
      <c r="A46" s="19" t="s">
        <v>33</v>
      </c>
      <c r="B46" s="4">
        <f t="shared" si="9"/>
        <v>104.80718782739903</v>
      </c>
      <c r="C46" s="4">
        <f t="shared" si="10"/>
        <v>440.94698835028595</v>
      </c>
      <c r="D46" s="4">
        <f t="shared" si="11"/>
        <v>1179.4624426255718</v>
      </c>
      <c r="E46" s="4">
        <f t="shared" si="12"/>
        <v>1383.6393094458781</v>
      </c>
      <c r="F46" s="4">
        <f t="shared" si="13"/>
        <v>1194.1214576706057</v>
      </c>
      <c r="G46" s="4">
        <f t="shared" si="14"/>
        <v>1039.5499346035585</v>
      </c>
      <c r="H46" s="4">
        <f t="shared" si="15"/>
        <v>1021.6474932361965</v>
      </c>
      <c r="I46" s="4">
        <f t="shared" si="16"/>
        <v>1026.5762293142448</v>
      </c>
      <c r="J46" s="4">
        <f t="shared" si="17"/>
        <v>1128.5215703866479</v>
      </c>
      <c r="K46" s="4">
        <f t="shared" si="18"/>
        <v>1218.0655755207365</v>
      </c>
      <c r="L46" s="4">
        <f t="shared" si="19"/>
        <v>1199.3999750187088</v>
      </c>
      <c r="M46" s="4">
        <f t="shared" si="20"/>
        <v>1129.920695466868</v>
      </c>
      <c r="N46" s="4">
        <f t="shared" si="21"/>
        <v>1094.5609888940321</v>
      </c>
      <c r="O46" s="4">
        <f t="shared" si="22"/>
        <v>997.25819922417736</v>
      </c>
      <c r="P46" s="4">
        <f t="shared" si="23"/>
        <v>896.33040366466139</v>
      </c>
      <c r="Q46" s="4">
        <f t="shared" si="24"/>
        <v>803.002401154523</v>
      </c>
      <c r="R46" s="4">
        <f t="shared" si="25"/>
        <v>661.88155783595596</v>
      </c>
      <c r="S46" s="4">
        <f t="shared" si="26"/>
        <v>513.63789592717728</v>
      </c>
      <c r="T46" s="4">
        <f t="shared" si="27"/>
        <v>344.53455100420769</v>
      </c>
      <c r="U46" s="4">
        <f t="shared" si="28"/>
        <v>110.97605749927871</v>
      </c>
      <c r="V46" s="4">
        <f t="shared" si="29"/>
        <v>6.2642645637128673</v>
      </c>
      <c r="X46">
        <f t="shared" si="30"/>
        <v>0.94117647058823539</v>
      </c>
    </row>
    <row r="47" spans="1:24" x14ac:dyDescent="0.25">
      <c r="A47" t="s">
        <v>34</v>
      </c>
      <c r="B47" s="4">
        <f t="shared" si="9"/>
        <v>93.833631769552014</v>
      </c>
      <c r="C47" s="4">
        <f t="shared" si="10"/>
        <v>394.77881424404671</v>
      </c>
      <c r="D47" s="4">
        <f t="shared" si="11"/>
        <v>1055.9699847075919</v>
      </c>
      <c r="E47" s="4">
        <f t="shared" si="12"/>
        <v>1238.7690592198171</v>
      </c>
      <c r="F47" s="4">
        <f t="shared" si="13"/>
        <v>1069.0941668209914</v>
      </c>
      <c r="G47" s="4">
        <f t="shared" si="14"/>
        <v>930.70664132590855</v>
      </c>
      <c r="H47" s="4">
        <f t="shared" si="15"/>
        <v>914.67862716138859</v>
      </c>
      <c r="I47" s="4">
        <f t="shared" si="16"/>
        <v>919.09131312142517</v>
      </c>
      <c r="J47" s="4">
        <f t="shared" si="17"/>
        <v>1010.3627401399882</v>
      </c>
      <c r="K47" s="4">
        <f t="shared" si="18"/>
        <v>1090.5312799042656</v>
      </c>
      <c r="L47" s="4">
        <f t="shared" si="19"/>
        <v>1073.8200111394819</v>
      </c>
      <c r="M47" s="4">
        <f t="shared" si="20"/>
        <v>1011.6153735738051</v>
      </c>
      <c r="N47" s="4">
        <f t="shared" si="21"/>
        <v>979.95791042825226</v>
      </c>
      <c r="O47" s="4">
        <f t="shared" si="22"/>
        <v>892.84294889462694</v>
      </c>
      <c r="P47" s="4">
        <f t="shared" si="23"/>
        <v>802.48252800974888</v>
      </c>
      <c r="Q47" s="4">
        <f t="shared" si="24"/>
        <v>718.92618418583038</v>
      </c>
      <c r="R47" s="4">
        <f t="shared" si="25"/>
        <v>592.58102102039607</v>
      </c>
      <c r="S47" s="4">
        <f t="shared" si="26"/>
        <v>459.85881491916683</v>
      </c>
      <c r="T47" s="4">
        <f t="shared" si="27"/>
        <v>308.46098307739567</v>
      </c>
      <c r="U47" s="4">
        <f t="shared" si="28"/>
        <v>99.356606455017157</v>
      </c>
      <c r="V47" s="4">
        <f t="shared" si="29"/>
        <v>5.608381510498103</v>
      </c>
      <c r="X47">
        <f t="shared" si="30"/>
        <v>1.0588235294117647</v>
      </c>
    </row>
    <row r="48" spans="1:24" x14ac:dyDescent="0.25">
      <c r="A48" t="s">
        <v>35</v>
      </c>
      <c r="B48" s="4">
        <f t="shared" si="9"/>
        <v>82.855608673693069</v>
      </c>
      <c r="C48" s="4">
        <f t="shared" si="10"/>
        <v>348.59184632223963</v>
      </c>
      <c r="D48" s="4">
        <f t="shared" si="11"/>
        <v>932.42725634849023</v>
      </c>
      <c r="E48" s="4">
        <f t="shared" si="12"/>
        <v>1093.8398362313128</v>
      </c>
      <c r="F48" s="4">
        <f t="shared" si="13"/>
        <v>944.01598074126093</v>
      </c>
      <c r="G48" s="4">
        <f t="shared" si="14"/>
        <v>821.81904088603574</v>
      </c>
      <c r="H48" s="4">
        <f t="shared" si="15"/>
        <v>807.66621695299909</v>
      </c>
      <c r="I48" s="4">
        <f t="shared" si="16"/>
        <v>811.56264272497197</v>
      </c>
      <c r="J48" s="4">
        <f t="shared" si="17"/>
        <v>892.15581062784202</v>
      </c>
      <c r="K48" s="4">
        <f t="shared" si="18"/>
        <v>962.94506852381289</v>
      </c>
      <c r="L48" s="4">
        <f t="shared" si="19"/>
        <v>948.18892705188989</v>
      </c>
      <c r="M48" s="4">
        <f t="shared" si="20"/>
        <v>893.26189278246648</v>
      </c>
      <c r="N48" s="4">
        <f t="shared" si="21"/>
        <v>865.30818014740998</v>
      </c>
      <c r="O48" s="4">
        <f t="shared" si="22"/>
        <v>788.38519393943034</v>
      </c>
      <c r="P48" s="4">
        <f t="shared" si="23"/>
        <v>708.59644942174168</v>
      </c>
      <c r="Q48" s="4">
        <f t="shared" si="24"/>
        <v>634.81574206212724</v>
      </c>
      <c r="R48" s="4">
        <f t="shared" si="25"/>
        <v>523.25227382976993</v>
      </c>
      <c r="S48" s="4">
        <f t="shared" si="26"/>
        <v>406.05784190114207</v>
      </c>
      <c r="T48" s="4">
        <f t="shared" si="27"/>
        <v>272.37273057629386</v>
      </c>
      <c r="U48" s="4">
        <f t="shared" si="28"/>
        <v>87.732425446355833</v>
      </c>
      <c r="V48" s="4">
        <f t="shared" si="29"/>
        <v>4.9522314650235248</v>
      </c>
      <c r="X48">
        <f t="shared" si="30"/>
        <v>1.1764705882352942</v>
      </c>
    </row>
    <row r="49" spans="1:24" x14ac:dyDescent="0.25">
      <c r="A49" t="s">
        <v>36</v>
      </c>
      <c r="B49" s="4">
        <f t="shared" si="9"/>
        <v>72.157458129170337</v>
      </c>
      <c r="C49" s="4">
        <f t="shared" si="10"/>
        <v>303.58236404041418</v>
      </c>
      <c r="D49" s="4">
        <f t="shared" si="11"/>
        <v>812.03411314538414</v>
      </c>
      <c r="E49" s="4">
        <f t="shared" si="12"/>
        <v>952.60542341462042</v>
      </c>
      <c r="F49" s="4">
        <f t="shared" si="13"/>
        <v>822.12652461308676</v>
      </c>
      <c r="G49" s="4">
        <f t="shared" si="14"/>
        <v>715.70740933217144</v>
      </c>
      <c r="H49" s="4">
        <f t="shared" si="15"/>
        <v>703.38196973061702</v>
      </c>
      <c r="I49" s="4">
        <f t="shared" si="16"/>
        <v>706.77529679676434</v>
      </c>
      <c r="J49" s="4">
        <f t="shared" si="17"/>
        <v>776.96243598430078</v>
      </c>
      <c r="K49" s="4">
        <f t="shared" si="18"/>
        <v>838.61152642475702</v>
      </c>
      <c r="L49" s="4">
        <f t="shared" si="19"/>
        <v>825.76066843876708</v>
      </c>
      <c r="M49" s="4">
        <f t="shared" si="20"/>
        <v>777.92570302243291</v>
      </c>
      <c r="N49" s="4">
        <f t="shared" si="21"/>
        <v>753.58131787691184</v>
      </c>
      <c r="O49" s="4">
        <f t="shared" si="22"/>
        <v>686.59047386135933</v>
      </c>
      <c r="P49" s="4">
        <f t="shared" si="23"/>
        <v>617.1038925197372</v>
      </c>
      <c r="Q49" s="4">
        <f t="shared" si="24"/>
        <v>552.84960258978731</v>
      </c>
      <c r="R49" s="4">
        <f t="shared" si="25"/>
        <v>455.69098633455121</v>
      </c>
      <c r="S49" s="4">
        <f t="shared" si="26"/>
        <v>353.62846515791523</v>
      </c>
      <c r="T49" s="4">
        <f t="shared" si="27"/>
        <v>237.20450814003661</v>
      </c>
      <c r="U49" s="4">
        <f t="shared" si="28"/>
        <v>76.404590070025634</v>
      </c>
      <c r="V49" s="4">
        <f t="shared" si="29"/>
        <v>4.3128092389097556</v>
      </c>
      <c r="X49">
        <f t="shared" si="30"/>
        <v>1.2941176470588236</v>
      </c>
    </row>
    <row r="50" spans="1:24" x14ac:dyDescent="0.25">
      <c r="A50" t="s">
        <v>37</v>
      </c>
      <c r="B50" s="4">
        <f t="shared" si="9"/>
        <v>61.97784425062536</v>
      </c>
      <c r="C50" s="4">
        <f t="shared" si="10"/>
        <v>260.75448004351392</v>
      </c>
      <c r="D50" s="4">
        <f t="shared" si="11"/>
        <v>697.47639531073889</v>
      </c>
      <c r="E50" s="4">
        <f t="shared" si="12"/>
        <v>818.21660706233649</v>
      </c>
      <c r="F50" s="4">
        <f t="shared" si="13"/>
        <v>706.14501976448241</v>
      </c>
      <c r="G50" s="4">
        <f t="shared" si="14"/>
        <v>614.73898186937026</v>
      </c>
      <c r="H50" s="4">
        <f t="shared" si="15"/>
        <v>604.15235374039503</v>
      </c>
      <c r="I50" s="4">
        <f t="shared" si="16"/>
        <v>607.06696716844317</v>
      </c>
      <c r="J50" s="4">
        <f t="shared" si="17"/>
        <v>667.35245523504068</v>
      </c>
      <c r="K50" s="4">
        <f t="shared" si="18"/>
        <v>720.3043998375166</v>
      </c>
      <c r="L50" s="4">
        <f t="shared" si="19"/>
        <v>709.2664767261341</v>
      </c>
      <c r="M50" s="4">
        <f t="shared" si="20"/>
        <v>668.1798293694543</v>
      </c>
      <c r="N50" s="4">
        <f t="shared" si="21"/>
        <v>647.26982851790831</v>
      </c>
      <c r="O50" s="4">
        <f t="shared" si="22"/>
        <v>589.72971826095647</v>
      </c>
      <c r="P50" s="4">
        <f t="shared" si="23"/>
        <v>530.04595683756895</v>
      </c>
      <c r="Q50" s="4">
        <f t="shared" si="24"/>
        <v>474.85634128065601</v>
      </c>
      <c r="R50" s="4">
        <f t="shared" si="25"/>
        <v>391.40437745047541</v>
      </c>
      <c r="S50" s="4">
        <f t="shared" si="26"/>
        <v>303.74032711782502</v>
      </c>
      <c r="T50" s="4">
        <f t="shared" si="27"/>
        <v>203.74088059937068</v>
      </c>
      <c r="U50" s="4">
        <f t="shared" si="28"/>
        <v>65.625812025085708</v>
      </c>
      <c r="V50" s="4">
        <f t="shared" si="29"/>
        <v>3.7043796472612849</v>
      </c>
      <c r="X50">
        <f t="shared" si="30"/>
        <v>1.411764705882353</v>
      </c>
    </row>
    <row r="51" spans="1:24" x14ac:dyDescent="0.25">
      <c r="A51" t="s">
        <v>38</v>
      </c>
      <c r="B51" s="4">
        <f t="shared" si="9"/>
        <v>52.50342455821545</v>
      </c>
      <c r="C51" s="4">
        <f t="shared" si="10"/>
        <v>220.89350374659398</v>
      </c>
      <c r="D51" s="4">
        <f t="shared" si="11"/>
        <v>590.85467952467468</v>
      </c>
      <c r="E51" s="4">
        <f t="shared" si="12"/>
        <v>693.13759490340692</v>
      </c>
      <c r="F51" s="4">
        <f t="shared" si="13"/>
        <v>598.19815001051722</v>
      </c>
      <c r="G51" s="4">
        <f t="shared" si="14"/>
        <v>520.76515644938706</v>
      </c>
      <c r="H51" s="4">
        <f t="shared" si="15"/>
        <v>511.79688338316271</v>
      </c>
      <c r="I51" s="4">
        <f t="shared" si="16"/>
        <v>514.26594612786039</v>
      </c>
      <c r="J51" s="4">
        <f t="shared" si="17"/>
        <v>565.33572135044494</v>
      </c>
      <c r="K51" s="4">
        <f t="shared" si="18"/>
        <v>610.19301611862898</v>
      </c>
      <c r="L51" s="4">
        <f t="shared" si="19"/>
        <v>600.84243656290323</v>
      </c>
      <c r="M51" s="4">
        <f t="shared" si="20"/>
        <v>566.0366165811979</v>
      </c>
      <c r="N51" s="4">
        <f t="shared" si="21"/>
        <v>548.32308256762508</v>
      </c>
      <c r="O51" s="4">
        <f t="shared" si="22"/>
        <v>499.57900515617513</v>
      </c>
      <c r="P51" s="4">
        <f t="shared" si="23"/>
        <v>449.01897191959262</v>
      </c>
      <c r="Q51" s="4">
        <f t="shared" si="24"/>
        <v>402.26607414096327</v>
      </c>
      <c r="R51" s="4">
        <f t="shared" si="25"/>
        <v>331.57123245729815</v>
      </c>
      <c r="S51" s="4">
        <f t="shared" si="26"/>
        <v>257.30819687161841</v>
      </c>
      <c r="T51" s="4">
        <f t="shared" si="27"/>
        <v>172.59545057289577</v>
      </c>
      <c r="U51" s="4">
        <f t="shared" si="28"/>
        <v>55.593735348353142</v>
      </c>
      <c r="V51" s="4">
        <f t="shared" si="29"/>
        <v>3.1380991013253778</v>
      </c>
      <c r="X51">
        <f t="shared" si="30"/>
        <v>1.5294117647058825</v>
      </c>
    </row>
    <row r="52" spans="1:24" x14ac:dyDescent="0.25">
      <c r="A52" t="s">
        <v>39</v>
      </c>
      <c r="B52" s="4">
        <f t="shared" si="9"/>
        <v>43.866675267674864</v>
      </c>
      <c r="C52" s="4">
        <f t="shared" si="10"/>
        <v>184.55679184977166</v>
      </c>
      <c r="D52" s="4">
        <f t="shared" si="11"/>
        <v>493.6598055305206</v>
      </c>
      <c r="E52" s="4">
        <f t="shared" si="12"/>
        <v>579.11730610507777</v>
      </c>
      <c r="F52" s="4">
        <f t="shared" si="13"/>
        <v>499.79528407979188</v>
      </c>
      <c r="G52" s="4">
        <f t="shared" si="14"/>
        <v>435.09992349843037</v>
      </c>
      <c r="H52" s="4">
        <f t="shared" si="15"/>
        <v>427.60692041114248</v>
      </c>
      <c r="I52" s="4">
        <f t="shared" si="16"/>
        <v>429.66982534636384</v>
      </c>
      <c r="J52" s="4">
        <f t="shared" si="17"/>
        <v>472.33868484520048</v>
      </c>
      <c r="K52" s="4">
        <f t="shared" si="18"/>
        <v>509.8170093457382</v>
      </c>
      <c r="L52" s="4">
        <f t="shared" si="19"/>
        <v>502.00458872009347</v>
      </c>
      <c r="M52" s="4">
        <f t="shared" si="20"/>
        <v>472.92428366552139</v>
      </c>
      <c r="N52" s="4">
        <f t="shared" si="21"/>
        <v>458.12460438832039</v>
      </c>
      <c r="O52" s="4">
        <f t="shared" si="22"/>
        <v>417.39886824782127</v>
      </c>
      <c r="P52" s="4">
        <f t="shared" si="23"/>
        <v>375.15589880012709</v>
      </c>
      <c r="Q52" s="4">
        <f t="shared" si="24"/>
        <v>336.09379567190325</v>
      </c>
      <c r="R52" s="4">
        <f t="shared" si="25"/>
        <v>277.02816920408134</v>
      </c>
      <c r="S52" s="4">
        <f t="shared" si="26"/>
        <v>214.98131237826215</v>
      </c>
      <c r="T52" s="4">
        <f t="shared" si="27"/>
        <v>144.20370950402219</v>
      </c>
      <c r="U52" s="4">
        <f t="shared" si="28"/>
        <v>46.448633702726113</v>
      </c>
      <c r="V52" s="4">
        <f t="shared" si="29"/>
        <v>2.6218856273458577</v>
      </c>
      <c r="X52">
        <f t="shared" si="30"/>
        <v>1.6470588235294119</v>
      </c>
    </row>
    <row r="53" spans="1:24" x14ac:dyDescent="0.25">
      <c r="A53" t="s">
        <v>40</v>
      </c>
      <c r="B53" s="4">
        <f t="shared" si="9"/>
        <v>36.147455319401907</v>
      </c>
      <c r="C53" s="4">
        <f t="shared" si="10"/>
        <v>152.08032855404917</v>
      </c>
      <c r="D53" s="4">
        <f t="shared" si="11"/>
        <v>406.79047715632743</v>
      </c>
      <c r="E53" s="4">
        <f t="shared" si="12"/>
        <v>477.21001920908213</v>
      </c>
      <c r="F53" s="4">
        <f t="shared" si="13"/>
        <v>411.84629539123165</v>
      </c>
      <c r="G53" s="4">
        <f t="shared" si="14"/>
        <v>358.53537903576671</v>
      </c>
      <c r="H53" s="4">
        <f t="shared" si="15"/>
        <v>352.36091988988585</v>
      </c>
      <c r="I53" s="4">
        <f t="shared" si="16"/>
        <v>354.0608153918601</v>
      </c>
      <c r="J53" s="4">
        <f t="shared" si="17"/>
        <v>389.22123461334149</v>
      </c>
      <c r="K53" s="4">
        <f t="shared" si="18"/>
        <v>420.10449741050036</v>
      </c>
      <c r="L53" s="4">
        <f t="shared" si="19"/>
        <v>413.66682863850735</v>
      </c>
      <c r="M53" s="4">
        <f t="shared" si="20"/>
        <v>389.70378559454707</v>
      </c>
      <c r="N53" s="4">
        <f t="shared" si="21"/>
        <v>377.50840625135083</v>
      </c>
      <c r="O53" s="4">
        <f t="shared" si="22"/>
        <v>343.94917892205166</v>
      </c>
      <c r="P53" s="4">
        <f t="shared" si="23"/>
        <v>309.13970586871989</v>
      </c>
      <c r="Q53" s="4">
        <f t="shared" si="24"/>
        <v>276.95136200875493</v>
      </c>
      <c r="R53" s="4">
        <f t="shared" si="25"/>
        <v>228.27951531351653</v>
      </c>
      <c r="S53" s="4">
        <f t="shared" si="26"/>
        <v>177.15104544123147</v>
      </c>
      <c r="T53" s="4">
        <f t="shared" si="27"/>
        <v>118.82817912188094</v>
      </c>
      <c r="U53" s="4">
        <f t="shared" si="28"/>
        <v>38.275066463808443</v>
      </c>
      <c r="V53" s="4">
        <f t="shared" si="29"/>
        <v>2.1605123476705623</v>
      </c>
      <c r="X53">
        <f t="shared" si="30"/>
        <v>1.7647058823529413</v>
      </c>
    </row>
    <row r="54" spans="1:24" x14ac:dyDescent="0.25">
      <c r="A54" t="s">
        <v>41</v>
      </c>
      <c r="B54" s="4">
        <f t="shared" si="9"/>
        <v>29.377623395910408</v>
      </c>
      <c r="C54" s="4">
        <f t="shared" si="10"/>
        <v>123.59815037351019</v>
      </c>
      <c r="D54" s="4">
        <f t="shared" si="11"/>
        <v>330.60522057072478</v>
      </c>
      <c r="E54" s="4">
        <f t="shared" si="12"/>
        <v>387.83632488660481</v>
      </c>
      <c r="F54" s="4">
        <f t="shared" si="13"/>
        <v>334.71416607603868</v>
      </c>
      <c r="G54" s="4">
        <f t="shared" si="14"/>
        <v>291.38751943540746</v>
      </c>
      <c r="H54" s="4">
        <f t="shared" si="15"/>
        <v>286.36943631286573</v>
      </c>
      <c r="I54" s="4">
        <f t="shared" si="16"/>
        <v>287.7509689664962</v>
      </c>
      <c r="J54" s="4">
        <f t="shared" si="17"/>
        <v>316.32641211191151</v>
      </c>
      <c r="K54" s="4">
        <f t="shared" si="18"/>
        <v>341.42574083851457</v>
      </c>
      <c r="L54" s="4">
        <f t="shared" si="19"/>
        <v>336.1937429825075</v>
      </c>
      <c r="M54" s="4">
        <f t="shared" si="20"/>
        <v>316.71858912326468</v>
      </c>
      <c r="N54" s="4">
        <f t="shared" si="21"/>
        <v>306.80720647270266</v>
      </c>
      <c r="O54" s="4">
        <f t="shared" si="22"/>
        <v>279.53307795586835</v>
      </c>
      <c r="P54" s="4">
        <f t="shared" si="23"/>
        <v>251.2428544550736</v>
      </c>
      <c r="Q54" s="4">
        <f t="shared" si="24"/>
        <v>225.08286517503808</v>
      </c>
      <c r="R54" s="4">
        <f t="shared" si="25"/>
        <v>185.52646571173398</v>
      </c>
      <c r="S54" s="4">
        <f t="shared" si="26"/>
        <v>143.97352873608639</v>
      </c>
      <c r="T54" s="4">
        <f t="shared" si="27"/>
        <v>96.573589045718833</v>
      </c>
      <c r="U54" s="4">
        <f t="shared" si="28"/>
        <v>31.106767491422126</v>
      </c>
      <c r="V54" s="4">
        <f t="shared" si="29"/>
        <v>1.7558834371948879</v>
      </c>
      <c r="X54">
        <f t="shared" si="30"/>
        <v>1.8823529411764708</v>
      </c>
    </row>
    <row r="55" spans="1:24" x14ac:dyDescent="0.25">
      <c r="A55" t="s">
        <v>42</v>
      </c>
      <c r="B55" s="4">
        <f t="shared" si="9"/>
        <v>23.54786332096208</v>
      </c>
      <c r="C55" s="4">
        <f t="shared" si="10"/>
        <v>99.071062097020985</v>
      </c>
      <c r="D55" s="4">
        <f t="shared" si="11"/>
        <v>264.9991948729143</v>
      </c>
      <c r="E55" s="4">
        <f t="shared" si="12"/>
        <v>310.87323321754337</v>
      </c>
      <c r="F55" s="4">
        <f t="shared" si="13"/>
        <v>268.29275221240562</v>
      </c>
      <c r="G55" s="4">
        <f t="shared" si="14"/>
        <v>233.56394043959114</v>
      </c>
      <c r="H55" s="4">
        <f t="shared" si="15"/>
        <v>229.54165674732727</v>
      </c>
      <c r="I55" s="4">
        <f t="shared" si="16"/>
        <v>230.64903502850117</v>
      </c>
      <c r="J55" s="4">
        <f t="shared" si="17"/>
        <v>253.55390450878161</v>
      </c>
      <c r="K55" s="4">
        <f t="shared" si="18"/>
        <v>273.67246734610848</v>
      </c>
      <c r="L55" s="4">
        <f t="shared" si="19"/>
        <v>269.47871862966286</v>
      </c>
      <c r="M55" s="4">
        <f t="shared" si="20"/>
        <v>253.86825705311486</v>
      </c>
      <c r="N55" s="4">
        <f t="shared" si="21"/>
        <v>245.92371093269318</v>
      </c>
      <c r="O55" s="4">
        <f t="shared" si="22"/>
        <v>224.06192034951846</v>
      </c>
      <c r="P55" s="4">
        <f t="shared" si="23"/>
        <v>201.38567090148032</v>
      </c>
      <c r="Q55" s="4">
        <f t="shared" si="24"/>
        <v>180.41692731925224</v>
      </c>
      <c r="R55" s="4">
        <f t="shared" si="25"/>
        <v>148.7101865976413</v>
      </c>
      <c r="S55" s="4">
        <f>(NORMSDIST(X55)-NORMSDIST(X54)) * $S$14/(1-2*NORMSDIST(-4))</f>
        <v>115.40310565033388</v>
      </c>
      <c r="T55" s="4">
        <f t="shared" si="27"/>
        <v>77.409314042058298</v>
      </c>
      <c r="U55" s="4">
        <f t="shared" si="28"/>
        <v>24.933872266431329</v>
      </c>
      <c r="V55" s="4">
        <f t="shared" si="29"/>
        <v>1.407442073491969</v>
      </c>
      <c r="X55">
        <f t="shared" si="30"/>
        <v>2</v>
      </c>
    </row>
    <row r="56" spans="1:24" x14ac:dyDescent="0.25">
      <c r="A56" s="19" t="s">
        <v>43</v>
      </c>
      <c r="B56" s="4">
        <v>0</v>
      </c>
      <c r="C56">
        <v>0</v>
      </c>
      <c r="D56">
        <v>0</v>
      </c>
      <c r="E56">
        <v>0</v>
      </c>
      <c r="F56">
        <v>0</v>
      </c>
      <c r="G56" s="4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4">
        <v>0</v>
      </c>
      <c r="S56">
        <v>0</v>
      </c>
      <c r="T56">
        <v>0</v>
      </c>
      <c r="U56">
        <v>0</v>
      </c>
      <c r="V56">
        <v>0</v>
      </c>
    </row>
  </sheetData>
  <mergeCells count="1">
    <mergeCell ref="X14:Z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1" sqref="L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C2" sqref="C2"/>
    </sheetView>
  </sheetViews>
  <sheetFormatPr defaultRowHeight="15" x14ac:dyDescent="0.25"/>
  <cols>
    <col min="3" max="3" width="8.42578125" bestFit="1" customWidth="1"/>
    <col min="4" max="21" width="5" bestFit="1" customWidth="1"/>
    <col min="22" max="22" width="4" bestFit="1" customWidth="1"/>
    <col min="23" max="23" width="4.42578125" customWidth="1"/>
  </cols>
  <sheetData>
    <row r="1" spans="1:24" x14ac:dyDescent="0.25">
      <c r="A1" t="s">
        <v>61</v>
      </c>
      <c r="B1" t="s">
        <v>61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</row>
    <row r="2" spans="1:24" x14ac:dyDescent="0.25">
      <c r="A2" t="s">
        <v>60</v>
      </c>
      <c r="B2" t="s">
        <v>54</v>
      </c>
      <c r="C2" s="4">
        <v>61</v>
      </c>
      <c r="D2" s="4">
        <f>SUM('Line 1 Arrival Transpose'!C22:C30)/9</f>
        <v>231.98970458568471</v>
      </c>
      <c r="E2" s="4">
        <f>SUM('Line 1 Arrival Transpose'!D22:D30)/9</f>
        <v>620.53523635193017</v>
      </c>
      <c r="F2" s="4">
        <f>SUM('Line 1 Arrival Transpose'!E22:E30)/9</f>
        <v>727.95615602775649</v>
      </c>
      <c r="G2" s="4">
        <f>SUM('Line 1 Arrival Transpose'!F22:F30)/9</f>
        <v>628.24759330109009</v>
      </c>
      <c r="H2" s="4">
        <f>SUM('Line 1 Arrival Transpose'!G22:G30)/9</f>
        <v>546.92488803023036</v>
      </c>
      <c r="I2" s="4">
        <f>SUM('Line 1 Arrival Transpose'!H22:H30)/9</f>
        <v>537.50610936997646</v>
      </c>
      <c r="J2" s="4">
        <f>SUM('Line 1 Arrival Transpose'!I22:I30)/9</f>
        <v>540.09920118585455</v>
      </c>
      <c r="K2" s="4">
        <f>SUM('Line 1 Arrival Transpose'!J22:J30)/9</f>
        <v>593.73437771298404</v>
      </c>
      <c r="L2" s="4">
        <f>SUM('Line 1 Arrival Transpose'!K22:K30)/9</f>
        <v>640.84500063887185</v>
      </c>
      <c r="M2" s="4">
        <f>SUM('Line 1 Arrival Transpose'!L22:L30)/9</f>
        <v>631.02471098777244</v>
      </c>
      <c r="N2" s="4">
        <f>SUM('Line 1 Arrival Transpose'!M22:M30)/9</f>
        <v>594.47048119620104</v>
      </c>
      <c r="O2" s="4">
        <f>SUM('Line 1 Arrival Transpose'!N22:N30)/9</f>
        <v>575.86713862035322</v>
      </c>
      <c r="P2" s="4">
        <f>SUM('Line 1 Arrival Transpose'!O22:O30)/9</f>
        <v>524.6744872875347</v>
      </c>
      <c r="Q2" s="4">
        <f>SUM('Line 1 Arrival Transpose'!P22:P30)/9</f>
        <v>471.5746587481994</v>
      </c>
      <c r="R2" s="4">
        <f>SUM('Line 1 Arrival Transpose'!Q22:Q30)/9</f>
        <v>422.47321049270175</v>
      </c>
      <c r="S2" s="4">
        <f>SUM('Line 1 Arrival Transpose'!R22:R30)/9</f>
        <v>348.22713643549628</v>
      </c>
      <c r="T2" s="4">
        <f>SUM('Line 1 Arrival Transpose'!S22:S30)/9</f>
        <v>270.23362646373153</v>
      </c>
      <c r="U2" s="4">
        <f>SUM('Line 1 Arrival Transpose'!T22:T30)/9</f>
        <v>181.26548274218604</v>
      </c>
      <c r="V2" s="4">
        <f>SUM('Line 1 Arrival Transpose'!U22:U30)/9</f>
        <v>58.386389918802884</v>
      </c>
      <c r="W2" s="4">
        <f>SUM('Line 1 Arrival Transpose'!V22:V30)/9</f>
        <v>3.2957360498579278</v>
      </c>
      <c r="X2">
        <f>SUM('Line 1 Arrival Transpose'!W22:W30)/9</f>
        <v>0</v>
      </c>
    </row>
    <row r="3" spans="1:24" x14ac:dyDescent="0.25">
      <c r="A3" t="s">
        <v>18</v>
      </c>
      <c r="B3" t="s">
        <v>55</v>
      </c>
      <c r="C3" s="4">
        <v>154</v>
      </c>
      <c r="D3" s="4">
        <f>SUM('Line 1 Arrival Transpose'!C31:C36)/6</f>
        <v>540.11460462398827</v>
      </c>
      <c r="E3" s="4">
        <f>SUM('Line 1 Arrival Transpose'!D31:D36)/6</f>
        <v>1444.7199044287136</v>
      </c>
      <c r="F3" s="4">
        <f>SUM('Line 1 Arrival Transpose'!E31:E36)/6</f>
        <v>1694.8155182089567</v>
      </c>
      <c r="G3" s="4">
        <f>SUM('Line 1 Arrival Transpose'!F31:F36)/6</f>
        <v>1462.6756866982498</v>
      </c>
      <c r="H3" s="4">
        <f>SUM('Line 1 Arrival Transpose'!G31:G36)/6</f>
        <v>1273.3415053268495</v>
      </c>
      <c r="I3" s="4">
        <f>SUM('Line 1 Arrival Transpose'!H31:H36)/6</f>
        <v>1251.4128601690429</v>
      </c>
      <c r="J3" s="4">
        <f>SUM('Line 1 Arrival Transpose'!I31:I36)/6</f>
        <v>1257.4500537737676</v>
      </c>
      <c r="K3" s="4">
        <f>SUM('Line 1 Arrival Transpose'!J31:J36)/6</f>
        <v>1382.3225873011713</v>
      </c>
      <c r="L3" s="4">
        <f>SUM('Line 1 Arrival Transpose'!K31:K36)/6</f>
        <v>1492.0047627263646</v>
      </c>
      <c r="M3" s="4">
        <f>SUM('Line 1 Arrival Transpose'!L31:L36)/6</f>
        <v>1469.1413263007291</v>
      </c>
      <c r="N3" s="4">
        <f>SUM('Line 1 Arrival Transpose'!M31:M36)/6</f>
        <v>1384.0363712921899</v>
      </c>
      <c r="O3" s="4">
        <f>SUM('Line 1 Arrival Transpose'!N31:N36)/6</f>
        <v>1340.7243758828097</v>
      </c>
      <c r="P3" s="4">
        <f>SUM('Line 1 Arrival Transpose'!O31:O36)/6</f>
        <v>1221.5384892346954</v>
      </c>
      <c r="Q3" s="4">
        <f>SUM('Line 1 Arrival Transpose'!P31:P36)/6</f>
        <v>1097.9123440643959</v>
      </c>
      <c r="R3" s="4">
        <f>SUM('Line 1 Arrival Transpose'!Q31:Q36)/6</f>
        <v>983.59516193622085</v>
      </c>
      <c r="S3" s="4">
        <f>SUM('Line 1 Arrival Transpose'!R31:R36)/6</f>
        <v>810.7366766602953</v>
      </c>
      <c r="T3" s="4">
        <f>SUM('Line 1 Arrival Transpose'!S31:S36)/6</f>
        <v>629.15347288463863</v>
      </c>
      <c r="U3" s="4">
        <f>SUM('Line 1 Arrival Transpose'!T31:T36)/6</f>
        <v>422.0193077883402</v>
      </c>
      <c r="V3" s="4">
        <f>SUM('Line 1 Arrival Transpose'!U31:U36)/6</f>
        <v>135.93423019670578</v>
      </c>
      <c r="W3" s="4">
        <f>SUM('Line 1 Arrival Transpose'!V31:V36)/6</f>
        <v>7.6730783234243658</v>
      </c>
    </row>
    <row r="4" spans="1:24" x14ac:dyDescent="0.25">
      <c r="A4" t="s">
        <v>24</v>
      </c>
      <c r="B4" t="s">
        <v>56</v>
      </c>
      <c r="C4" s="4">
        <v>152</v>
      </c>
      <c r="D4" s="4">
        <f>'Line 1 Arrival Transpose'!C37</f>
        <v>640.46616385940672</v>
      </c>
      <c r="E4" s="4">
        <f>'Line 1 Arrival Transpose'!D37</f>
        <v>1713.1442236873959</v>
      </c>
      <c r="F4" s="4">
        <f>'Line 1 Arrival Transpose'!E37</f>
        <v>2009.7067994529723</v>
      </c>
      <c r="G4" s="4">
        <f>'Line 1 Arrival Transpose'!F37</f>
        <v>1734.4361326467372</v>
      </c>
      <c r="H4" s="4">
        <f>'Line 1 Arrival Transpose'!G37</f>
        <v>1509.9242683270877</v>
      </c>
      <c r="I4" s="4">
        <f>'Line 1 Arrival Transpose'!H37</f>
        <v>1483.9213513116665</v>
      </c>
      <c r="J4" s="4">
        <f>'Line 1 Arrival Transpose'!I37</f>
        <v>1491.0802361027684</v>
      </c>
      <c r="K4" s="4">
        <f>'Line 1 Arrival Transpose'!J37</f>
        <v>1639.1536853948473</v>
      </c>
      <c r="L4" s="4">
        <f>'Line 1 Arrival Transpose'!K37</f>
        <v>1769.2144568254444</v>
      </c>
      <c r="M4" s="4">
        <f>'Line 1 Arrival Transpose'!L37</f>
        <v>1742.1030673262396</v>
      </c>
      <c r="N4" s="4">
        <f>'Line 1 Arrival Transpose'!M37</f>
        <v>1641.1858849484504</v>
      </c>
      <c r="O4" s="4">
        <f>'Line 1 Arrival Transpose'!N37</f>
        <v>1589.8266598664818</v>
      </c>
      <c r="P4" s="4">
        <f>'Line 1 Arrival Transpose'!O37</f>
        <v>1448.4964181840855</v>
      </c>
      <c r="Q4" s="4">
        <f>'Line 1 Arrival Transpose'!P37</f>
        <v>1301.9009322037182</v>
      </c>
      <c r="R4" s="4">
        <f>'Line 1 Arrival Transpose'!Q37</f>
        <v>1166.3439847076945</v>
      </c>
      <c r="S4" s="4">
        <f>'Line 1 Arrival Transpose'!R37</f>
        <v>961.36894791472946</v>
      </c>
      <c r="T4" s="4">
        <f>'Line 1 Arrival Transpose'!S37</f>
        <v>746.048167939785</v>
      </c>
      <c r="U4" s="4">
        <f>'Line 1 Arrival Transpose'!T37</f>
        <v>500.42914007475827</v>
      </c>
      <c r="V4" s="4">
        <f>'Line 1 Arrival Transpose'!U37</f>
        <v>161.19037368351698</v>
      </c>
      <c r="W4" s="4">
        <f>'Line 1 Arrival Transpose'!V37</f>
        <v>9.0987116377228769</v>
      </c>
    </row>
    <row r="5" spans="1:24" x14ac:dyDescent="0.25">
      <c r="A5" t="s">
        <v>25</v>
      </c>
      <c r="B5" t="s">
        <v>57</v>
      </c>
      <c r="C5" s="4">
        <v>158</v>
      </c>
      <c r="D5" s="4">
        <f>SUM('Line 1 Arrival Transpose'!C38:C45)/8</f>
        <v>592.37135441342048</v>
      </c>
      <c r="E5" s="4">
        <f>SUM('Line 1 Arrival Transpose'!D38:D45)/8</f>
        <v>1584.4983253697692</v>
      </c>
      <c r="F5" s="4">
        <f>SUM('Line 1 Arrival Transpose'!E38:E45)/8</f>
        <v>1858.7909962206074</v>
      </c>
      <c r="G5" s="4">
        <f>SUM('Line 1 Arrival Transpose'!F38:F45)/8</f>
        <v>1604.1913515747588</v>
      </c>
      <c r="H5" s="4">
        <f>SUM('Line 1 Arrival Transpose'!G38:G45)/8</f>
        <v>1396.5388561681361</v>
      </c>
      <c r="I5" s="4">
        <f>SUM('Line 1 Arrival Transpose'!H38:H45)/8</f>
        <v>1372.4885877225631</v>
      </c>
      <c r="J5" s="4">
        <f>SUM('Line 1 Arrival Transpose'!I38:I45)/8</f>
        <v>1379.1098872058028</v>
      </c>
      <c r="K5" s="4">
        <f>SUM('Line 1 Arrival Transpose'!J38:J45)/8</f>
        <v>1516.0639913559021</v>
      </c>
      <c r="L5" s="4">
        <f>SUM('Line 1 Arrival Transpose'!K38:K45)/8</f>
        <v>1636.3580516449474</v>
      </c>
      <c r="M5" s="4">
        <f>SUM('Line 1 Arrival Transpose'!L38:L45)/8</f>
        <v>1611.2825497310021</v>
      </c>
      <c r="N5" s="4">
        <f>SUM('Line 1 Arrival Transpose'!M38:M45)/8</f>
        <v>1517.9435860479184</v>
      </c>
      <c r="O5" s="4">
        <f>SUM('Line 1 Arrival Transpose'!N38:N45)/8</f>
        <v>1470.4411020133239</v>
      </c>
      <c r="P5" s="4">
        <f>SUM('Line 1 Arrival Transpose'!O38:O45)/8</f>
        <v>1339.7238347958241</v>
      </c>
      <c r="Q5" s="4">
        <f>SUM('Line 1 Arrival Transpose'!P38:P45)/8</f>
        <v>1204.136708603555</v>
      </c>
      <c r="R5" s="4">
        <f>SUM('Line 1 Arrival Transpose'!Q38:Q45)/8</f>
        <v>1078.759199033829</v>
      </c>
      <c r="S5" s="4">
        <f>SUM('Line 1 Arrival Transpose'!R38:R45)/8</f>
        <v>889.17644350727255</v>
      </c>
      <c r="T5" s="4">
        <f>SUM('Line 1 Arrival Transpose'!S38:S45)/8</f>
        <v>690.02484227590548</v>
      </c>
      <c r="U5" s="4">
        <f>SUM('Line 1 Arrival Transpose'!T38:T45)/8</f>
        <v>462.85019290902216</v>
      </c>
      <c r="V5" s="4">
        <f>SUM('Line 1 Arrival Transpose'!U38:U45)/8</f>
        <v>149.08603352584103</v>
      </c>
      <c r="W5" s="4">
        <f>SUM('Line 1 Arrival Transpose'!V38:V45)/8</f>
        <v>8.4154580528913137</v>
      </c>
    </row>
    <row r="6" spans="1:24" x14ac:dyDescent="0.25">
      <c r="A6" t="s">
        <v>33</v>
      </c>
      <c r="B6" t="s">
        <v>58</v>
      </c>
      <c r="C6" s="4">
        <v>53</v>
      </c>
      <c r="D6" s="4">
        <f>SUM('Line 1 Arrival Transpose'!C46:C55)/9</f>
        <v>280.9838144023829</v>
      </c>
      <c r="E6" s="4">
        <f>SUM('Line 1 Arrival Transpose'!D46:D55)/9</f>
        <v>751.58661886588197</v>
      </c>
      <c r="F6" s="4">
        <f>SUM('Line 1 Arrival Transpose'!E46:E55)/9</f>
        <v>881.69385707729771</v>
      </c>
      <c r="G6" s="4">
        <f>SUM('Line 1 Arrival Transpose'!F46:F55)/9</f>
        <v>760.92775526449032</v>
      </c>
      <c r="H6" s="4">
        <f>SUM('Line 1 Arrival Transpose'!G46:G55)/9</f>
        <v>662.43043631951423</v>
      </c>
      <c r="I6" s="4">
        <f>SUM('Line 1 Arrival Transpose'!H46:H55)/9</f>
        <v>651.0224975073312</v>
      </c>
      <c r="J6" s="4">
        <f>SUM('Line 1 Arrival Transpose'!I46:I55)/9</f>
        <v>654.16322666521455</v>
      </c>
      <c r="K6" s="4">
        <f>SUM('Line 1 Arrival Transpose'!J46:J55)/9</f>
        <v>719.12566331149992</v>
      </c>
      <c r="L6" s="4">
        <f>SUM('Line 1 Arrival Transpose'!K46:K55)/9</f>
        <v>776.1856201411756</v>
      </c>
      <c r="M6" s="4">
        <f>SUM('Line 1 Arrival Transpose'!L46:L55)/9</f>
        <v>764.29137487873959</v>
      </c>
      <c r="N6" s="4">
        <f>SUM('Line 1 Arrival Transpose'!M46:M55)/9</f>
        <v>720.0172251369637</v>
      </c>
      <c r="O6" s="4">
        <f>SUM('Line 1 Arrival Transpose'!N46:N55)/9</f>
        <v>697.48502627524522</v>
      </c>
      <c r="P6" s="4">
        <f>SUM('Line 1 Arrival Transpose'!O46:O55)/9</f>
        <v>635.48095386799832</v>
      </c>
      <c r="Q6" s="4">
        <f>SUM('Line 1 Arrival Transpose'!P46:P55)/9</f>
        <v>571.1669258220503</v>
      </c>
      <c r="R6" s="4">
        <f>SUM('Line 1 Arrival Transpose'!Q46:Q55)/9</f>
        <v>511.69569950987056</v>
      </c>
      <c r="S6" s="4">
        <f>SUM('Line 1 Arrival Transpose'!R46:R55)/9</f>
        <v>421.76953175060225</v>
      </c>
      <c r="T6" s="4">
        <f>SUM('Line 1 Arrival Transpose'!S46:S55)/9</f>
        <v>327.30450378897319</v>
      </c>
      <c r="U6" s="4">
        <f>SUM('Line 1 Arrival Transpose'!T46:T55)/9</f>
        <v>219.54709952043117</v>
      </c>
      <c r="V6" s="4">
        <f>SUM('Line 1 Arrival Transpose'!U46:U55)/9</f>
        <v>70.717062974278235</v>
      </c>
      <c r="W6" s="4">
        <f>SUM('Line 1 Arrival Transpose'!V46:V55)/9</f>
        <v>3.991765445826021</v>
      </c>
    </row>
    <row r="7" spans="1:24" x14ac:dyDescent="0.25">
      <c r="A7" t="s">
        <v>43</v>
      </c>
      <c r="B7" t="s">
        <v>59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9" spans="1:24" x14ac:dyDescent="0.25">
      <c r="A9" s="19" t="s">
        <v>63</v>
      </c>
      <c r="B9" s="19"/>
      <c r="C9" s="21">
        <f>SUM(C2:C7)</f>
        <v>578</v>
      </c>
      <c r="D9" s="21">
        <f t="shared" ref="D9:W9" si="0">SUM(D2:D7)</f>
        <v>2285.9256418848827</v>
      </c>
      <c r="E9" s="21">
        <f t="shared" si="0"/>
        <v>6114.4843087036907</v>
      </c>
      <c r="F9" s="21">
        <f t="shared" si="0"/>
        <v>7172.9633269875903</v>
      </c>
      <c r="G9" s="21">
        <f t="shared" si="0"/>
        <v>6190.4785194853266</v>
      </c>
      <c r="H9" s="21">
        <f t="shared" si="0"/>
        <v>5389.1599541718178</v>
      </c>
      <c r="I9" s="21">
        <f t="shared" si="0"/>
        <v>5296.351406080581</v>
      </c>
      <c r="J9" s="21">
        <f t="shared" si="0"/>
        <v>5321.9026049334079</v>
      </c>
      <c r="K9" s="21">
        <f t="shared" si="0"/>
        <v>5850.4003050764049</v>
      </c>
      <c r="L9" s="21">
        <f t="shared" si="0"/>
        <v>6314.6078919768042</v>
      </c>
      <c r="M9" s="21">
        <f t="shared" si="0"/>
        <v>6217.843029224483</v>
      </c>
      <c r="N9" s="21">
        <f t="shared" si="0"/>
        <v>5857.6535486217235</v>
      </c>
      <c r="O9" s="21">
        <f t="shared" si="0"/>
        <v>5674.3443026582136</v>
      </c>
      <c r="P9" s="21">
        <f t="shared" si="0"/>
        <v>5169.9141833701378</v>
      </c>
      <c r="Q9" s="21">
        <f t="shared" si="0"/>
        <v>4646.6915694419185</v>
      </c>
      <c r="R9" s="21">
        <f t="shared" si="0"/>
        <v>4162.8672556803167</v>
      </c>
      <c r="S9" s="21">
        <f t="shared" si="0"/>
        <v>3431.2787362683957</v>
      </c>
      <c r="T9" s="21">
        <f t="shared" si="0"/>
        <v>2662.7646133530338</v>
      </c>
      <c r="U9" s="21">
        <f t="shared" si="0"/>
        <v>1786.1112230347378</v>
      </c>
      <c r="V9" s="21">
        <f t="shared" si="0"/>
        <v>575.31409029914494</v>
      </c>
      <c r="W9" s="21">
        <f t="shared" si="0"/>
        <v>32.474749509722507</v>
      </c>
    </row>
    <row r="10" spans="1:24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1:24" x14ac:dyDescent="0.25">
      <c r="A11" t="s">
        <v>62</v>
      </c>
    </row>
    <row r="12" spans="1:24" x14ac:dyDescent="0.25">
      <c r="A12" t="s">
        <v>60</v>
      </c>
      <c r="B12" t="s">
        <v>54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4" x14ac:dyDescent="0.25">
      <c r="A13" t="s">
        <v>18</v>
      </c>
      <c r="B13" t="s">
        <v>55</v>
      </c>
      <c r="C13" s="4">
        <v>53</v>
      </c>
      <c r="D13" s="4">
        <f>SUM('Line 1 Arrival Transpose'!C51:C60)/9</f>
        <v>86.688870735660672</v>
      </c>
      <c r="E13" s="4">
        <f>SUM('Line 1 Arrival Transpose'!D51:D60)/9</f>
        <v>231.87881973946241</v>
      </c>
      <c r="F13" s="4">
        <f>SUM('Line 1 Arrival Transpose'!E51:E60)/9</f>
        <v>272.01938648019058</v>
      </c>
      <c r="G13" s="4">
        <f>SUM('Line 1 Arrival Transpose'!F51:F60)/9</f>
        <v>234.76073864110947</v>
      </c>
      <c r="H13" s="4">
        <f>SUM('Line 1 Arrival Transpose'!G51:G60)/9</f>
        <v>204.37243542873139</v>
      </c>
      <c r="I13" s="4">
        <f>SUM('Line 1 Arrival Transpose'!H51:H60)/9</f>
        <v>200.85286852715379</v>
      </c>
      <c r="J13" s="4">
        <f>SUM('Line 1 Arrival Transpose'!I51:I60)/9</f>
        <v>201.82184342900908</v>
      </c>
      <c r="K13" s="4">
        <f>SUM('Line 1 Arrival Transpose'!J51:J60)/9</f>
        <v>221.86399526996445</v>
      </c>
      <c r="L13" s="4">
        <f>SUM('Line 1 Arrival Transpose'!K51:K60)/9</f>
        <v>239.46808122883229</v>
      </c>
      <c r="M13" s="4">
        <f>SUM('Line 1 Arrival Transpose'!L51:L60)/9</f>
        <v>235.79847950374162</v>
      </c>
      <c r="N13" s="4">
        <f>SUM('Line 1 Arrival Transpose'!M51:M60)/9</f>
        <v>222.13905911307177</v>
      </c>
      <c r="O13" s="4">
        <f>SUM('Line 1 Arrival Transpose'!N51:N60)/9</f>
        <v>215.18744562363247</v>
      </c>
      <c r="P13" s="4">
        <f>SUM('Line 1 Arrival Transpose'!O51:O60)/9</f>
        <v>196.058005625715</v>
      </c>
      <c r="Q13" s="4">
        <f>SUM('Line 1 Arrival Transpose'!P51:P60)/9</f>
        <v>176.21590021611038</v>
      </c>
      <c r="R13" s="4">
        <f>SUM('Line 1 Arrival Transpose'!Q51:Q60)/9</f>
        <v>157.86789159065685</v>
      </c>
      <c r="S13" s="4">
        <f>SUM('Line 1 Arrival Transpose'!R51:R60)/9</f>
        <v>130.12395214269679</v>
      </c>
      <c r="T13" s="4">
        <f>SUM('Line 1 Arrival Transpose'!S51:S60)/9</f>
        <v>100.97968767528135</v>
      </c>
      <c r="U13" s="4">
        <f>SUM('Line 1 Arrival Transpose'!T51:T60)/9</f>
        <v>67.734471365175111</v>
      </c>
      <c r="V13" s="4">
        <f>SUM('Line 1 Arrival Transpose'!U51:U60)/9</f>
        <v>21.817563919193461</v>
      </c>
      <c r="W13" s="4">
        <f>SUM('Line 1 Arrival Transpose'!V51:V60)/9</f>
        <v>1.2315358430031837</v>
      </c>
    </row>
    <row r="14" spans="1:24" x14ac:dyDescent="0.25">
      <c r="A14" t="s">
        <v>24</v>
      </c>
      <c r="B14" t="s">
        <v>56</v>
      </c>
      <c r="C14" s="4">
        <v>158</v>
      </c>
      <c r="D14" s="4">
        <f>SUM('Line 1 Arrival Transpose'!C45:C52)/8</f>
        <v>329.98213432014796</v>
      </c>
      <c r="E14" s="4">
        <f>SUM('Line 1 Arrival Transpose'!D45:D52)/8</f>
        <v>882.64926272466471</v>
      </c>
      <c r="F14" s="4">
        <f>SUM('Line 1 Arrival Transpose'!E45:E52)/8</f>
        <v>1035.4447689242518</v>
      </c>
      <c r="G14" s="4">
        <f>SUM('Line 1 Arrival Transpose'!F45:F52)/8</f>
        <v>893.6193185349764</v>
      </c>
      <c r="H14" s="4">
        <f>SUM('Line 1 Arrival Transpose'!G45:G52)/8</f>
        <v>777.94591008828706</v>
      </c>
      <c r="I14" s="4">
        <f>SUM('Line 1 Arrival Transpose'!H45:H52)/8</f>
        <v>764.54864019413242</v>
      </c>
      <c r="J14" s="4">
        <f>SUM('Line 1 Arrival Transpose'!I45:I52)/8</f>
        <v>768.23705375291388</v>
      </c>
      <c r="K14" s="4">
        <f>SUM('Line 1 Arrival Transpose'!J45:J52)/8</f>
        <v>844.52772387842003</v>
      </c>
      <c r="L14" s="4">
        <f>SUM('Line 1 Arrival Transpose'!K45:K52)/8</f>
        <v>911.53786956570195</v>
      </c>
      <c r="M14" s="4">
        <f>SUM('Line 1 Arrival Transpose'!L45:L52)/8</f>
        <v>897.56949047534863</v>
      </c>
      <c r="N14" s="4">
        <f>SUM('Line 1 Arrival Transpose'!M45:M52)/8</f>
        <v>845.5747574047839</v>
      </c>
      <c r="O14" s="4">
        <f>SUM('Line 1 Arrival Transpose'!N45:N52)/8</f>
        <v>819.11336464759029</v>
      </c>
      <c r="P14" s="4">
        <f>SUM('Line 1 Arrival Transpose'!O45:O52)/8</f>
        <v>746.29694213229106</v>
      </c>
      <c r="Q14" s="4">
        <f>SUM('Line 1 Arrival Transpose'!P45:P52)/8</f>
        <v>670.76775093504943</v>
      </c>
      <c r="R14" s="4">
        <f>SUM('Line 1 Arrival Transpose'!Q45:Q52)/8</f>
        <v>600.92585548328395</v>
      </c>
      <c r="S14" s="4">
        <f>SUM('Line 1 Arrival Transpose'!R45:R52)/8</f>
        <v>495.31824661959183</v>
      </c>
      <c r="T14" s="4">
        <f>SUM('Line 1 Arrival Transpose'!S45:S52)/8</f>
        <v>384.38028525804782</v>
      </c>
      <c r="U14" s="4">
        <f>SUM('Line 1 Arrival Transpose'!T45:T52)/8</f>
        <v>257.83200586708034</v>
      </c>
      <c r="V14" s="4">
        <f>SUM('Line 1 Arrival Transpose'!U45:U52)/8</f>
        <v>83.048795613854196</v>
      </c>
      <c r="W14" s="4">
        <f>SUM('Line 1 Arrival Transpose'!V45:V52)/8</f>
        <v>4.687854652128733</v>
      </c>
    </row>
    <row r="15" spans="1:24" x14ac:dyDescent="0.25">
      <c r="A15" t="s">
        <v>25</v>
      </c>
      <c r="B15" t="s">
        <v>57</v>
      </c>
      <c r="C15" s="4">
        <v>152</v>
      </c>
      <c r="D15" s="4">
        <f>'Line 1 Arrival Transpose'!C46</f>
        <v>440.94698835028595</v>
      </c>
      <c r="E15" s="4">
        <f>'Line 1 Arrival Transpose'!D46</f>
        <v>1179.4624426255718</v>
      </c>
      <c r="F15" s="4">
        <f>'Line 1 Arrival Transpose'!E46</f>
        <v>1383.6393094458781</v>
      </c>
      <c r="G15" s="4">
        <f>'Line 1 Arrival Transpose'!F46</f>
        <v>1194.1214576706057</v>
      </c>
      <c r="H15" s="4">
        <f>'Line 1 Arrival Transpose'!G46</f>
        <v>1039.5499346035585</v>
      </c>
      <c r="I15" s="4">
        <f>'Line 1 Arrival Transpose'!H46</f>
        <v>1021.6474932361965</v>
      </c>
      <c r="J15" s="4">
        <f>'Line 1 Arrival Transpose'!I46</f>
        <v>1026.5762293142448</v>
      </c>
      <c r="K15" s="4">
        <f>'Line 1 Arrival Transpose'!J46</f>
        <v>1128.5215703866479</v>
      </c>
      <c r="L15" s="4">
        <f>'Line 1 Arrival Transpose'!K46</f>
        <v>1218.0655755207365</v>
      </c>
      <c r="M15" s="4">
        <f>'Line 1 Arrival Transpose'!L46</f>
        <v>1199.3999750187088</v>
      </c>
      <c r="N15" s="4">
        <f>'Line 1 Arrival Transpose'!M46</f>
        <v>1129.920695466868</v>
      </c>
      <c r="O15" s="4">
        <f>'Line 1 Arrival Transpose'!N46</f>
        <v>1094.5609888940321</v>
      </c>
      <c r="P15" s="4">
        <f>'Line 1 Arrival Transpose'!O46</f>
        <v>997.25819922417736</v>
      </c>
      <c r="Q15" s="4">
        <f>'Line 1 Arrival Transpose'!P46</f>
        <v>896.33040366466139</v>
      </c>
      <c r="R15" s="4">
        <f>'Line 1 Arrival Transpose'!Q46</f>
        <v>803.002401154523</v>
      </c>
      <c r="S15" s="4">
        <f>'Line 1 Arrival Transpose'!R46</f>
        <v>661.88155783595596</v>
      </c>
      <c r="T15" s="4">
        <f>'Line 1 Arrival Transpose'!S46</f>
        <v>513.63789592717728</v>
      </c>
      <c r="U15" s="4">
        <f>'Line 1 Arrival Transpose'!T46</f>
        <v>344.53455100420769</v>
      </c>
      <c r="V15" s="4">
        <f>'Line 1 Arrival Transpose'!U46</f>
        <v>110.97605749927871</v>
      </c>
      <c r="W15" s="4">
        <f>'Line 1 Arrival Transpose'!V46</f>
        <v>6.2642645637128673</v>
      </c>
    </row>
    <row r="16" spans="1:24" x14ac:dyDescent="0.25">
      <c r="A16" t="s">
        <v>33</v>
      </c>
      <c r="B16" t="s">
        <v>58</v>
      </c>
      <c r="C16" s="4">
        <v>154</v>
      </c>
      <c r="D16" s="4">
        <f>SUM('Line 1 Arrival Transpose'!C42:C47)/6</f>
        <v>502.0777376842525</v>
      </c>
      <c r="E16" s="4">
        <f>SUM('Line 1 Arrival Transpose'!D42:D47)/6</f>
        <v>1342.9773884895285</v>
      </c>
      <c r="F16" s="4">
        <f>SUM('Line 1 Arrival Transpose'!E42:E47)/6</f>
        <v>1575.460344692787</v>
      </c>
      <c r="G16" s="4">
        <f>SUM('Line 1 Arrival Transpose'!F42:F47)/6</f>
        <v>1359.6686581998079</v>
      </c>
      <c r="H16" s="4">
        <f>SUM('Line 1 Arrival Transpose'!G42:G47)/6</f>
        <v>1183.6680897363224</v>
      </c>
      <c r="I16" s="4">
        <f>SUM('Line 1 Arrival Transpose'!H42:H47)/6</f>
        <v>1163.2837408276735</v>
      </c>
      <c r="J16" s="4">
        <f>SUM('Line 1 Arrival Transpose'!I42:I47)/6</f>
        <v>1168.8957729428432</v>
      </c>
      <c r="K16" s="4">
        <f>SUM('Line 1 Arrival Transpose'!J42:J47)/6</f>
        <v>1284.9743210798385</v>
      </c>
      <c r="L16" s="4">
        <f>SUM('Line 1 Arrival Transpose'!K42:K47)/6</f>
        <v>1386.9322722818904</v>
      </c>
      <c r="M16" s="4">
        <f>SUM('Line 1 Arrival Transpose'!L42:L47)/6</f>
        <v>1365.6789635618604</v>
      </c>
      <c r="N16" s="4">
        <f>SUM('Line 1 Arrival Transpose'!M42:M47)/6</f>
        <v>1286.5674140673707</v>
      </c>
      <c r="O16" s="4">
        <f>SUM('Line 1 Arrival Transpose'!N42:N47)/6</f>
        <v>1246.3056094733786</v>
      </c>
      <c r="P16" s="4">
        <f>SUM('Line 1 Arrival Transpose'!O42:O47)/6</f>
        <v>1135.513233522285</v>
      </c>
      <c r="Q16" s="4">
        <f>SUM('Line 1 Arrival Transpose'!P42:P47)/6</f>
        <v>1020.5932984671314</v>
      </c>
      <c r="R16" s="4">
        <f>SUM('Line 1 Arrival Transpose'!Q42:Q47)/6</f>
        <v>914.3267548669811</v>
      </c>
      <c r="S16" s="4">
        <f>SUM('Line 1 Arrival Transpose'!R42:R47)/6</f>
        <v>753.64160307908821</v>
      </c>
      <c r="T16" s="4">
        <f>SUM('Line 1 Arrival Transpose'!S42:S47)/6</f>
        <v>584.84615971830465</v>
      </c>
      <c r="U16" s="4">
        <f>SUM('Line 1 Arrival Transpose'!T42:T47)/6</f>
        <v>392.29914817977038</v>
      </c>
      <c r="V16" s="4">
        <f>SUM('Line 1 Arrival Transpose'!U42:U47)/6</f>
        <v>126.3612392383386</v>
      </c>
      <c r="W16" s="4">
        <f>SUM('Line 1 Arrival Transpose'!V42:V47)/6</f>
        <v>7.1327117850867339</v>
      </c>
    </row>
    <row r="17" spans="1:23" x14ac:dyDescent="0.25">
      <c r="A17" t="s">
        <v>43</v>
      </c>
      <c r="B17" t="s">
        <v>59</v>
      </c>
      <c r="C17" s="4">
        <v>61</v>
      </c>
      <c r="D17" s="4">
        <f>SUM('Line 1 Arrival Transpose'!C35:C43)/9</f>
        <v>620.73457369322205</v>
      </c>
      <c r="E17" s="4">
        <f>SUM('Line 1 Arrival Transpose'!D35:D43)/9</f>
        <v>1660.365385983197</v>
      </c>
      <c r="F17" s="4">
        <f>SUM('Line 1 Arrival Transpose'!E35:E43)/9</f>
        <v>1947.7914116328818</v>
      </c>
      <c r="G17" s="4">
        <f>SUM('Line 1 Arrival Transpose'!F35:F43)/9</f>
        <v>1681.0013302013101</v>
      </c>
      <c r="H17" s="4">
        <f>SUM('Line 1 Arrival Transpose'!G35:G43)/9</f>
        <v>1463.4062654632448</v>
      </c>
      <c r="I17" s="4">
        <f>SUM('Line 1 Arrival Transpose'!H35:H43)/9</f>
        <v>1438.2044507239871</v>
      </c>
      <c r="J17" s="4">
        <f>SUM('Line 1 Arrival Transpose'!I35:I43)/9</f>
        <v>1445.1427833786674</v>
      </c>
      <c r="K17" s="4">
        <f>SUM('Line 1 Arrival Transpose'!J35:J43)/9</f>
        <v>1588.6543607393417</v>
      </c>
      <c r="L17" s="4">
        <f>SUM('Line 1 Arrival Transpose'!K35:K43)/9</f>
        <v>1714.708197872111</v>
      </c>
      <c r="M17" s="4">
        <f>SUM('Line 1 Arrival Transpose'!L35:L43)/9</f>
        <v>1688.4320606572901</v>
      </c>
      <c r="N17" s="4">
        <f>SUM('Line 1 Arrival Transpose'!M35:M43)/9</f>
        <v>1590.6239519445412</v>
      </c>
      <c r="O17" s="4">
        <f>SUM('Line 1 Arrival Transpose'!N35:N43)/9</f>
        <v>1540.8470105767715</v>
      </c>
      <c r="P17" s="4">
        <f>SUM('Line 1 Arrival Transpose'!O35:O43)/9</f>
        <v>1403.8708949424411</v>
      </c>
      <c r="Q17" s="4">
        <f>SUM('Line 1 Arrival Transpose'!P35:P43)/9</f>
        <v>1261.7917475491847</v>
      </c>
      <c r="R17" s="4">
        <f>SUM('Line 1 Arrival Transpose'!Q35:Q43)/9</f>
        <v>1130.41106147508</v>
      </c>
      <c r="S17" s="4">
        <f>SUM('Line 1 Arrival Transpose'!R35:R43)/9</f>
        <v>931.75093036881924</v>
      </c>
      <c r="T17" s="4">
        <f>SUM('Line 1 Arrival Transpose'!S35:S43)/9</f>
        <v>723.06378949063355</v>
      </c>
      <c r="U17" s="4">
        <f>SUM('Line 1 Arrival Transpose'!T35:T43)/9</f>
        <v>485.01183428038229</v>
      </c>
      <c r="V17" s="4">
        <f>SUM('Line 1 Arrival Transpose'!U35:U43)/9</f>
        <v>156.22439332150753</v>
      </c>
      <c r="W17" s="4">
        <f>SUM('Line 1 Arrival Transpose'!V35:V43)/9</f>
        <v>8.8183969869160403</v>
      </c>
    </row>
    <row r="19" spans="1:23" x14ac:dyDescent="0.25">
      <c r="A19" s="19" t="s">
        <v>64</v>
      </c>
      <c r="B19" s="19"/>
      <c r="C19" s="19">
        <f>SUM(C12:C17)</f>
        <v>578</v>
      </c>
      <c r="D19" s="19">
        <f t="shared" ref="D19:W19" si="1">SUM(D12:D17)</f>
        <v>1980.4303047835692</v>
      </c>
      <c r="E19" s="19">
        <f t="shared" si="1"/>
        <v>5297.3332995624241</v>
      </c>
      <c r="F19" s="19">
        <f t="shared" si="1"/>
        <v>6214.3552211759898</v>
      </c>
      <c r="G19" s="19">
        <f t="shared" si="1"/>
        <v>5363.1715032478096</v>
      </c>
      <c r="H19" s="19">
        <f t="shared" si="1"/>
        <v>4668.9426353201434</v>
      </c>
      <c r="I19" s="19">
        <f t="shared" si="1"/>
        <v>4588.5371935091434</v>
      </c>
      <c r="J19" s="19">
        <f t="shared" si="1"/>
        <v>4610.6736828176781</v>
      </c>
      <c r="K19" s="19">
        <f t="shared" si="1"/>
        <v>5068.5419713542124</v>
      </c>
      <c r="L19" s="19">
        <f t="shared" si="1"/>
        <v>5470.711996469272</v>
      </c>
      <c r="M19" s="19">
        <f t="shared" si="1"/>
        <v>5386.8789692169494</v>
      </c>
      <c r="N19" s="19">
        <f t="shared" si="1"/>
        <v>5074.8258779966363</v>
      </c>
      <c r="O19" s="19">
        <f t="shared" si="1"/>
        <v>4916.0144192154057</v>
      </c>
      <c r="P19" s="19">
        <f t="shared" si="1"/>
        <v>4478.997275446909</v>
      </c>
      <c r="Q19" s="19">
        <f t="shared" si="1"/>
        <v>4025.6991008321374</v>
      </c>
      <c r="R19" s="19">
        <f t="shared" si="1"/>
        <v>3606.5339645705253</v>
      </c>
      <c r="S19" s="19">
        <f t="shared" si="1"/>
        <v>2972.7162900461522</v>
      </c>
      <c r="T19" s="19">
        <f t="shared" si="1"/>
        <v>2306.9078180694446</v>
      </c>
      <c r="U19" s="19">
        <f t="shared" si="1"/>
        <v>1547.4120106966159</v>
      </c>
      <c r="V19" s="19">
        <f t="shared" si="1"/>
        <v>498.4280495921725</v>
      </c>
      <c r="W19" s="19">
        <f t="shared" si="1"/>
        <v>28.134763830847561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D4" sqref="D4"/>
    </sheetView>
  </sheetViews>
  <sheetFormatPr defaultRowHeight="15" x14ac:dyDescent="0.25"/>
  <cols>
    <col min="1" max="1" width="25.28515625" style="23" customWidth="1"/>
    <col min="2" max="2" width="15.140625" bestFit="1" customWidth="1"/>
  </cols>
  <sheetData>
    <row r="1" spans="1:2" x14ac:dyDescent="0.25">
      <c r="A1" s="23" t="s">
        <v>97</v>
      </c>
      <c r="B1" t="s">
        <v>98</v>
      </c>
    </row>
    <row r="2" spans="1:2" x14ac:dyDescent="0.25">
      <c r="A2" s="23" t="s">
        <v>96</v>
      </c>
      <c r="B2" t="s">
        <v>59</v>
      </c>
    </row>
    <row r="3" spans="1:2" x14ac:dyDescent="0.25">
      <c r="A3" s="24" t="s">
        <v>95</v>
      </c>
      <c r="B3" t="s">
        <v>99</v>
      </c>
    </row>
    <row r="4" spans="1:2" x14ac:dyDescent="0.25">
      <c r="A4" s="24" t="s">
        <v>94</v>
      </c>
      <c r="B4" t="s">
        <v>100</v>
      </c>
    </row>
    <row r="5" spans="1:2" x14ac:dyDescent="0.25">
      <c r="A5" s="24" t="s">
        <v>93</v>
      </c>
      <c r="B5" t="s">
        <v>101</v>
      </c>
    </row>
    <row r="6" spans="1:2" x14ac:dyDescent="0.25">
      <c r="A6" s="24" t="s">
        <v>92</v>
      </c>
      <c r="B6" t="s">
        <v>102</v>
      </c>
    </row>
    <row r="7" spans="1:2" x14ac:dyDescent="0.25">
      <c r="A7" s="24" t="s">
        <v>91</v>
      </c>
      <c r="B7" t="s">
        <v>103</v>
      </c>
    </row>
    <row r="8" spans="1:2" x14ac:dyDescent="0.25">
      <c r="A8" s="24" t="s">
        <v>90</v>
      </c>
      <c r="B8" t="s">
        <v>104</v>
      </c>
    </row>
    <row r="9" spans="1:2" x14ac:dyDescent="0.25">
      <c r="A9" s="24" t="s">
        <v>89</v>
      </c>
      <c r="B9" t="s">
        <v>89</v>
      </c>
    </row>
    <row r="10" spans="1:2" x14ac:dyDescent="0.25">
      <c r="A10" s="24" t="s">
        <v>88</v>
      </c>
      <c r="B10" t="s">
        <v>105</v>
      </c>
    </row>
    <row r="11" spans="1:2" x14ac:dyDescent="0.25">
      <c r="A11" s="24" t="s">
        <v>87</v>
      </c>
      <c r="B11" t="s">
        <v>106</v>
      </c>
    </row>
    <row r="12" spans="1:2" x14ac:dyDescent="0.25">
      <c r="A12" s="24" t="s">
        <v>58</v>
      </c>
      <c r="B12" t="s">
        <v>58</v>
      </c>
    </row>
    <row r="13" spans="1:2" x14ac:dyDescent="0.25">
      <c r="A13" s="24" t="s">
        <v>86</v>
      </c>
      <c r="B13" t="s">
        <v>107</v>
      </c>
    </row>
    <row r="14" spans="1:2" x14ac:dyDescent="0.25">
      <c r="A14" s="24" t="s">
        <v>85</v>
      </c>
      <c r="B14" t="s">
        <v>108</v>
      </c>
    </row>
    <row r="15" spans="1:2" x14ac:dyDescent="0.25">
      <c r="A15" s="24" t="s">
        <v>84</v>
      </c>
      <c r="B15" t="s">
        <v>109</v>
      </c>
    </row>
    <row r="16" spans="1:2" x14ac:dyDescent="0.25">
      <c r="A16" s="24" t="s">
        <v>83</v>
      </c>
      <c r="B16" t="s">
        <v>110</v>
      </c>
    </row>
    <row r="17" spans="1:2" x14ac:dyDescent="0.25">
      <c r="A17" s="24" t="s">
        <v>82</v>
      </c>
      <c r="B17" s="19" t="s">
        <v>111</v>
      </c>
    </row>
    <row r="18" spans="1:2" x14ac:dyDescent="0.25">
      <c r="A18" s="24" t="s">
        <v>81</v>
      </c>
      <c r="B18" s="19" t="s">
        <v>112</v>
      </c>
    </row>
    <row r="19" spans="1:2" x14ac:dyDescent="0.25">
      <c r="A19" s="24" t="s">
        <v>80</v>
      </c>
      <c r="B19" t="s">
        <v>113</v>
      </c>
    </row>
    <row r="20" spans="1:2" x14ac:dyDescent="0.25">
      <c r="A20" s="26" t="s">
        <v>57</v>
      </c>
      <c r="B20" t="s">
        <v>57</v>
      </c>
    </row>
    <row r="21" spans="1:2" x14ac:dyDescent="0.25">
      <c r="A21" s="26" t="s">
        <v>56</v>
      </c>
      <c r="B21" t="s">
        <v>56</v>
      </c>
    </row>
    <row r="22" spans="1:2" x14ac:dyDescent="0.25">
      <c r="A22" s="24" t="s">
        <v>79</v>
      </c>
      <c r="B22" t="s">
        <v>79</v>
      </c>
    </row>
    <row r="23" spans="1:2" x14ac:dyDescent="0.25">
      <c r="A23" s="26" t="s">
        <v>78</v>
      </c>
      <c r="B23" t="s">
        <v>114</v>
      </c>
    </row>
    <row r="24" spans="1:2" x14ac:dyDescent="0.25">
      <c r="A24" s="24" t="s">
        <v>77</v>
      </c>
      <c r="B24" t="s">
        <v>77</v>
      </c>
    </row>
    <row r="25" spans="1:2" x14ac:dyDescent="0.25">
      <c r="A25" s="24" t="s">
        <v>76</v>
      </c>
      <c r="B25" t="s">
        <v>115</v>
      </c>
    </row>
    <row r="26" spans="1:2" x14ac:dyDescent="0.25">
      <c r="A26" s="24" t="s">
        <v>75</v>
      </c>
      <c r="B26" s="19" t="s">
        <v>116</v>
      </c>
    </row>
    <row r="27" spans="1:2" x14ac:dyDescent="0.25">
      <c r="A27" s="25" t="s">
        <v>74</v>
      </c>
      <c r="B27" t="s">
        <v>55</v>
      </c>
    </row>
    <row r="28" spans="1:2" x14ac:dyDescent="0.25">
      <c r="A28" s="24" t="s">
        <v>73</v>
      </c>
      <c r="B28" t="s">
        <v>117</v>
      </c>
    </row>
    <row r="29" spans="1:2" x14ac:dyDescent="0.25">
      <c r="A29" s="25" t="s">
        <v>72</v>
      </c>
      <c r="B29" t="s">
        <v>118</v>
      </c>
    </row>
    <row r="30" spans="1:2" x14ac:dyDescent="0.25">
      <c r="A30" s="24" t="s">
        <v>71</v>
      </c>
      <c r="B30" t="s">
        <v>119</v>
      </c>
    </row>
    <row r="31" spans="1:2" x14ac:dyDescent="0.25">
      <c r="A31" s="24" t="s">
        <v>70</v>
      </c>
      <c r="B31" t="s">
        <v>120</v>
      </c>
    </row>
    <row r="32" spans="1:2" x14ac:dyDescent="0.25">
      <c r="A32" s="24" t="s">
        <v>69</v>
      </c>
      <c r="B32" t="s">
        <v>121</v>
      </c>
    </row>
    <row r="33" spans="1:2" x14ac:dyDescent="0.25">
      <c r="A33" s="25" t="s">
        <v>68</v>
      </c>
      <c r="B33" t="s">
        <v>122</v>
      </c>
    </row>
    <row r="34" spans="1:2" x14ac:dyDescent="0.25">
      <c r="A34" s="24" t="s">
        <v>67</v>
      </c>
      <c r="B34" t="s">
        <v>123</v>
      </c>
    </row>
    <row r="35" spans="1:2" x14ac:dyDescent="0.25">
      <c r="A35" s="24" t="s">
        <v>66</v>
      </c>
      <c r="B35" t="s">
        <v>54</v>
      </c>
    </row>
    <row r="36" spans="1:2" x14ac:dyDescent="0.25">
      <c r="A36" s="24" t="s">
        <v>65</v>
      </c>
      <c r="B36" s="19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 1 Arrival</vt:lpstr>
      <vt:lpstr>Line 1 Arrival Transpose</vt:lpstr>
      <vt:lpstr>Graphs</vt:lpstr>
      <vt:lpstr>Line 1_SUM_Sater</vt:lpstr>
      <vt:lpstr>Stations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2016-08-20T19:18:15Z</dcterms:modified>
</cp:coreProperties>
</file>