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18195" windowHeight="8520" activeTab="1"/>
  </bookViews>
  <sheets>
    <sheet name="Pivot table" sheetId="7" r:id="rId1"/>
    <sheet name="Customer sale sheet" sheetId="1" r:id="rId2"/>
    <sheet name="Sheet2" sheetId="2" r:id="rId3"/>
    <sheet name="Sheet3" sheetId="3" r:id="rId4"/>
  </sheets>
  <definedNames>
    <definedName name="_xlnm._FilterDatabase" localSheetId="1" hidden="1">'Customer sale sheet'!$A$1:$L$532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K534" i="1" l="1"/>
  <c r="K533" i="1"/>
  <c r="O532" i="1" l="1"/>
  <c r="O533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K530" i="1" l="1"/>
  <c r="O530" i="1"/>
  <c r="M525" i="1"/>
  <c r="M533" i="1"/>
  <c r="N533" i="1" s="1"/>
  <c r="M534" i="1"/>
  <c r="N534" i="1" s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532" i="1"/>
  <c r="M531" i="1"/>
  <c r="M530" i="1"/>
  <c r="M529" i="1"/>
  <c r="M528" i="1"/>
  <c r="M527" i="1"/>
  <c r="M526" i="1"/>
  <c r="M524" i="1"/>
  <c r="M523" i="1"/>
  <c r="M522" i="1"/>
  <c r="M521" i="1"/>
  <c r="M520" i="1"/>
  <c r="M519" i="1"/>
  <c r="M518" i="1"/>
  <c r="M517" i="1"/>
  <c r="O529" i="1"/>
  <c r="K528" i="1"/>
  <c r="E65" i="7"/>
  <c r="K527" i="1"/>
  <c r="K525" i="1" l="1"/>
  <c r="K524" i="1"/>
  <c r="K523" i="1"/>
  <c r="K522" i="1" l="1"/>
  <c r="K521" i="1"/>
  <c r="K520" i="1"/>
  <c r="K519" i="1"/>
  <c r="K518" i="1"/>
  <c r="K517" i="1" l="1"/>
  <c r="K516" i="1"/>
  <c r="K515" i="1"/>
  <c r="K509" i="1"/>
  <c r="K514" i="1" l="1"/>
  <c r="K513" i="1"/>
  <c r="K512" i="1"/>
  <c r="K511" i="1"/>
  <c r="K510" i="1" l="1"/>
  <c r="K508" i="1" l="1"/>
  <c r="K507" i="1"/>
  <c r="K506" i="1"/>
  <c r="K505" i="1"/>
  <c r="K504" i="1"/>
  <c r="K503" i="1"/>
  <c r="K502" i="1"/>
  <c r="M501" i="1" l="1"/>
  <c r="K501" i="1"/>
  <c r="K500" i="1" l="1"/>
  <c r="K499" i="1"/>
  <c r="K495" i="1"/>
  <c r="M495" i="1"/>
  <c r="L495" i="1"/>
  <c r="K494" i="1"/>
  <c r="K498" i="1"/>
  <c r="M498" i="1"/>
  <c r="L498" i="1"/>
  <c r="N498" i="1" s="1"/>
  <c r="O498" i="1" s="1"/>
  <c r="M494" i="1"/>
  <c r="L494" i="1"/>
  <c r="N494" i="1" s="1"/>
  <c r="O494" i="1" s="1"/>
  <c r="K493" i="1"/>
  <c r="M493" i="1"/>
  <c r="L493" i="1"/>
  <c r="K492" i="1"/>
  <c r="M492" i="1"/>
  <c r="L492" i="1"/>
  <c r="K497" i="1"/>
  <c r="K496" i="1"/>
  <c r="N492" i="1" l="1"/>
  <c r="O492" i="1" s="1"/>
  <c r="N493" i="1"/>
  <c r="O493" i="1" s="1"/>
  <c r="N495" i="1"/>
  <c r="O495" i="1" s="1"/>
  <c r="K490" i="1"/>
  <c r="K491" i="1"/>
  <c r="K489" i="1"/>
  <c r="K488" i="1"/>
  <c r="K487" i="1"/>
  <c r="K486" i="1"/>
  <c r="K485" i="1"/>
  <c r="K484" i="1"/>
  <c r="K483" i="1"/>
  <c r="M482" i="1"/>
  <c r="K482" i="1"/>
  <c r="K481" i="1" l="1"/>
  <c r="K478" i="1" l="1"/>
  <c r="K477" i="1"/>
  <c r="M476" i="1" l="1"/>
  <c r="K474" i="1" l="1"/>
  <c r="K473" i="1"/>
  <c r="K470" i="1"/>
  <c r="K468" i="1"/>
  <c r="K467" i="1"/>
  <c r="K466" i="1"/>
  <c r="K465" i="1" l="1"/>
  <c r="K464" i="1"/>
  <c r="K460" i="1" l="1"/>
  <c r="K459" i="1"/>
  <c r="K458" i="1"/>
  <c r="M458" i="1"/>
  <c r="L458" i="1"/>
  <c r="N458" i="1" l="1"/>
  <c r="K454" i="1"/>
  <c r="K452" i="1" l="1"/>
  <c r="M451" i="1"/>
  <c r="K451" i="1"/>
  <c r="K444" i="1" l="1"/>
  <c r="K443" i="1"/>
  <c r="K448" i="1"/>
  <c r="K446" i="1"/>
  <c r="K445" i="1"/>
  <c r="M445" i="1"/>
  <c r="K438" i="1" l="1"/>
  <c r="M436" i="1" l="1"/>
  <c r="K437" i="1" l="1"/>
  <c r="K436" i="1"/>
  <c r="K434" i="1"/>
  <c r="K433" i="1"/>
  <c r="K426" i="1" l="1"/>
  <c r="K425" i="1"/>
  <c r="K424" i="1"/>
  <c r="N421" i="1"/>
  <c r="K423" i="1"/>
  <c r="K419" i="1" l="1"/>
  <c r="K415" i="1" l="1"/>
  <c r="K414" i="1"/>
  <c r="K413" i="1" l="1"/>
  <c r="O391" i="1" l="1"/>
  <c r="O409" i="1"/>
  <c r="O417" i="1"/>
  <c r="O423" i="1"/>
  <c r="O458" i="1"/>
  <c r="O468" i="1"/>
  <c r="O472" i="1"/>
  <c r="O483" i="1"/>
  <c r="O485" i="1"/>
  <c r="O504" i="1"/>
  <c r="O519" i="1"/>
  <c r="O520" i="1"/>
  <c r="O521" i="1"/>
  <c r="O522" i="1"/>
  <c r="O523" i="1"/>
  <c r="O524" i="1"/>
  <c r="O526" i="1"/>
  <c r="O528" i="1"/>
  <c r="K408" i="1"/>
  <c r="K406" i="1" l="1"/>
  <c r="M407" i="1" l="1"/>
  <c r="K405" i="1" l="1"/>
  <c r="K401" i="1" l="1"/>
  <c r="M397" i="1"/>
  <c r="M398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N426" i="1" s="1"/>
  <c r="O426" i="1" s="1"/>
  <c r="M427" i="1"/>
  <c r="M428" i="1"/>
  <c r="M429" i="1"/>
  <c r="M430" i="1"/>
  <c r="M431" i="1"/>
  <c r="M432" i="1"/>
  <c r="M433" i="1"/>
  <c r="M434" i="1"/>
  <c r="M435" i="1"/>
  <c r="M437" i="1"/>
  <c r="M438" i="1"/>
  <c r="M439" i="1"/>
  <c r="M441" i="1"/>
  <c r="M442" i="1"/>
  <c r="M443" i="1"/>
  <c r="M444" i="1"/>
  <c r="M446" i="1"/>
  <c r="M447" i="1"/>
  <c r="M448" i="1"/>
  <c r="M449" i="1"/>
  <c r="M450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6" i="1"/>
  <c r="M497" i="1"/>
  <c r="M499" i="1"/>
  <c r="M500" i="1"/>
  <c r="M502" i="1"/>
  <c r="M503" i="1"/>
  <c r="M504" i="1"/>
  <c r="M505" i="1"/>
  <c r="M507" i="1"/>
  <c r="M508" i="1"/>
  <c r="M509" i="1"/>
  <c r="M510" i="1"/>
  <c r="M511" i="1"/>
  <c r="M512" i="1"/>
  <c r="M513" i="1"/>
  <c r="M514" i="1"/>
  <c r="M515" i="1"/>
  <c r="M51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7" i="1"/>
  <c r="L428" i="1"/>
  <c r="L429" i="1"/>
  <c r="L430" i="1"/>
  <c r="L431" i="1"/>
  <c r="L432" i="1"/>
  <c r="L433" i="1"/>
  <c r="L434" i="1"/>
  <c r="L435" i="1"/>
  <c r="L437" i="1"/>
  <c r="L438" i="1"/>
  <c r="L439" i="1"/>
  <c r="L441" i="1"/>
  <c r="L442" i="1"/>
  <c r="L443" i="1"/>
  <c r="L444" i="1"/>
  <c r="L445" i="1"/>
  <c r="L446" i="1"/>
  <c r="L447" i="1"/>
  <c r="L448" i="1"/>
  <c r="L449" i="1"/>
  <c r="L450" i="1"/>
  <c r="L451" i="1"/>
  <c r="N451" i="1" s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6" i="1"/>
  <c r="L497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N519" i="1" s="1"/>
  <c r="L520" i="1"/>
  <c r="L521" i="1"/>
  <c r="L522" i="1"/>
  <c r="L523" i="1"/>
  <c r="L524" i="1"/>
  <c r="L525" i="1"/>
  <c r="L526" i="1"/>
  <c r="L527" i="1"/>
  <c r="N527" i="1" s="1"/>
  <c r="O527" i="1" s="1"/>
  <c r="L528" i="1"/>
  <c r="N528" i="1" s="1"/>
  <c r="L529" i="1"/>
  <c r="N529" i="1" s="1"/>
  <c r="L530" i="1"/>
  <c r="N530" i="1" s="1"/>
  <c r="L531" i="1"/>
  <c r="N531" i="1" s="1"/>
  <c r="O531" i="1" s="1"/>
  <c r="L532" i="1"/>
  <c r="N532" i="1" s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68" i="1"/>
  <c r="N368" i="1" s="1"/>
  <c r="O368" i="1" s="1"/>
  <c r="L369" i="1"/>
  <c r="N369" i="1" s="1"/>
  <c r="O369" i="1" s="1"/>
  <c r="L370" i="1"/>
  <c r="N370" i="1" s="1"/>
  <c r="O370" i="1" s="1"/>
  <c r="L371" i="1"/>
  <c r="N371" i="1" s="1"/>
  <c r="O371" i="1" s="1"/>
  <c r="L372" i="1"/>
  <c r="N372" i="1" s="1"/>
  <c r="O372" i="1" s="1"/>
  <c r="L373" i="1"/>
  <c r="N373" i="1" s="1"/>
  <c r="O373" i="1" s="1"/>
  <c r="K391" i="1"/>
  <c r="K390" i="1"/>
  <c r="K389" i="1"/>
  <c r="K385" i="1"/>
  <c r="K383" i="1"/>
  <c r="K382" i="1"/>
  <c r="N455" i="1" l="1"/>
  <c r="O455" i="1" s="1"/>
  <c r="N441" i="1"/>
  <c r="O441" i="1" s="1"/>
  <c r="N435" i="1"/>
  <c r="O435" i="1" s="1"/>
  <c r="N433" i="1"/>
  <c r="O433" i="1" s="1"/>
  <c r="N431" i="1"/>
  <c r="O431" i="1" s="1"/>
  <c r="N429" i="1"/>
  <c r="O429" i="1" s="1"/>
  <c r="N427" i="1"/>
  <c r="O427" i="1" s="1"/>
  <c r="N398" i="1"/>
  <c r="O398" i="1" s="1"/>
  <c r="N430" i="1"/>
  <c r="O430" i="1" s="1"/>
  <c r="N374" i="1"/>
  <c r="O374" i="1" s="1"/>
  <c r="N376" i="1"/>
  <c r="O376" i="1" s="1"/>
  <c r="N378" i="1"/>
  <c r="O378" i="1" s="1"/>
  <c r="N380" i="1"/>
  <c r="O380" i="1" s="1"/>
  <c r="N384" i="1"/>
  <c r="O384" i="1" s="1"/>
  <c r="N386" i="1"/>
  <c r="O386" i="1" s="1"/>
  <c r="N388" i="1"/>
  <c r="O388" i="1" s="1"/>
  <c r="N392" i="1"/>
  <c r="O392" i="1" s="1"/>
  <c r="N394" i="1"/>
  <c r="O394" i="1" s="1"/>
  <c r="N396" i="1"/>
  <c r="O396" i="1" s="1"/>
  <c r="N526" i="1"/>
  <c r="N524" i="1"/>
  <c r="N522" i="1"/>
  <c r="N520" i="1"/>
  <c r="N518" i="1"/>
  <c r="O518" i="1" s="1"/>
  <c r="N516" i="1"/>
  <c r="O516" i="1" s="1"/>
  <c r="N514" i="1"/>
  <c r="O514" i="1" s="1"/>
  <c r="N512" i="1"/>
  <c r="O512" i="1" s="1"/>
  <c r="N510" i="1"/>
  <c r="O510" i="1" s="1"/>
  <c r="N508" i="1"/>
  <c r="O508" i="1" s="1"/>
  <c r="N506" i="1"/>
  <c r="O506" i="1" s="1"/>
  <c r="N504" i="1"/>
  <c r="N502" i="1"/>
  <c r="O502" i="1" s="1"/>
  <c r="N500" i="1"/>
  <c r="O500" i="1" s="1"/>
  <c r="N496" i="1"/>
  <c r="O496" i="1" s="1"/>
  <c r="N490" i="1"/>
  <c r="O490" i="1" s="1"/>
  <c r="N488" i="1"/>
  <c r="O488" i="1" s="1"/>
  <c r="N486" i="1"/>
  <c r="O486" i="1" s="1"/>
  <c r="N484" i="1"/>
  <c r="O484" i="1" s="1"/>
  <c r="N482" i="1"/>
  <c r="O482" i="1" s="1"/>
  <c r="N480" i="1"/>
  <c r="O480" i="1" s="1"/>
  <c r="N478" i="1"/>
  <c r="O478" i="1" s="1"/>
  <c r="N476" i="1"/>
  <c r="O476" i="1" s="1"/>
  <c r="N474" i="1"/>
  <c r="O474" i="1" s="1"/>
  <c r="N472" i="1"/>
  <c r="N470" i="1"/>
  <c r="O470" i="1" s="1"/>
  <c r="N468" i="1"/>
  <c r="N466" i="1"/>
  <c r="O466" i="1" s="1"/>
  <c r="N464" i="1"/>
  <c r="O464" i="1" s="1"/>
  <c r="N462" i="1"/>
  <c r="O462" i="1" s="1"/>
  <c r="N460" i="1"/>
  <c r="O460" i="1" s="1"/>
  <c r="N456" i="1"/>
  <c r="O456" i="1" s="1"/>
  <c r="N454" i="1"/>
  <c r="O454" i="1" s="1"/>
  <c r="N452" i="1"/>
  <c r="O452" i="1" s="1"/>
  <c r="N444" i="1"/>
  <c r="O444" i="1" s="1"/>
  <c r="N442" i="1"/>
  <c r="O442" i="1" s="1"/>
  <c r="N439" i="1"/>
  <c r="O439" i="1" s="1"/>
  <c r="N437" i="1"/>
  <c r="O437" i="1" s="1"/>
  <c r="N399" i="1"/>
  <c r="O399" i="1" s="1"/>
  <c r="N397" i="1"/>
  <c r="O397" i="1" s="1"/>
  <c r="N450" i="1"/>
  <c r="O450" i="1" s="1"/>
  <c r="N448" i="1"/>
  <c r="O448" i="1" s="1"/>
  <c r="N446" i="1"/>
  <c r="O446" i="1" s="1"/>
  <c r="N382" i="1"/>
  <c r="O382" i="1" s="1"/>
  <c r="N390" i="1"/>
  <c r="O390" i="1" s="1"/>
  <c r="N423" i="1"/>
  <c r="N375" i="1"/>
  <c r="O375" i="1" s="1"/>
  <c r="N377" i="1"/>
  <c r="O377" i="1" s="1"/>
  <c r="N379" i="1"/>
  <c r="O379" i="1" s="1"/>
  <c r="N381" i="1"/>
  <c r="O381" i="1" s="1"/>
  <c r="N383" i="1"/>
  <c r="O383" i="1" s="1"/>
  <c r="N385" i="1"/>
  <c r="O385" i="1" s="1"/>
  <c r="N387" i="1"/>
  <c r="O387" i="1" s="1"/>
  <c r="N389" i="1"/>
  <c r="O389" i="1" s="1"/>
  <c r="N391" i="1"/>
  <c r="N393" i="1"/>
  <c r="O393" i="1" s="1"/>
  <c r="N395" i="1"/>
  <c r="O395" i="1" s="1"/>
  <c r="N525" i="1"/>
  <c r="O525" i="1" s="1"/>
  <c r="N523" i="1"/>
  <c r="N521" i="1"/>
  <c r="N517" i="1"/>
  <c r="O517" i="1" s="1"/>
  <c r="N515" i="1"/>
  <c r="O515" i="1" s="1"/>
  <c r="N513" i="1"/>
  <c r="O513" i="1" s="1"/>
  <c r="N511" i="1"/>
  <c r="O511" i="1" s="1"/>
  <c r="N509" i="1"/>
  <c r="O509" i="1" s="1"/>
  <c r="N507" i="1"/>
  <c r="O507" i="1" s="1"/>
  <c r="N505" i="1"/>
  <c r="O505" i="1" s="1"/>
  <c r="N503" i="1"/>
  <c r="O503" i="1" s="1"/>
  <c r="N501" i="1"/>
  <c r="O501" i="1" s="1"/>
  <c r="N499" i="1"/>
  <c r="O499" i="1" s="1"/>
  <c r="N497" i="1"/>
  <c r="O497" i="1" s="1"/>
  <c r="N491" i="1"/>
  <c r="O491" i="1" s="1"/>
  <c r="N489" i="1"/>
  <c r="O489" i="1" s="1"/>
  <c r="N487" i="1"/>
  <c r="O487" i="1" s="1"/>
  <c r="N485" i="1"/>
  <c r="N483" i="1"/>
  <c r="N481" i="1"/>
  <c r="O481" i="1" s="1"/>
  <c r="N479" i="1"/>
  <c r="O479" i="1" s="1"/>
  <c r="N477" i="1"/>
  <c r="O477" i="1" s="1"/>
  <c r="N475" i="1"/>
  <c r="O475" i="1" s="1"/>
  <c r="N473" i="1"/>
  <c r="O473" i="1" s="1"/>
  <c r="N471" i="1"/>
  <c r="O471" i="1" s="1"/>
  <c r="N469" i="1"/>
  <c r="O469" i="1" s="1"/>
  <c r="N467" i="1"/>
  <c r="O467" i="1" s="1"/>
  <c r="N465" i="1"/>
  <c r="O465" i="1" s="1"/>
  <c r="N463" i="1"/>
  <c r="O463" i="1" s="1"/>
  <c r="N461" i="1"/>
  <c r="O461" i="1" s="1"/>
  <c r="N459" i="1"/>
  <c r="O459" i="1" s="1"/>
  <c r="N457" i="1"/>
  <c r="O457" i="1" s="1"/>
  <c r="N453" i="1"/>
  <c r="O453" i="1" s="1"/>
  <c r="O451" i="1"/>
  <c r="N449" i="1"/>
  <c r="O449" i="1" s="1"/>
  <c r="N447" i="1"/>
  <c r="O447" i="1" s="1"/>
  <c r="N445" i="1"/>
  <c r="O445" i="1" s="1"/>
  <c r="N443" i="1"/>
  <c r="O443" i="1" s="1"/>
  <c r="N438" i="1"/>
  <c r="O438" i="1" s="1"/>
  <c r="N436" i="1"/>
  <c r="O436" i="1" s="1"/>
  <c r="N434" i="1"/>
  <c r="O434" i="1" s="1"/>
  <c r="N432" i="1"/>
  <c r="O432" i="1" s="1"/>
  <c r="N428" i="1"/>
  <c r="O428" i="1" s="1"/>
  <c r="N422" i="1"/>
  <c r="O422" i="1" s="1"/>
  <c r="N425" i="1"/>
  <c r="O425" i="1" s="1"/>
  <c r="N424" i="1"/>
  <c r="O424" i="1" s="1"/>
  <c r="O421" i="1"/>
  <c r="N420" i="1"/>
  <c r="O420" i="1" s="1"/>
  <c r="N419" i="1"/>
  <c r="O419" i="1" s="1"/>
  <c r="N418" i="1"/>
  <c r="O418" i="1" s="1"/>
  <c r="N417" i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N408" i="1"/>
  <c r="O408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R517" i="1" l="1"/>
  <c r="O440" i="1"/>
  <c r="L27" i="1"/>
</calcChain>
</file>

<file path=xl/sharedStrings.xml><?xml version="1.0" encoding="utf-8"?>
<sst xmlns="http://schemas.openxmlformats.org/spreadsheetml/2006/main" count="4364" uniqueCount="1455">
  <si>
    <t>Name of the customers</t>
  </si>
  <si>
    <t>Number</t>
  </si>
  <si>
    <t>Price</t>
  </si>
  <si>
    <t>Address</t>
  </si>
  <si>
    <t>Location</t>
  </si>
  <si>
    <t>Purchase</t>
  </si>
  <si>
    <t>Products</t>
  </si>
  <si>
    <t>Feedback</t>
  </si>
  <si>
    <t>Status</t>
  </si>
  <si>
    <t>Date</t>
  </si>
  <si>
    <t>AYESHA CHAUDHARY</t>
  </si>
  <si>
    <t>H#245 STREET #1B JUDICIAL COLONY   GULZAR E QUAID AIRPORT LINK ROAD RAWALPINDI</t>
  </si>
  <si>
    <t>Rawalpindi</t>
  </si>
  <si>
    <t>Talha</t>
  </si>
  <si>
    <t>Pack of 4 cigarette pants Plain</t>
  </si>
  <si>
    <t>Kaymu</t>
  </si>
  <si>
    <t>deliver</t>
  </si>
  <si>
    <t>ADNAN, BUTT</t>
  </si>
  <si>
    <t>HOUSE OF BEER MUHAMMAD SHAKRIAL, ISLAMABAD</t>
  </si>
  <si>
    <t>Islamabad</t>
  </si>
  <si>
    <t>Pack of 4 cigarette pants Embriodery</t>
  </si>
  <si>
    <t>pending</t>
  </si>
  <si>
    <t>ATIF ATTA</t>
  </si>
  <si>
    <t>HOUSE NO.139-C GREEN CITY HOUSING SCHEME,BARKI ROAD,LAHORE</t>
  </si>
  <si>
    <t>Lahore</t>
  </si>
  <si>
    <t>Mubashir</t>
  </si>
  <si>
    <t>Tag Heuer Mikrogender 2000</t>
  </si>
  <si>
    <t>UMAR, PERVAIZ</t>
  </si>
  <si>
    <t>MOTOR VEHICLE EXAMINER OFFICE RAWLAKOT AZAD KASHMIR</t>
  </si>
  <si>
    <t>Rawalakot(A.z)</t>
  </si>
  <si>
    <t>KHIZAR, IFTIKHAR</t>
  </si>
  <si>
    <t>Gujranwala</t>
  </si>
  <si>
    <t>Hasan</t>
  </si>
  <si>
    <t>Pack of 4 german flag shirts</t>
  </si>
  <si>
    <t>TAYYAB SHINWARI</t>
  </si>
  <si>
    <t>FAISAL TOWN SHINWARI KORONA NAASAR BAGH ROAD PESHAWAR</t>
  </si>
  <si>
    <t>Peshawar</t>
  </si>
  <si>
    <t>Tag Heuer Calibre 17</t>
  </si>
  <si>
    <t>SAAD, SAGHIR</t>
  </si>
  <si>
    <t>AMBALA HOUSE NEAR MASJID MUHAJREEN PHALIA, DISTRICT MANDI BUHAWALDIN, PUNJAB</t>
  </si>
  <si>
    <t>Own</t>
  </si>
  <si>
    <t>Mandi Bahudin</t>
  </si>
  <si>
    <t>olx</t>
  </si>
  <si>
    <t>QAZI, AZAZ</t>
  </si>
  <si>
    <t>FIRST CALL TO THE CUSTOMER MAIN RAWALPINDI TEHSIL GUJARKHAN CITY PALACE RESTURANT</t>
  </si>
  <si>
    <t>Gujarkhan</t>
  </si>
  <si>
    <t>hasan</t>
  </si>
  <si>
    <t>Pack of 4 full sleeves shirts</t>
  </si>
  <si>
    <t>House no. 127, Street 39 sector 4 canal view housing society near wapda town, Gujranwala</t>
  </si>
  <si>
    <t>Kumail Rizvi</t>
  </si>
  <si>
    <t>House no. B-99, gulshan-e-iqbal abbas town abdul hasan isphani road</t>
  </si>
  <si>
    <t>Karachi</t>
  </si>
  <si>
    <t>Pack of 3 Ralph Leuer</t>
  </si>
  <si>
    <t>Pack of 4 printed t-shirts</t>
  </si>
  <si>
    <t>House no. A498, street no.9 block n north nazimabad karachi</t>
  </si>
  <si>
    <t>Qamar ul ishtiaq</t>
  </si>
  <si>
    <t>SAMEER, AIJAZ</t>
  </si>
  <si>
    <t>House no. P314 hamza street khayaban colony no 2 kashmir road madina town faisalabad</t>
  </si>
  <si>
    <t>Faisalabad</t>
  </si>
  <si>
    <t>Casio Edifice blue strap</t>
  </si>
  <si>
    <t>ELLAHI, BUX</t>
  </si>
  <si>
    <t>HOUSE 18, F11 (ONE), ISLAMABAD</t>
  </si>
  <si>
    <t>DR. MASOOD ZIA</t>
  </si>
  <si>
    <t>HOUSE NO. A-348, HAMZA BLOCK -GREEN VIEW COLONY FAISALABAD</t>
  </si>
  <si>
    <t>AMAAN, SHAUKAT</t>
  </si>
  <si>
    <t>HOUSE NO. M-208 MOLLA RAM COMPOUND MALIR CITY KARACHI</t>
  </si>
  <si>
    <t>AZEEM, BURHAN SHEIKH</t>
  </si>
  <si>
    <t>SHEIKH BURHAN UD DIN HOME KOT SANDRAS GILLANWALA TEHSIL CHUNIAN DISTRICT KASUR</t>
  </si>
  <si>
    <t>Kasur</t>
  </si>
  <si>
    <t>EMRAN, JAVED</t>
  </si>
  <si>
    <t>FIRST CALL TO THE CUSTOMER, HOUSE NO. 37 ALI BLOCK AWANTOWN LAHORE</t>
  </si>
  <si>
    <t>EHTISHAM, UL HAQ</t>
  </si>
  <si>
    <t>FLAT NO #408 ALMUSTAFA APARTMENTS G-8 MARKAZ ISLAMABAD</t>
  </si>
  <si>
    <t>SHOAIB, KHAN</t>
  </si>
  <si>
    <t>H.NO 496, STREET 16, PHASE 1,SECTOR E2 , HAYATABAD PESHAWAR</t>
  </si>
  <si>
    <t>SALMAN, KHAN</t>
  </si>
  <si>
    <t>HOUSE NO 576/1 FRONTIER MOTORS MANSEHRA ROAD ABBOTTABAD</t>
  </si>
  <si>
    <t>ABBOTTABAD</t>
  </si>
  <si>
    <t>MUHAMMAD, IKRAM</t>
  </si>
  <si>
    <t>DISTRICT KASUR TEHSILE PATOKI CITY HABIBABAD HOUSE RANA AFZAL ADVOCATE NEAR PHATAK</t>
  </si>
  <si>
    <t>MUHAMMAD, ASHRAF</t>
  </si>
  <si>
    <t>HOUSE NO 123, OLD CLIFTON KARACHI</t>
  </si>
  <si>
    <t>Mati, Rehman Qazi</t>
  </si>
  <si>
    <t>House no.DV 66, Dinna Hardo, Near F-Block and Hotel Mid City, IJP Road, Rawalpindi</t>
  </si>
  <si>
    <t>JAHANGIR, GHAFOOR</t>
  </si>
  <si>
    <t>HOUSE # B-10, WAPDA THERMAL POWER STATION GUDDU, DIST.KASHMORE(SINDH)</t>
  </si>
  <si>
    <t>Ghotki</t>
  </si>
  <si>
    <t>Abdullah</t>
  </si>
  <si>
    <t>Pizza point hasan square self delivered</t>
  </si>
  <si>
    <t>Tissot Golden dial</t>
  </si>
  <si>
    <t xml:space="preserve">house no zb440, street no. 26, Mohallah alam abad dhoke hessu RAWALPINDI
</t>
  </si>
  <si>
    <t>Rado Date just watch</t>
  </si>
  <si>
    <t>Adeel, qureshi</t>
  </si>
  <si>
    <t>sardar, shah</t>
  </si>
  <si>
    <t>shahi palace wedding hall warsak road peshawar</t>
  </si>
  <si>
    <t>Pack of 7 tights</t>
  </si>
  <si>
    <t>Tag Heuer Calibre 16 Formula 1</t>
  </si>
  <si>
    <t>house no. 141 block h dha eme sector near multan road lahore</t>
  </si>
  <si>
    <t>Abu, ibraheem</t>
  </si>
  <si>
    <t>zafar, fani</t>
  </si>
  <si>
    <t>adgroup advertising rizwan plaza 9 west ,2 floor blue area isalamabad</t>
  </si>
  <si>
    <t>Rolex Subminar Golden</t>
  </si>
  <si>
    <t>Pack of 2 Rolex subminar</t>
  </si>
  <si>
    <t>Lumbs univeristy v block gaala chatri chowk punjab small housing society e block house no. 110/1</t>
  </si>
  <si>
    <t>M.Iftikhar but</t>
  </si>
  <si>
    <t xml:space="preserve"> </t>
  </si>
  <si>
    <t>ABDUL QADEER</t>
  </si>
  <si>
    <t>ITALIAN PIZZA SHOP NO 5, MUZAFIR CHANBER PLAZA, FAZLE HUQ ROAD BLOCK F ISLAMABAD BLUE AREA</t>
  </si>
  <si>
    <t>Pack 0f 4 printed T-Shirts</t>
  </si>
  <si>
    <t>Paragon saloon</t>
  </si>
  <si>
    <t>The Gap gulshan self delivered</t>
  </si>
  <si>
    <t>Pack of 2 genava</t>
  </si>
  <si>
    <t>Moin khan</t>
  </si>
  <si>
    <t>House no 243, block 14 Fb area karachi</t>
  </si>
  <si>
    <t>talha</t>
  </si>
  <si>
    <t>pack of 4 plaza pants</t>
  </si>
  <si>
    <t>Arfa Khawaja</t>
  </si>
  <si>
    <t>Humrah, Iqbal</t>
  </si>
  <si>
    <t>R 72 Gulshan-e-Amin banglows</t>
  </si>
  <si>
    <t>pack of 4 cigarette pants</t>
  </si>
  <si>
    <t>House no. 37 brigadier colony khawaja safdar road sialkot</t>
  </si>
  <si>
    <t>sialkot</t>
  </si>
  <si>
    <t>pack of 5 v-neck shirts</t>
  </si>
  <si>
    <t>Return</t>
  </si>
  <si>
    <t>JAVED AHMED</t>
  </si>
  <si>
    <t>RIVER VIEW PLAZA MAZANINE FLOOR A3 NEAR STATE LIFE BUILDING THANDI SARAK</t>
  </si>
  <si>
    <t>hyderabad</t>
  </si>
  <si>
    <t>pack of 5 round neck t-shirts</t>
  </si>
  <si>
    <t>FARHAN</t>
  </si>
  <si>
    <t>SERVRIS SHOW STORE FAWRA CHOKE PAKPATTAN</t>
  </si>
  <si>
    <t>pakpattan</t>
  </si>
  <si>
    <t>1 rado nd 1 ralph ruler</t>
  </si>
  <si>
    <t>Anique, Ahmed</t>
  </si>
  <si>
    <t>House number q5 sheet 27 model colony karachi</t>
  </si>
  <si>
    <t>jewellery</t>
  </si>
  <si>
    <t>1 ring</t>
  </si>
  <si>
    <t>house no. p-153 Rahmania town, jhang road FSD</t>
  </si>
  <si>
    <t>fatima, afzal</t>
  </si>
  <si>
    <t>5 rings and 1 t-shirts</t>
  </si>
  <si>
    <t>ABDUL, QADEER</t>
  </si>
  <si>
    <t>FIRST CALL TO THE CUSTOMER, KALHORO HOTEL NEAR CHANDKAPUL LARKANA SINDH</t>
  </si>
  <si>
    <t>AQEEL, AHMED MEMON</t>
  </si>
  <si>
    <t>CALL TO THE CUSTOMER, AQEEL, AHMED MEMON, NEAR GOVT. HIGH SCHOOL, MOHALLA LOHAR, THERHI DISTRICT KHAIRPUR MIRS</t>
  </si>
  <si>
    <t>Khairpur</t>
  </si>
  <si>
    <t>ALI, HAIDER</t>
  </si>
  <si>
    <t>349 S QUAID-E-AZAM INDUSTRIAL ESTATE TOWNSHIP LAHORE</t>
  </si>
  <si>
    <t>tag heuer formula 1</t>
  </si>
  <si>
    <t>QADRA</t>
  </si>
  <si>
    <t>NEW ALNOOR MEDICAL STORE SHOP NO: 7-8 KHILJI MARKET AALAMOO CHOWK AIRPORT ROAD NEAR F.C CHEKPOST</t>
  </si>
  <si>
    <t>quetta</t>
  </si>
  <si>
    <t>love watch, new watch, handmade, 4 cigarette pants embriodery</t>
  </si>
  <si>
    <t>facebook</t>
  </si>
  <si>
    <t>NOUMAN AZHAR</t>
  </si>
  <si>
    <t>NOUMAN AZHAR MOHALLAH GULLAH KHAIL, TALWASA BEAUTY PALOUR STREET, BEHZADI CHIKKARKOT KOHAT</t>
  </si>
  <si>
    <t>kohat</t>
  </si>
  <si>
    <t>memon masjid</t>
  </si>
  <si>
    <t>1 formal Shirts</t>
  </si>
  <si>
    <t>Mubasher, Hassan</t>
  </si>
  <si>
    <t>al-wadood institute of professional studies bara khau near bhera pull islamabad</t>
  </si>
  <si>
    <t>Pack of 3 WWE HIGH QUALITY T SHIRTS</t>
  </si>
  <si>
    <t>hussain</t>
  </si>
  <si>
    <t>Flat no.a5 block 3 asad appartment pchs karachi</t>
  </si>
  <si>
    <t>pack of 2 Minos T-Shirts</t>
  </si>
  <si>
    <t xml:space="preserve">Shahid </t>
  </si>
  <si>
    <t>Flat c-40 block 12 combine cng sana avenue gulistan-e-johar karachi</t>
  </si>
  <si>
    <t>1 rolex subminar</t>
  </si>
  <si>
    <t>RAMEEN, AKHTAR</t>
  </si>
  <si>
    <t>AKHTAR CHILDREN HOSPITAL, LALAZAR COLONY, THANA ROAD, MANDI BAHAUDDIN,PUNJAB, PAKISTAN</t>
  </si>
  <si>
    <t>5 rings</t>
  </si>
  <si>
    <t>SHAHZAIB RAJA</t>
  </si>
  <si>
    <t>HOUSE NO, 23, GAALI NUM 2, SECTOR C4 MIRPUR AZAD KASHMIR</t>
  </si>
  <si>
    <t>Mirpur Azad kashmir</t>
  </si>
  <si>
    <t>pack of 5 printed t-shirts</t>
  </si>
  <si>
    <t>Asad ali</t>
  </si>
  <si>
    <t>muhla qazi near by telephone exchange, Toba Tek Singh</t>
  </si>
  <si>
    <t>Toba Tek Singh</t>
  </si>
  <si>
    <t>ummad, sultan</t>
  </si>
  <si>
    <t>chaudary plaza orange mobiles g.t road dina</t>
  </si>
  <si>
    <t>Dina</t>
  </si>
  <si>
    <t>Tag heuer calibre 17 in chain</t>
  </si>
  <si>
    <t>Rizwan siddique</t>
  </si>
  <si>
    <t>Globe Company kimaari karachi</t>
  </si>
  <si>
    <t>Pack of 3 Cigarette pants</t>
  </si>
  <si>
    <t>port grand Karachi</t>
  </si>
  <si>
    <t>Pack of 2 german T-shirts</t>
  </si>
  <si>
    <t>Nadeem baloch</t>
  </si>
  <si>
    <t>Hasan laskhary wallave gaale num 15, garden west block 3 near rehmani masjid karachi</t>
  </si>
  <si>
    <t>Casio Edifice in Chain</t>
  </si>
  <si>
    <t>Sadiq hayat lodhi</t>
  </si>
  <si>
    <t>sadiq hayat lodhi 5 temple road lahore</t>
  </si>
  <si>
    <t>pack of 4 wwe shirts and 4 polo</t>
  </si>
  <si>
    <t>M.IFTIKHAR BUT</t>
  </si>
  <si>
    <t>LUMBS UNIVERISTY V BLOCK GAALA CHATRI CHOWK PUNJAB SMALL HOUSING SOCIETY E BLOCK HOUSE NO. 110/1</t>
  </si>
  <si>
    <t>Awais</t>
  </si>
  <si>
    <t>B27, ishaqabad, sir suleman road liaquabad karachi</t>
  </si>
  <si>
    <t>Ubaid, Ismail</t>
  </si>
  <si>
    <t>A 282 2nd floor Block L North Nazimabad Karachi</t>
  </si>
  <si>
    <t>pack of 4 t-shirts</t>
  </si>
  <si>
    <t>QADAR, KHAN</t>
  </si>
  <si>
    <t>CALL TO THE CUSTOMER,  MARDAN KHYBER PUKHTOON KHWA</t>
  </si>
  <si>
    <t>Mardan</t>
  </si>
  <si>
    <t>BASHIR AHMED</t>
  </si>
  <si>
    <t>Larkana</t>
  </si>
  <si>
    <t>CALL TO THE CUSTOMER, BASHIR AHMED BALOCH CARE OF ASHFAQ HUSSAIN SANGHI TA/A TO DC OFFICE LARKANA</t>
  </si>
  <si>
    <t>Casio Edifice in silver</t>
  </si>
  <si>
    <t>13/10/2015</t>
  </si>
  <si>
    <t>KANWAL, ABBAS</t>
  </si>
  <si>
    <t>CALL TO THE CUSTOMER, RESCUE 1122 CHINIOT NEAR DHQ HOSPITAL SGD ROAD</t>
  </si>
  <si>
    <t>Chiniot</t>
  </si>
  <si>
    <t>SAJJAD ALI</t>
  </si>
  <si>
    <t>CALL TO THE CUSTOMER, VILLAGE GAVAYA BALOCH, HAVELILAKHA, DISTT OKARA TEHSIL DEPALPUR</t>
  </si>
  <si>
    <t>Okara</t>
  </si>
  <si>
    <t>Ali</t>
  </si>
  <si>
    <t>Bait ul mukarram, self received</t>
  </si>
  <si>
    <t>Pack of 5 full sleeves t-shirts</t>
  </si>
  <si>
    <t>Hansraj</t>
  </si>
  <si>
    <t>shahbaz, chishti</t>
  </si>
  <si>
    <t>House no. P-6165 Street #6 Roza Park Mansoorabad Faisalabad</t>
  </si>
  <si>
    <t>14/10/2015</t>
  </si>
  <si>
    <t>Malik, Sachal</t>
  </si>
  <si>
    <t>House no 617, college block phase 2, Gujrawala cantt</t>
  </si>
  <si>
    <t>Casio Edifice in blue strap</t>
  </si>
  <si>
    <t>ShahNawaz, KIani</t>
  </si>
  <si>
    <t>apartment no 15, Bahria Heights II, Phase 4, Bahria Town</t>
  </si>
  <si>
    <t>electronic</t>
  </si>
  <si>
    <t>Philips Trimmer</t>
  </si>
  <si>
    <t>pack of 2 wwe 4 polo 2 heros</t>
  </si>
  <si>
    <t>Ali, Shaikh</t>
  </si>
  <si>
    <t>pakistan qasimabad hyderabad phase=1 near becon house school c: 346</t>
  </si>
  <si>
    <t>pack of 4 v-neck full t-shirts</t>
  </si>
  <si>
    <t>AUN, RAA</t>
  </si>
  <si>
    <t>Sheikhupura</t>
  </si>
  <si>
    <t>pack of 2 armani watch</t>
  </si>
  <si>
    <t>BATI CHOWK, HABIB COLONY, NEAR BARAH BARI HOUSE, BACK SIDE OF BANKOK KHYBER, SHEIKHUPURA BATI CHOWK HABIB COLONY BARAH DARI HOUSE</t>
  </si>
  <si>
    <t>SHEHROZ REHMAN</t>
  </si>
  <si>
    <t>AL REHMAN PRINTING PRESS DAHRANWALA DISTRICT BAHAWALNAGAR</t>
  </si>
  <si>
    <t>BAHAWALNAGAR</t>
  </si>
  <si>
    <t>Pack of 3 Lecoste t-shirts</t>
  </si>
  <si>
    <t>Adnan, Abbasi</t>
  </si>
  <si>
    <t>Salman Abbasi House shakrial Haroon chock Sadiqabad Rawalpindi</t>
  </si>
  <si>
    <t>15/10/2015</t>
  </si>
  <si>
    <t>Mrs.Shazia, Tariq</t>
  </si>
  <si>
    <t>Flat no. 107 marryview apartment Mohammed Ali Bogra Road BathIsland road</t>
  </si>
  <si>
    <t>2 21 strap watch</t>
  </si>
  <si>
    <t>17/10/2015</t>
  </si>
  <si>
    <t>MANI, KHAN</t>
  </si>
  <si>
    <t>HOUSE# L-534,BLOCK 1, METROVILLE III, ABUL HASSUN ISPHANI ROAD</t>
  </si>
  <si>
    <t>Pack of 4 round neck hero shirts</t>
  </si>
  <si>
    <t>MUNEEB, HASSAN</t>
  </si>
  <si>
    <t>HOUSE NO. 19-FAISAL STREET SHAH KAMAL COLONY, NEAR WAHDAT ROAD</t>
  </si>
  <si>
    <t>MOMENA, TARIQ</t>
  </si>
  <si>
    <t>ALSAFDAR HOUSE NO 45, STREET NO:2 NEAR MEEZAN BANK. GULBAHAR NO:1 PESHAWAR</t>
  </si>
  <si>
    <t>MOHSIN KHAN</t>
  </si>
  <si>
    <t>HOUSE NO 23, STREET 25, SECTOR A, DHA PHASE 2 ISLAMABAD</t>
  </si>
  <si>
    <t>pack of 3 polo</t>
  </si>
  <si>
    <t>humayun, masroor ahmed</t>
  </si>
  <si>
    <t>R-55 block B. Millat garden society near kalaboard malir karachi</t>
  </si>
  <si>
    <t>casio edifice ib blue strap</t>
  </si>
  <si>
    <t>19/10/2015</t>
  </si>
  <si>
    <t>ali, faraz</t>
  </si>
  <si>
    <t>tag heuer calibre 17 in leather</t>
  </si>
  <si>
    <t>Rolex Diamond golden watch</t>
  </si>
  <si>
    <t>B16 falak naz view appt, near star gate karachi</t>
  </si>
  <si>
    <t>Zanib Ayan Faisal, Changezi</t>
  </si>
  <si>
    <t>Bank Statement</t>
  </si>
  <si>
    <t>Description</t>
  </si>
  <si>
    <t>Amount</t>
  </si>
  <si>
    <t>Bank Name</t>
  </si>
  <si>
    <t>metro</t>
  </si>
  <si>
    <t>19/10/15</t>
  </si>
  <si>
    <t>Withdraw Stallion Amount</t>
  </si>
  <si>
    <t>WAJAHAT, ALI</t>
  </si>
  <si>
    <t>HOUSE 195 STREET 14 SECTOR F5 PHASE 06 HAYATABAD PESHAWAR.</t>
  </si>
  <si>
    <t>20/10/2015</t>
  </si>
  <si>
    <t>ZAKIR, ULLAH</t>
  </si>
  <si>
    <t>PESHAWAR HAYATABAD PHASE 2 J4, STREET5, HOUSE NO 48,</t>
  </si>
  <si>
    <t>pack of 3 v-neck t-shirts full new product</t>
  </si>
  <si>
    <t>HOUSE 13, STREET 9, CHOHAN ROAD ISLAMPURA LAHORE</t>
  </si>
  <si>
    <t>FAIZAN, RATHOOR</t>
  </si>
  <si>
    <t>MILLER'S HOUSE, B/VI-1298, LINK RAILWAY ROAD, SHAHDRAH, BAHAWALPUR</t>
  </si>
  <si>
    <t>Bahawalpur</t>
  </si>
  <si>
    <t>syed zafar, ali shah</t>
  </si>
  <si>
    <t>farman medical centre qadirpur road ghotki</t>
  </si>
  <si>
    <t>Pack of 2 Rolex Diamond</t>
  </si>
  <si>
    <t>21/10/2015</t>
  </si>
  <si>
    <t>Rizwan, Ali</t>
  </si>
  <si>
    <t>House no 348 2nd B Mohallah Esserpura Nawabshah sindh</t>
  </si>
  <si>
    <t>Nawabshah</t>
  </si>
  <si>
    <t>Bhakkar</t>
  </si>
  <si>
    <t>Pack of 2 tag heuer 20000 mikrogender</t>
  </si>
  <si>
    <t>Ali Raza</t>
  </si>
  <si>
    <t>House no. B-99, street 16, near teen talwar nana feroz road bath island karachi</t>
  </si>
  <si>
    <t>olx(anus)</t>
  </si>
  <si>
    <t>idrees, khalid</t>
  </si>
  <si>
    <t>house M585 street 16 mohalla amar pura Rawalpindi</t>
  </si>
  <si>
    <t>22/10/2015</t>
  </si>
  <si>
    <t>SYED ZAFAR, ALI SHAH</t>
  </si>
  <si>
    <t>FARMAN MEDICAL CENTRE QADIRPUR ROAD GHOTKI</t>
  </si>
  <si>
    <t>SAQIB, MALIK</t>
  </si>
  <si>
    <t>NEW STAR GRAPHICS MILL MOR DARYA KHAN TEHSIL DARYA KHAN DISTRICT BHAKKAR</t>
  </si>
  <si>
    <t>RIZWAN, ALI</t>
  </si>
  <si>
    <t>HOUSE NO 348 2ND B MOHALLAH ESSERPURA NAWABSHAH SINDH</t>
  </si>
  <si>
    <t>Faizan, Anwer</t>
  </si>
  <si>
    <t>k.A.E.C.H.S block 8 House no. A257 1st floor</t>
  </si>
  <si>
    <t>Asmat, Khan</t>
  </si>
  <si>
    <t>Lahore hotel nearest cakes&amp;bakes gulistan hotel wali gali atock sarie</t>
  </si>
  <si>
    <t>pearl Ring</t>
  </si>
  <si>
    <t>26/10/2015</t>
  </si>
  <si>
    <t>ZEESHAN</t>
  </si>
  <si>
    <t>HAJI LATIF SHAH NEAR SHER MUHAMMAD HAKRO MADARSA SHIKARPUR</t>
  </si>
  <si>
    <t>Shikarpur</t>
  </si>
  <si>
    <t>Casio edifice silver in chain</t>
  </si>
  <si>
    <t>HAIDER, ALI</t>
  </si>
  <si>
    <t>HOUSE NO. 4-B WAQAR STREET CLIFTON COLONY WAHDAT COLONY LAHORE</t>
  </si>
  <si>
    <t>Faisal</t>
  </si>
  <si>
    <t>al-hamd gravure dp-19 sector 12-d north karachi industrial area karachi</t>
  </si>
  <si>
    <t>Ck Watch in black</t>
  </si>
  <si>
    <t>Shahzad hussain</t>
  </si>
  <si>
    <t>Hina View House no. A-204 main university road karachi near mosamyat chock</t>
  </si>
  <si>
    <t>Pack of 3 Lecoste t-shirts; pack of 4 v-neck half sleeves</t>
  </si>
  <si>
    <t>Rashid Abbasi</t>
  </si>
  <si>
    <t>03166001174; 03442572260</t>
  </si>
  <si>
    <t>house no. l/854 sector 48/b korangi no. 2 karachi</t>
  </si>
  <si>
    <t>Pack of 6 hero t-shirts</t>
  </si>
  <si>
    <t>talha sajjad</t>
  </si>
  <si>
    <t>House no. L1-17, block B gulshan-e-millat bagh-e-korangi karachi near abdullah masjid</t>
  </si>
  <si>
    <t>Curren Business watch</t>
  </si>
  <si>
    <t>jamal</t>
  </si>
  <si>
    <t>House no. 14, street 12, sector 2, haroon bahria naval colony karachi</t>
  </si>
  <si>
    <t>ABDUL BASIT SHEIKH</t>
  </si>
  <si>
    <t>FLAT NO. T-1/4 BIN QASIM STEEL TOWN KARACHI</t>
  </si>
  <si>
    <t>27/10/2015</t>
  </si>
  <si>
    <t>ABDIL JAMEEL</t>
  </si>
  <si>
    <t>HOUSE NO B-8, M.T.M ROAD NEAR WAPDA OFFICER TANDO JAM</t>
  </si>
  <si>
    <t>petal hospital karachi</t>
  </si>
  <si>
    <t>1 trouser; 1 shirts</t>
  </si>
  <si>
    <t>Afnan, Khan</t>
  </si>
  <si>
    <t>Compuaids, Jilani Khan Plaza,Patel Road, Quetta</t>
  </si>
  <si>
    <t>29/10/2015</t>
  </si>
  <si>
    <t>Ahmed, kazmi</t>
  </si>
  <si>
    <t>dreamland motel Islamabad</t>
  </si>
  <si>
    <t>juli, Aysha</t>
  </si>
  <si>
    <t>FLT NO.T/2 2ND.FLOOR SEA ROCK ARAF PLOT NO COM-2/3 BLOCK/1 SCHEME N</t>
  </si>
  <si>
    <t>FARIA, MAJEED</t>
  </si>
  <si>
    <t>ROOM NO. G-9 ALRAYAN HOSTLE AKBAR ROAD SECTOR A1 MIRPUR AK</t>
  </si>
  <si>
    <t>SAFDAR ABBAS, AWAN</t>
  </si>
  <si>
    <t>NOUMAN SANATARY STORE CHOCK TOWN HAAL KABIR WALA (KHANEWAL)</t>
  </si>
  <si>
    <t>Khanewal</t>
  </si>
  <si>
    <t>MUHAMMAD, DANIYAL</t>
  </si>
  <si>
    <t>SINGH BANK JINNAH ROAD NEAR FAYAZ LAB QUETTA</t>
  </si>
  <si>
    <t>Casio Edifice Tachymeter Blue Dial Watch</t>
  </si>
  <si>
    <t>Armani watch</t>
  </si>
  <si>
    <t>ISRAR, HAKIM</t>
  </si>
  <si>
    <t>MEHBOOB, BAHRAM</t>
  </si>
  <si>
    <t>OFFICE OF AGRICULTURE EXTENSION TURBAT KECH MAKRAN</t>
  </si>
  <si>
    <t>Turbat</t>
  </si>
  <si>
    <t>Pack of 4 super hero t-shirts</t>
  </si>
  <si>
    <t>HEALTH SCIENCE AND ENGENIEERING DEPARTMENT, LUMS UNIVERSITY DHA, LAHORE</t>
  </si>
  <si>
    <t>Syeda Sundus Qadeer</t>
  </si>
  <si>
    <t>HOUSE NO. B-183, BLOCK 5, NEAR ABBASI MASJID WALA ROAD, SHAH FAISAL COLONY KARACHI</t>
  </si>
  <si>
    <t>trousers</t>
  </si>
  <si>
    <t>pack of 2 trousers</t>
  </si>
  <si>
    <t>30/10/2015</t>
  </si>
  <si>
    <t>UBAID KHAN</t>
  </si>
  <si>
    <t>P-5/2 STEEL TOWN BIN QASIM KARACHI</t>
  </si>
  <si>
    <t>Pack of 5 v-neck full t-shirts</t>
  </si>
  <si>
    <t>MANDRESE AYAZ</t>
  </si>
  <si>
    <t>MEHRAN SWEET AND BAKERS SIR SYED CHOWK TIPU ROAD RAWALPINDI</t>
  </si>
  <si>
    <t>Tissot Tradition watch in leather</t>
  </si>
  <si>
    <t>Ahsan Rafiq</t>
  </si>
  <si>
    <t>B-205, block 3 karachi administration society (Balouch Colony)</t>
  </si>
  <si>
    <t>Pack of 3 local trousers</t>
  </si>
  <si>
    <t>Waqar Khan</t>
  </si>
  <si>
    <t>Office no. 1 ground floor goldline residancy plot no. z-12 block 16-a gulistan-e-johar near kda oversees society karachi</t>
  </si>
  <si>
    <t>Pack of 3 full round neck shirts</t>
  </si>
  <si>
    <t>Sir Kamran</t>
  </si>
  <si>
    <t>Ami Apex computer institute flat 3/10, block 5 rashid minhas road near bank islami gulshan-e-iqbal karachi</t>
  </si>
  <si>
    <t>Nawaz ahmed</t>
  </si>
  <si>
    <t>Erum video shop, erum emphiron mall phase 1 bufferzone</t>
  </si>
  <si>
    <t>31/10/2015</t>
  </si>
  <si>
    <t>Pack of 2 hoodies</t>
  </si>
  <si>
    <t>Oppsite noman complex</t>
  </si>
  <si>
    <t>Irfan</t>
  </si>
  <si>
    <t>FAYSAL, JAMIL</t>
  </si>
  <si>
    <t>AL SADIQUE BOYS HOSTEL KHAYABAN E SADIQ SARGODHA</t>
  </si>
  <si>
    <t>Sargodha</t>
  </si>
  <si>
    <t>machines</t>
  </si>
  <si>
    <t>MANAN EIJAZ</t>
  </si>
  <si>
    <t>11 JOHAR VIEW NEAR WAFAQY COLONY OPPOSITE ALLIED SCHOOL JOHAR TOWN LAHORE</t>
  </si>
  <si>
    <t>RANA, ARSALAN</t>
  </si>
  <si>
    <t>NEAR DARBAR PULLI ANWAR ABASI COLONY STREET NO#2, HOUSE NO.20</t>
  </si>
  <si>
    <t>ZUHAIB, SHAIKH</t>
  </si>
  <si>
    <t>KARANI COTTAGE NEAR DUA SHINING SCHOOL BUTH MUHALLA DADU SINDH PAKISTAN</t>
  </si>
  <si>
    <t>Dadu</t>
  </si>
  <si>
    <t>ISHAQ, HANIF</t>
  </si>
  <si>
    <t>HOUSE NO 623 BLOCK D PHASE 5 DEFENCE DHA LAHORE</t>
  </si>
  <si>
    <t>set of 21 watches box</t>
  </si>
  <si>
    <t>OSAMA, FAROOQ</t>
  </si>
  <si>
    <t>HOUSE NO 748 Z BLOCK DHA LAHORE</t>
  </si>
  <si>
    <t>HOUSE # 23, STREET # 25 SECTOR A DHA 2 ISLAMABAD</t>
  </si>
  <si>
    <t>Pack of 3 v-neck shirts half</t>
  </si>
  <si>
    <t>FAIZAN RASHEED</t>
  </si>
  <si>
    <t>BASHIR MEDICAL STORE STREET # 13, WALTON CANTT MADINA COLONY LAHORE</t>
  </si>
  <si>
    <t>Pack of 4 being human t-shirts</t>
  </si>
  <si>
    <t>ADNAN QADIR</t>
  </si>
  <si>
    <t>KATIBEEN AIR SERVICES, TOURISTS INN MOTEL,6 D, SADDAR ROAD, BEHIND JAN'S BAKERS PESHAWAR CANTT</t>
  </si>
  <si>
    <t>Minos Hoodies</t>
  </si>
  <si>
    <t>M USMAN SHAKER</t>
  </si>
  <si>
    <t>DAWOOD FILLING STATION FAISALABAD ROD CHOWK AZAM LAYYAH</t>
  </si>
  <si>
    <t>Layyah</t>
  </si>
  <si>
    <t>Pack of hoodies,t-shirts,watch</t>
  </si>
  <si>
    <t>WAQAS, SABIR</t>
  </si>
  <si>
    <t>CB-73/4 IBRAHIM STREET NO.1 NEAR RANGE ROAD BYCO CNG PUMP AFSHAN COLONY RAWALPINDI CANTT</t>
  </si>
  <si>
    <t>superman hoodies</t>
  </si>
  <si>
    <t>talha azeem</t>
  </si>
  <si>
    <t>alkesh lalwani</t>
  </si>
  <si>
    <t>R-914/9 dastagir FB area karachi</t>
  </si>
  <si>
    <t>c-block flat 202, jinnah complex near taj complex at MA jinnah road karachi</t>
  </si>
  <si>
    <t>Amna</t>
  </si>
  <si>
    <t xml:space="preserve">lahore by nano </t>
  </si>
  <si>
    <t>1 hoodies , 1 Ck, 1 handmade</t>
  </si>
  <si>
    <t>local</t>
  </si>
  <si>
    <t>Adnan</t>
  </si>
  <si>
    <t>R-245 Sector 11/c-1 lateef nagar north karachi near nagan chowrangi alhaaj akhtar resturant</t>
  </si>
  <si>
    <t>Rolex skeleton</t>
  </si>
  <si>
    <t>Yasir, Rehman</t>
  </si>
  <si>
    <t>Rizwan madical store,hospital road,sarai naurang. Said rehman senetory store,mohala doctran,sarai naurang.</t>
  </si>
  <si>
    <t>Lakki Marwat</t>
  </si>
  <si>
    <t>21 watch set</t>
  </si>
  <si>
    <t>siddique, ali khan</t>
  </si>
  <si>
    <t xml:space="preserve">House no 71 aurangzeeb block new garden town lahore punjab pakistan
</t>
  </si>
  <si>
    <t>Maryam, shafiq</t>
  </si>
  <si>
    <t>lado pindi head marala sialkot</t>
  </si>
  <si>
    <t>Umama Surgical and Maternity Home, H-block house#144 144#H block Arifwala District Pakpattan</t>
  </si>
  <si>
    <t>Faizan, Ali</t>
  </si>
  <si>
    <t>Alishba zafar</t>
  </si>
  <si>
    <t>Plot no 37/3 parklane block 5 clifton</t>
  </si>
  <si>
    <t>beast and beauty hoodies</t>
  </si>
  <si>
    <t>Ushna Ahmed</t>
  </si>
  <si>
    <t>flat num 208, block 33/5 near doraja marium arcade karachi</t>
  </si>
  <si>
    <t>packof 2 winter heart</t>
  </si>
  <si>
    <t>Primor travel near block 2 moti mahal karachi</t>
  </si>
  <si>
    <t>WAJIHA, HANIF</t>
  </si>
  <si>
    <t>HOUSE NO 36, STREET NO 1, ITIFAQ COLONY (NEAR DR.SARWAR'S CLINIC ), LAJPUT NAGAR ROAD SHAHDRA LAHORE</t>
  </si>
  <si>
    <t>HARRIS, CHAUDHARY</t>
  </si>
  <si>
    <t>ASKAR11,SECTOR:B,STREET:34,HOUSE#507,LAHORE</t>
  </si>
  <si>
    <t>JAMEEL, JAAN</t>
  </si>
  <si>
    <t>SHOP 39-40 F MIRAJ PLAZA MAIN MARKET GULBERG II LAHORE</t>
  </si>
  <si>
    <t>GULAB, SHAH</t>
  </si>
  <si>
    <t>FLAT #3 -B HASSAN APPARTMENTS PATEL BAGH NEAR SALIM.MEDICAL COMPLEX QUETTA.</t>
  </si>
  <si>
    <t>Tag heuer calibre 36</t>
  </si>
  <si>
    <t>QASIM</t>
  </si>
  <si>
    <t>HOUSENO:176 ST:4 PHASE:5B GHOURI TOWN</t>
  </si>
  <si>
    <t>3005079946; 0512155520</t>
  </si>
  <si>
    <t>Casio edifice in silver chain</t>
  </si>
  <si>
    <t>DANISH, KHAN</t>
  </si>
  <si>
    <t>HOUSE NO # 9 STREET NO # 31 SECTOR #G/6-2 ISLAMABAD</t>
  </si>
  <si>
    <t>SHABANA, FAISAL</t>
  </si>
  <si>
    <t>HOUSE NO. E-6/10 B, STREET NO. 1, AL NOOR TOWN, WORKSHOP STOP, WALTON ROAD, LAHORE CANTT</t>
  </si>
  <si>
    <t>UZAIR, AKBAR</t>
  </si>
  <si>
    <t>HOUSE NO, A-353 GULISTAN COLONY WAHCANTT</t>
  </si>
  <si>
    <t>wah cantt</t>
  </si>
  <si>
    <t>Pack of 4 hero t-shirts</t>
  </si>
  <si>
    <t>pack of 4 t-shirts full</t>
  </si>
  <si>
    <t>a</t>
  </si>
  <si>
    <t>hammad ahmed</t>
  </si>
  <si>
    <t>karachi old golimaar</t>
  </si>
  <si>
    <t>flat no: A-18, Anarkali Appts., Ayesha manzil, Block 7, F.b area, karachi, sindh, pakistan</t>
  </si>
  <si>
    <t>Farrukh, Abdul Aziz</t>
  </si>
  <si>
    <t>Syed, Ali</t>
  </si>
  <si>
    <t>R-54,sector-8, North Karachi, Karachi.</t>
  </si>
  <si>
    <t>n/a</t>
  </si>
  <si>
    <t>Defence</t>
  </si>
  <si>
    <t>Muhammad Minhas, Khalid</t>
  </si>
  <si>
    <t>H#AA4 room#1 near to Iqra University Defence view phase 2 Karachi Defence view Karachi</t>
  </si>
  <si>
    <t>SOHAIL ANJUM</t>
  </si>
  <si>
    <t>STREET NO 3, ABDUL AZIZ SPHAI WALI PORANI ABADI DHULLAY GUJRANWALA</t>
  </si>
  <si>
    <t>Pack of 3 printed hoodies</t>
  </si>
  <si>
    <t>HAMZA, ALI</t>
  </si>
  <si>
    <t>HOUSE NO 645 STREET NO 103 G9/4 ISLAMABAD</t>
  </si>
  <si>
    <t>AAMIR, KHAN</t>
  </si>
  <si>
    <t>SHOP ENSEMBLE 2ND FLOR UNITED MALL ABDALI ROAD MULTAN</t>
  </si>
  <si>
    <t>Multan</t>
  </si>
  <si>
    <t>SHAHID, AWAN</t>
  </si>
  <si>
    <t>HOUSE # 784,STREET 1,PARK LANE,CHAKLALA SCHEME 3,RAWALPINDI PUNJAB.</t>
  </si>
  <si>
    <t>ADIL HUSSAIN, MIRZA</t>
  </si>
  <si>
    <t>HADI TRAVEL &amp; TOURS NEAR QADEEM MARKAZI MASJID HANFIA MAIN BAZAR DADYAL AZAD KASHMIR</t>
  </si>
  <si>
    <t>SAMAN, KIYANI</t>
  </si>
  <si>
    <t>HOUSE#1731 MODEL TOWN HUMAK(F.A) ISLAMABAD</t>
  </si>
  <si>
    <t>M ADEEL SHAN</t>
  </si>
  <si>
    <t>HOUSE NO 37, STREET NO 3, KOT SHAHB-U-DIN SHAHDARA LAHORE</t>
  </si>
  <si>
    <t>AHSAN</t>
  </si>
  <si>
    <t>NEAR PSO PUMP ZINC CENTER LALAMUSA</t>
  </si>
  <si>
    <t>lalamusa</t>
  </si>
  <si>
    <t>packof 4 t-shirts full</t>
  </si>
  <si>
    <t>Murtaza</t>
  </si>
  <si>
    <t>B-1, row-b, block 3 gulshan-e-kaneez fatima scheme -33 karachi</t>
  </si>
  <si>
    <t>3 hoodies, 2 trousers, 2 pumpa,  2 tag heuer 17</t>
  </si>
  <si>
    <t>TAYYAB, REHMAN</t>
  </si>
  <si>
    <t>House p-172 shalimar park hilal road faisalabad</t>
  </si>
  <si>
    <t>UMAIR AHMED</t>
  </si>
  <si>
    <t>pack of 4 t-shirts full, 2 hoodies</t>
  </si>
  <si>
    <t>River VIew society near ali raza abad raiwind road lahore</t>
  </si>
  <si>
    <t>Pack of 2 smile hoodies</t>
  </si>
  <si>
    <t>Hafiz Muhammad, Awais</t>
  </si>
  <si>
    <t>house no 68ab ideal homes housing society behind pakistan mint baghbanpura lahore</t>
  </si>
  <si>
    <t>Pack of 2 rolex automatic skeleton</t>
  </si>
  <si>
    <t>SAHER, JAVED</t>
  </si>
  <si>
    <t>HOUSE NO 143 D-2 WAPDA TOWN LAHORE</t>
  </si>
  <si>
    <t>Fareed memon</t>
  </si>
  <si>
    <t>Haji Ilyas Sheermal house, opposite broast town main food street hussainabad</t>
  </si>
  <si>
    <t>Sher khan</t>
  </si>
  <si>
    <t>Sher pow coloni nawaz shareef choke hazara milk shop landhi no.22 karachi</t>
  </si>
  <si>
    <t>13/11/2015</t>
  </si>
  <si>
    <t>Pack of 4 watches deals</t>
  </si>
  <si>
    <t>Moiz</t>
  </si>
  <si>
    <t>UMAR, IMTIAZ BHATTI</t>
  </si>
  <si>
    <t>WAPDA TOWN, BLOCK NO.A2, HOUSE NO.157</t>
  </si>
  <si>
    <t>USMAN, KHAN</t>
  </si>
  <si>
    <t>Flat no 04, haroon view Block e north karachi near power chowrangi</t>
  </si>
  <si>
    <t>1 Black WWE hoodies</t>
  </si>
  <si>
    <t>SANA</t>
  </si>
  <si>
    <t>HOUSE NO E41, UNIVERSITY COLONY SARYAB  ROAD QUETTA</t>
  </si>
  <si>
    <t>rex</t>
  </si>
  <si>
    <t>pack of 7 shrugs</t>
  </si>
  <si>
    <t>SHAHZAD NAZIR GILL</t>
  </si>
  <si>
    <t>HOUSE 334 BLOCK B GULSHAN RAVI LAHORE</t>
  </si>
  <si>
    <t>HASSAM, SHEIKH</t>
  </si>
  <si>
    <t>NEW GALA MANDI USMAN TRADE CENTER .SHOP NUMBER 6 MULTAN</t>
  </si>
  <si>
    <t>nadeem ahmed</t>
  </si>
  <si>
    <t>Block 46, sea view appartments GF-1 DHA Karachi</t>
  </si>
  <si>
    <t>Asif Hanif</t>
  </si>
  <si>
    <t>House no A/31 qureshi colony gulbahar karachi</t>
  </si>
  <si>
    <t>syed basit bukhari</t>
  </si>
  <si>
    <t>Jameshad road no.1, mcb bank street near baba arcade al-saba residency 4th floor</t>
  </si>
  <si>
    <t>Asad Nawaz</t>
  </si>
  <si>
    <t>PO 84/9 majeed S.R.E national stadium road dalmia karachi</t>
  </si>
  <si>
    <t>1 smile hoodies</t>
  </si>
  <si>
    <t>JHARNA, MANGWANI</t>
  </si>
  <si>
    <t>HOSTEL 6 ROOM NUMBER 14 CHANDKA MEDICAL COLLEGE LARKANA</t>
  </si>
  <si>
    <t>16/11/2015</t>
  </si>
  <si>
    <t>KAMRAN</t>
  </si>
  <si>
    <t>AWAMI COLONY SADIQABAD</t>
  </si>
  <si>
    <t>sadiqabad</t>
  </si>
  <si>
    <t>Pack of 5 t-shirts</t>
  </si>
  <si>
    <t>AIZAZ, SHAH</t>
  </si>
  <si>
    <t>MOHALLAH GUL BAHAR VILLAGE AND P.O BOX OFFICE SHAIDU DISTRICT NOWSHERA</t>
  </si>
  <si>
    <t>nowshera</t>
  </si>
  <si>
    <t>AHMAD, KHAN</t>
  </si>
  <si>
    <t>MODEL TOWN A, NEAR GULBERG ROAD, HOUSE NUMBER 42 , STREET NUMBER 5 , BAHAWALPUR;</t>
  </si>
  <si>
    <t>bahawalpur</t>
  </si>
  <si>
    <t>abdul, qadir</t>
  </si>
  <si>
    <t>nazimabad 3 no gole market mezan bank wali bulding floor 7 karachi</t>
  </si>
  <si>
    <t>Zaryab</t>
  </si>
  <si>
    <t>sec,35/A B/463 zaman town korangi no.4 karachi</t>
  </si>
  <si>
    <t>Zain, Ud Din</t>
  </si>
  <si>
    <t>450 G Block Gulistan Colony 1 Faisalabad</t>
  </si>
  <si>
    <t>saityala dakhana khaas, tehsil zafar wal, district narowal</t>
  </si>
  <si>
    <t>Narowal</t>
  </si>
  <si>
    <t>HAMZA SHAFIQ</t>
  </si>
  <si>
    <t>Lasania resturant delivered</t>
  </si>
  <si>
    <t xml:space="preserve">One t-shirt John Cena </t>
  </si>
  <si>
    <t>Ahsan</t>
  </si>
  <si>
    <t>ZAIN, ANJUM</t>
  </si>
  <si>
    <t>6-9/313/E1 ALI BAHADUR ROAD</t>
  </si>
  <si>
    <t>WWE hoodies</t>
  </si>
  <si>
    <t>17/11/2015</t>
  </si>
  <si>
    <t>Salman, Ali</t>
  </si>
  <si>
    <t>azim&amp; co chaudry chamber light house karachi</t>
  </si>
  <si>
    <t>Iftikhar, Quadri</t>
  </si>
  <si>
    <t>E-141, Street # 11, Safari Homes Bahria Town. Phase-8</t>
  </si>
  <si>
    <t>winter heart t-shirts</t>
  </si>
  <si>
    <t>mansoor, ahmad</t>
  </si>
  <si>
    <t>abshar colony bangla no 8 kababiaan peshawar</t>
  </si>
  <si>
    <t>Baneen, Kazim</t>
  </si>
  <si>
    <t>B9 AL Batul Square behind kmc market soldier Bazar no 3 Karachi</t>
  </si>
  <si>
    <t>IDREES</t>
  </si>
  <si>
    <t>AL RIHMAN ARKIT FLAT NUM 15, HYDERABAD</t>
  </si>
  <si>
    <t>Samavia, Tariq</t>
  </si>
  <si>
    <t>QAU department of earth sciences Islamabad</t>
  </si>
  <si>
    <t>19/11/2015</t>
  </si>
  <si>
    <t>Nasir, Hussain</t>
  </si>
  <si>
    <t>Media Center Pasbaan Plaza Tehsil Sarai Naurang Distt Lakki Marwat KPK</t>
  </si>
  <si>
    <t>PACK OF 3 plazo</t>
  </si>
  <si>
    <t>azeem, akram</t>
  </si>
  <si>
    <t>4/c bashir street karamabad wahdat road lahore</t>
  </si>
  <si>
    <t>Waqar, Khan</t>
  </si>
  <si>
    <t>Block 22 house 364 tara chand road keamari karachi</t>
  </si>
  <si>
    <t>ADNAN ZAHOOR</t>
  </si>
  <si>
    <t>3475305016; 03325307737</t>
  </si>
  <si>
    <t xml:space="preserve">E-286/c new phagwari satellite town rawalpindi </t>
  </si>
  <si>
    <t>tag 36, hoodies, 1 t-shirts, 5 tights</t>
  </si>
  <si>
    <t>RANA JAFFAR ALI</t>
  </si>
  <si>
    <t>Advocate Chamber no 1 district court khanewal</t>
  </si>
  <si>
    <t>pack of 2 casio beside</t>
  </si>
  <si>
    <t>HOUSE # 986n,STREET 45,BEHRIA PHASE 5,RAWALPINDI</t>
  </si>
  <si>
    <t>Saqib zaman</t>
  </si>
  <si>
    <t>Plot 102, st 7.i-10/3 industrial area islamabad</t>
  </si>
  <si>
    <t>20/11/2015</t>
  </si>
  <si>
    <t>Muhammad Akram</t>
  </si>
  <si>
    <t>D.C. Office Tandoallahyar near SM collage nasirpur road Tandoallahyar</t>
  </si>
  <si>
    <t>Tando Allahyar</t>
  </si>
  <si>
    <t>Pack of 5 tights</t>
  </si>
  <si>
    <t>Talha, Imran</t>
  </si>
  <si>
    <t>House 129 Swabii street lower jinnahabad pma link road jinnahabad</t>
  </si>
  <si>
    <t>wajid khan</t>
  </si>
  <si>
    <t>chak sikander no 30, dinga road kharian nazdek dhoria</t>
  </si>
  <si>
    <t>1 hoodies, 1 trouser</t>
  </si>
  <si>
    <t>gujrat</t>
  </si>
  <si>
    <t>Muzammil, Hussain</t>
  </si>
  <si>
    <t>Zainab Arcade,flat number 405, Block 3, Plot 5, C.P Berar Society, Sharafabad</t>
  </si>
  <si>
    <t>uzair, mateen</t>
  </si>
  <si>
    <t>B-450 gulshan e hadeed phase 2 Karachi</t>
  </si>
  <si>
    <t>ali, akbar</t>
  </si>
  <si>
    <t>B 43 Block 11 gulshan e uqbal nipa karachi</t>
  </si>
  <si>
    <t>FARHAN, QAZI</t>
  </si>
  <si>
    <t>OFFICE 25 BEVERLY CENTRE BLUE AREA ISLAMABAD</t>
  </si>
  <si>
    <t>ARAIB, KHAN</t>
  </si>
  <si>
    <t>HOUSE # 2 STREET # 19A SARFARAZ COLONEY GUJARPURA LAHORE</t>
  </si>
  <si>
    <t>UMAR, HAYAT</t>
  </si>
  <si>
    <t>KASHMIR COLONY A.C.WAH TAXILA RAWALPINDI</t>
  </si>
  <si>
    <t>REHAN, OUXIFA</t>
  </si>
  <si>
    <t>ALLIED SCHOOL BEHIND NEW FAQEER ABAD POLICE STATION</t>
  </si>
  <si>
    <t>momin, ali</t>
  </si>
  <si>
    <t>movach goth man stop #2 tahiri comm near damdastageer kebin baldia town hub river road</t>
  </si>
  <si>
    <t>sindh govt qatar hospital orangi town khi emergency ward mein dressing room</t>
  </si>
  <si>
    <t>1 movado 1 rado</t>
  </si>
  <si>
    <t>Asad</t>
  </si>
  <si>
    <t>naveed, marhaba</t>
  </si>
  <si>
    <t>ajwa uniform near bantwa hospital opp lakhani clinic near hussainia irania imam barga</t>
  </si>
  <si>
    <t>Rolex subminar silver</t>
  </si>
  <si>
    <t>Ayub, khokhar</t>
  </si>
  <si>
    <t>Tawakkal Crockery store Near pathnon wali masjid block no.8</t>
  </si>
  <si>
    <t>okay blue hoodies</t>
  </si>
  <si>
    <t>22/11/2015</t>
  </si>
  <si>
    <t>TALHA LIAQAT</t>
  </si>
  <si>
    <t>DEPALPUR SADAR BAZAR LIAQAT JEWELLERS</t>
  </si>
  <si>
    <t>depalpur</t>
  </si>
  <si>
    <t>SANA ULLAH</t>
  </si>
  <si>
    <t>QUETTA MEKANGI ROAD BALOCHI STRIT</t>
  </si>
  <si>
    <t>pack of 3 shrugs</t>
  </si>
  <si>
    <t>pack of 3 t-shirts y</t>
  </si>
  <si>
    <t>MOIN SHERANI</t>
  </si>
  <si>
    <t>ABDULLAH SHOP OPPOSITE I.T UNIVERSITY JINNAH TOWN QUETTA</t>
  </si>
  <si>
    <t>ABDUL SAMI, KHAN</t>
  </si>
  <si>
    <t>ABDUL SAMI KHAN, NEAR ARMY STADIUM,BRIGADIER NAJAM SHAHEED ROAD, MUZAFFARABAD, AJ&amp;K</t>
  </si>
  <si>
    <t>Muzaffarabad(ak)</t>
  </si>
  <si>
    <t>24/11/2015</t>
  </si>
  <si>
    <t>MUHAMMAD, SHERAZI</t>
  </si>
  <si>
    <t>HOUSE 12/C MEDICAL COLONY BAHAWALPUR</t>
  </si>
  <si>
    <t>SALEH, AHMED</t>
  </si>
  <si>
    <t>HOUSE NO# Z-19 SUGER MILL COLONY LAYYAH</t>
  </si>
  <si>
    <t>layyah</t>
  </si>
  <si>
    <t>CAT hoodies</t>
  </si>
  <si>
    <t>RAJA TASHFEEN, SHARF SHABBIR</t>
  </si>
  <si>
    <t>V.P.O JATLI DISRICT RAWALPINDI TEHSIL GUJAR KHAN</t>
  </si>
  <si>
    <t>MIAN IMRAN, AHMAD</t>
  </si>
  <si>
    <t>MIAN IMRAN AHMAD ASI ADMIN OFFICER POLICE STATION MUGALPURA LAHORE</t>
  </si>
  <si>
    <t>MAQSOOD AHMED</t>
  </si>
  <si>
    <t>MAQSOOD AHMED WAPDA RAILWAY COLONY NEAR GHULAM RASOOL SHAH MOSQUE JACOBABAD</t>
  </si>
  <si>
    <t>JACOBABAD</t>
  </si>
  <si>
    <t>Asif Montina</t>
  </si>
  <si>
    <t>Zainab plaza self delivered</t>
  </si>
  <si>
    <t>25/11/2015</t>
  </si>
  <si>
    <t>Casio beside 1st copy</t>
  </si>
  <si>
    <t>B1, gulshan e amin towers main johar chorangi gulistan-e-johar karachi</t>
  </si>
  <si>
    <t>Customer, 1st copy</t>
  </si>
  <si>
    <t>Pack of 2 curren business watch</t>
  </si>
  <si>
    <t>IMTIAZ AHMED</t>
  </si>
  <si>
    <t>BAHRIA TOWN PHASE 2 KARACHI SUPERHIGHWAY 9 KM TOLL PLAZA.MODEL HAUZ QUAIB BLOCK</t>
  </si>
  <si>
    <t>SAAD, ALI</t>
  </si>
  <si>
    <t>HOUSE 153 BLOCK D PUNJAB HOUSING SOCIETY</t>
  </si>
  <si>
    <t>branded ferreri hoodies</t>
  </si>
  <si>
    <t>MUSA, SAAB</t>
  </si>
  <si>
    <t>MUHALLAH KHALIK NAGAR, BHATTI HOUSE, NEAR PIR SPHAI DARBAR, LAHORE</t>
  </si>
  <si>
    <t>IMRAN, AHMAD</t>
  </si>
  <si>
    <t>HOUSE 11-B, OLD FCC, FEROZEPUR ROAD, LAHORE</t>
  </si>
  <si>
    <t>MAIN ASAD ALI</t>
  </si>
  <si>
    <t>MAIN ASAD ALI BHAKKAR</t>
  </si>
  <si>
    <t>nike hoodies</t>
  </si>
  <si>
    <t>RUBAB</t>
  </si>
  <si>
    <t>MARGHZAR COLONY BLOCK R 36 MULTAN ROAD LAHORE</t>
  </si>
  <si>
    <t>SHOAIB TAQI</t>
  </si>
  <si>
    <t>H # 106-C BLOCK D, UNIT #6, LATIFABAD, HYDERABAD</t>
  </si>
  <si>
    <t>pack of 3 hoodies</t>
  </si>
  <si>
    <t>27/11/2015</t>
  </si>
  <si>
    <t>TARIQ, RASHEED</t>
  </si>
  <si>
    <t>A/904 GULSHAN E HADEED PH1 BIN QASIM</t>
  </si>
  <si>
    <t>FAISAL, SHAMS</t>
  </si>
  <si>
    <t>HOUSE#316 NAQSHBAND COLONY KHANEWAL ROAD MULTAN NEAR BY RUBANIYA MASJID</t>
  </si>
  <si>
    <t>AMMARA, AZHAR</t>
  </si>
  <si>
    <t>CB 129 A NEW GULISTAN COLONY NEAR GANDHARA HOMEOPATHIC MEDICAL COLLEGE P.O TAXILA WAHCANTT</t>
  </si>
  <si>
    <t>MALIK, ZAMURAD</t>
  </si>
  <si>
    <t>HARIPUR MALIKYAR VILLAGE SHOP NOOR MUHAMMAD</t>
  </si>
  <si>
    <t>haripur</t>
  </si>
  <si>
    <t>Danish, Ali</t>
  </si>
  <si>
    <t>NIBD Hospital Street 2/A Block 17 Gulshan e iqbal KDA Scheme 24 , Opp Mashriq Center Neat Faran Club Karachi</t>
  </si>
  <si>
    <t>Muhammad, khalid</t>
  </si>
  <si>
    <t>sector 3 house number L28 north karachi</t>
  </si>
  <si>
    <t>Komal, Ali</t>
  </si>
  <si>
    <t>Dha phase 6 rahat commercial</t>
  </si>
  <si>
    <t>1 hoodie, 1 trouser</t>
  </si>
  <si>
    <t>armash, ashraf</t>
  </si>
  <si>
    <t>102-C,street-27,askari 4</t>
  </si>
  <si>
    <t>Pending new address, call</t>
  </si>
  <si>
    <t>Moosa, Akram</t>
  </si>
  <si>
    <t>plot no 21-C, lane no 2, khayabane shahbaz, phase 6, defence, karachi</t>
  </si>
  <si>
    <t>28/11/2015</t>
  </si>
  <si>
    <t>DILSHAD AKHTAR</t>
  </si>
  <si>
    <t>TEHSEEL ZAFRWAL ZELA NAROWAL POST OFFICE PINDI PORBIAN VILLAGE BOHRI</t>
  </si>
  <si>
    <t>pack of 3 tights</t>
  </si>
  <si>
    <t>MUHAMAD UMAIR</t>
  </si>
  <si>
    <t>WAH BOYS HOSTEL OPPOSITE TO COSMATS WAH CAMPUS, GT ROAD TAXILA</t>
  </si>
  <si>
    <t>BASIT, KHAN</t>
  </si>
  <si>
    <t>H# 169-P GULLBERG III,NEAR GULAB DEVI HOSPITAL, LAHORE</t>
  </si>
  <si>
    <t>IKRAMULLAH KHILJI</t>
  </si>
  <si>
    <t>MANDUKHAILABAD GALI NO 2, HOUSE NO 8 QUETTA</t>
  </si>
  <si>
    <t>ADEEL</t>
  </si>
  <si>
    <t>ST#3 H#37 KOT SHAHB-U-DIN G.T ROAD SHAHDARA LAHORE</t>
  </si>
  <si>
    <t>pack of 4 full sleeves shirts and hoodies</t>
  </si>
  <si>
    <t>SYed, HAsan</t>
  </si>
  <si>
    <t>karachi</t>
  </si>
  <si>
    <t>mubashir</t>
  </si>
  <si>
    <t>curren decent business watch</t>
  </si>
  <si>
    <t>kaymu</t>
  </si>
  <si>
    <t>30/11/2015</t>
  </si>
  <si>
    <t>flat no d18, markez e irfan sec 5c4,north karachi,karachi</t>
  </si>
  <si>
    <t>mohsin, khan</t>
  </si>
  <si>
    <t>house # L-792 sector 34/2 korangi no. 3 karachi</t>
  </si>
  <si>
    <t>chota malir</t>
  </si>
  <si>
    <t>Yaad nai</t>
  </si>
  <si>
    <t>Inshal, Khan</t>
  </si>
  <si>
    <t>A-6 block 2 gulshan e iqbal Karachi, Pakistan.</t>
  </si>
  <si>
    <t>hasasn</t>
  </si>
  <si>
    <t>pack of 4 full sleeve</t>
  </si>
  <si>
    <t>ASIF, SURTY</t>
  </si>
  <si>
    <t>BANGLOW NO#B3 MEMON SOCIETY NEAR QASIMABADHYDERABAD</t>
  </si>
  <si>
    <t>HUSSAIN, FAROOQ</t>
  </si>
  <si>
    <t>KHARIAN CANTT.DEFENCE COLONY, CBKF ,CANTONMENT BOARD FLATS,HOUSE NUMBER 3A,</t>
  </si>
  <si>
    <t>Kharian</t>
  </si>
  <si>
    <t>ABDUL, MUNAM</t>
  </si>
  <si>
    <t>C-58 GULSHAN-E-HADEED PHASE2 BINQASIM KARACHI</t>
  </si>
  <si>
    <t>HAJIRA BIBI</t>
  </si>
  <si>
    <t>HAJIRA BIBI D/O M.JAN GANGU BAHDUR (MOHRA MILYARIAN) TEH TAXILA DIST RAWALPINDI</t>
  </si>
  <si>
    <t>pack of 4 full sleeve shirts</t>
  </si>
  <si>
    <t>SAQIB, ALI</t>
  </si>
  <si>
    <t>SECTOR E/1 HOUSE NO. 4 MIRPUR AZAD KASHMIR</t>
  </si>
  <si>
    <t>ASIF, KHAN</t>
  </si>
  <si>
    <t>HOUSE NO 1152, MANZOOR COLOUNY AIRPORT ROAD KHANPUR</t>
  </si>
  <si>
    <t>khanpur</t>
  </si>
  <si>
    <t>Handmade watch</t>
  </si>
  <si>
    <t>UMAR, SHAHZAD</t>
  </si>
  <si>
    <t>UMAR SHAHZAD, C/O MALIK NIAZ HUSSAIN, TEHSIL OFFICE TALAGANG, DISTT CHAKWAL, PUNJAB, PAKISTAN</t>
  </si>
  <si>
    <t>talagang</t>
  </si>
  <si>
    <t>MIAN ABDUR, REHMAN</t>
  </si>
  <si>
    <t>COMSATS INSTITUTE OF INFORMATION AND TECHNOLOGY ABBOTTABAD CAMPUS,</t>
  </si>
  <si>
    <t>HADEED, MALIK</t>
  </si>
  <si>
    <t>HOUSE #138, ST. #19, FALCON COMPLEX, KRL ROAD</t>
  </si>
  <si>
    <t>SYED NADEEM</t>
  </si>
  <si>
    <t>NEW HINA ELECTRONICS NASEEM CENTER FOJI GALI ROAD HYDERABAD</t>
  </si>
  <si>
    <t>pack of 2 hoodies, 3 shrugs</t>
  </si>
  <si>
    <t>MUHAMMAD QASIM ATTAR</t>
  </si>
  <si>
    <t>DADU DISTRICT GHARIBABAD MUHALLA NEAR WORK SHOP BHURGI STREET</t>
  </si>
  <si>
    <t>dadu</t>
  </si>
  <si>
    <t>AMEER HASSAN</t>
  </si>
  <si>
    <t>HOUSE NO A-73, PHASE 1 QASIMABAD, HYDERABAD</t>
  </si>
  <si>
    <t>MUHAMMAD ISMAIL</t>
  </si>
  <si>
    <t>ROOM NO. 301, PEDO HOUSE 38/B-2 PHASE 5, HAYATABAD PESHAWAR</t>
  </si>
  <si>
    <t>Mishraz, Qureshi</t>
  </si>
  <si>
    <t>Vg2 country club appt ground floor 33 rd street dha phase 5 near Mubarak masjid</t>
  </si>
  <si>
    <t>Rado watch for ladies</t>
  </si>
  <si>
    <t>RAI AZHAR, ABBAS</t>
  </si>
  <si>
    <t>52 L GULBERG 3 NEAR KALMA CHOWK SILK BANK LAHORE</t>
  </si>
  <si>
    <t>FAISAL, MEHMOOD</t>
  </si>
  <si>
    <t>NEW MODEL TOWN GOJRA # HOUSE NO P326</t>
  </si>
  <si>
    <t>gojra</t>
  </si>
  <si>
    <t>SHARJEEL ALI</t>
  </si>
  <si>
    <t>37 LOWER MALL, NEAR SESSION COURT ,FOUNTAIN HOUSE LAHORE</t>
  </si>
  <si>
    <t>HIKMAT, KHAN</t>
  </si>
  <si>
    <t>AL HIKMAT STATIONERY NEAR BLOCK 5 SATELITE TOWN QUETTA</t>
  </si>
  <si>
    <t>ZEESHAN, ASHRAF</t>
  </si>
  <si>
    <t>HOUSE 233 E BLOCK PHASE 6 DHA LAHORE</t>
  </si>
  <si>
    <t>AKHTAR, ZAMAN</t>
  </si>
  <si>
    <t>DIRECTORATE OF PROJECTS, FATA SECRETARIAT, WARSAK ROAD, PESHAWAR - KPK</t>
  </si>
  <si>
    <t>MUNTIHA, IBTIHAJ</t>
  </si>
  <si>
    <t>HOUSE 1059 P BLOCK, SABZAZAR, LAHORE</t>
  </si>
  <si>
    <t>UMER, MUNEER</t>
  </si>
  <si>
    <t>FAISAL TOWN, HAFIZ SUPER STORE DISTRICT SHAKARGARH</t>
  </si>
  <si>
    <t>Syed kumail zaide</t>
  </si>
  <si>
    <t>B-209 Shumail Centre Block 13\E gulshan e Iqbal Karachi. near ST.philps church 13\E Gulshan e Iqbal Karachi.</t>
  </si>
  <si>
    <t>Barcelona Neymar Hoodie</t>
  </si>
  <si>
    <t>munver</t>
  </si>
  <si>
    <t>R-643 block 19 fb area near al-noor hospital khi</t>
  </si>
  <si>
    <t>Usaid, Alam</t>
  </si>
  <si>
    <t>Flat-9, Ittehad Arcade near MCB bank(safoora branch) , SB-31, Block-7, Gulistan-e-jauhar, Karachi.</t>
  </si>
  <si>
    <t>Najam, Noor</t>
  </si>
  <si>
    <t>Flat no. B-1, Mariam Centre, Phase II, Block-H, North Nazimabad, Karachi</t>
  </si>
  <si>
    <t>rolex golden diamond</t>
  </si>
  <si>
    <t>JAWAD HASSAN</t>
  </si>
  <si>
    <t>JAWAD HASSAN S/O M.SAJID MOHALLAH KOT KALLAN NEAR JINNAH PARK PIND DADAN KHAN DISTRICT JHELUM</t>
  </si>
  <si>
    <t>jhelum</t>
  </si>
  <si>
    <t>SIKANDAR ALI</t>
  </si>
  <si>
    <t>BEHAR COLONY KOTRI NEAR T.TC COLLEGE STREET NO 1 HOUSE NO 60 OPPOSITE JEZZ BANK</t>
  </si>
  <si>
    <t>1 hoodies heart, 1 shirts, 1 love watch</t>
  </si>
  <si>
    <t>RIZWAN KHAN</t>
  </si>
  <si>
    <t>FLAT NUMBER N12, SIDDIQUE PLAZA LATIFABAD UNIT NO8 HYD</t>
  </si>
  <si>
    <t>MOHAMMAD, HURAIMA</t>
  </si>
  <si>
    <t>623...F2 JOHAR TOWN..LAHORE.</t>
  </si>
  <si>
    <t>ZUBAIR, SHAHID</t>
  </si>
  <si>
    <t>D-11 COMMERCIAL AREA, NAWAB TOWN, 2-KM RAIWIND ROAD, LAHORE</t>
  </si>
  <si>
    <t>Rolex subminar two tone</t>
  </si>
  <si>
    <t>SAIF UL, ISLAM</t>
  </si>
  <si>
    <t>HOUSE NO 651 ZIMNI STREET NO 6 MODEL TOWN HUMAK ISLAMABAD</t>
  </si>
  <si>
    <t>SAMINA, HAYAT</t>
  </si>
  <si>
    <t>SAMINA HAYAT D/O RAJA MUHAMMAD HAYAT MOHALLA KOTLA SHAH KAMEER PIND DADAN KHAN JHELUM</t>
  </si>
  <si>
    <t>ZAID, MUGHAL</t>
  </si>
  <si>
    <t>EID GAH HOUSE NUMBER 558/2</t>
  </si>
  <si>
    <t>NIDA, SAEED</t>
  </si>
  <si>
    <t>124 V BLOCK PHASE 3 DHA LAHORE</t>
  </si>
  <si>
    <t>ADIL, KHAN</t>
  </si>
  <si>
    <t>SAEED NOOR ABAD, P/O ZAREEN ABAD, DIST CHARSADDA.</t>
  </si>
  <si>
    <t>Charsadda</t>
  </si>
  <si>
    <t>ZAHID, BILAL</t>
  </si>
  <si>
    <t>ZAHID BILAL SR GADOWN INCHARGE DAIMOND FEBRICS LTD. 26KM FAISALABAD ROAD FEROZ WATTOAN SHEIKUPURA.</t>
  </si>
  <si>
    <t>pack of 2 rings</t>
  </si>
  <si>
    <t>Liaquat Ali</t>
  </si>
  <si>
    <t>sultana bad self delivered</t>
  </si>
  <si>
    <t>N/A</t>
  </si>
  <si>
    <t>Marina pride near teen talwar karachi</t>
  </si>
  <si>
    <t>bilal associate near matric board office karachi</t>
  </si>
  <si>
    <t>ahab ali dodani</t>
  </si>
  <si>
    <t>Mumtaz square c-14, ch khaliq uz zaman road block 8 clifton opposite saylani karachi</t>
  </si>
  <si>
    <t>tag 36, hoodies, 1 t-shirts</t>
  </si>
  <si>
    <t>ZEESHAN, DILBAR</t>
  </si>
  <si>
    <t>H/F28 DAWOOD COLONY QAZI ABDUL QAUOOM ROAD GARI KHATA</t>
  </si>
  <si>
    <t>pack of 4 branded full sleeve</t>
  </si>
  <si>
    <t>CH NASAR MEHMOOD</t>
  </si>
  <si>
    <t>VILLAGE:RASOOL PUR , POST OFFICE: HELAN ,TEHSIL:PHALIA, DISTRICT: MANDI BHA UD DIN</t>
  </si>
  <si>
    <t>30/09/2015</t>
  </si>
  <si>
    <t>29/09/2015</t>
  </si>
  <si>
    <t>28/09/2015</t>
  </si>
  <si>
    <t>23/09/2015</t>
  </si>
  <si>
    <t>22/09/2015</t>
  </si>
  <si>
    <t>21/09/2015</t>
  </si>
  <si>
    <t>Row Labels</t>
  </si>
  <si>
    <t>Grand Total</t>
  </si>
  <si>
    <t>Sum of Price</t>
  </si>
  <si>
    <t>UMAR, MALIK</t>
  </si>
  <si>
    <t>73.L BLOCK SABZAZAR LAHORE</t>
  </si>
  <si>
    <t>ALI NAWAZ</t>
  </si>
  <si>
    <t>SAJJAD PRINTERS SAIDPUR ROAD ASGHAR MALL CHOWK RAWALPINDI</t>
  </si>
  <si>
    <t>pack of 3 nike hoodies</t>
  </si>
  <si>
    <t>BASIT, MEHMOOD</t>
  </si>
  <si>
    <t>HOUSE#104, GALI#40, G.10/4 ISLAMABAD</t>
  </si>
  <si>
    <t>ADEEL, PARVEZ</t>
  </si>
  <si>
    <t>HOUSE NUMBER 146 STREET 8 PHASE 2 GULRAIZ HOUSING SCHEME RAWALPINDI</t>
  </si>
  <si>
    <t>DAWOOD, KHAN</t>
  </si>
  <si>
    <t>MADRASSA ROAD HOUSE NUMBER H-2, QUETTA CANTT</t>
  </si>
  <si>
    <t>AATIF KARIM</t>
  </si>
  <si>
    <t>MUFTI MAHMOOD PUBLIC SCHOOL AND COLLEGE NEAR DPO OFFICE DERA ISMAIL KHAN</t>
  </si>
  <si>
    <t>Dera ismail khan</t>
  </si>
  <si>
    <t>AFTAB, KOREJO</t>
  </si>
  <si>
    <t>NEAR TO WAHAB SOOMRO KARYANA STORE AYOOB COLONY NEAR TO DR KHALID MEHOOD MADDRUSSA</t>
  </si>
  <si>
    <t>SHAAM KHAN, QAZI</t>
  </si>
  <si>
    <t>UNIQUE HOSTEL, JHANGIR ABAD, STREET NO 2, PESHAWAR, KPK</t>
  </si>
  <si>
    <t>Ambreen</t>
  </si>
  <si>
    <t>gulistan e jouhar block 18th rabia city block c flat no c/ 2-14</t>
  </si>
  <si>
    <t>pack of 2 hoodies</t>
  </si>
  <si>
    <t>guess rose watch</t>
  </si>
  <si>
    <t>Faraz, Khan</t>
  </si>
  <si>
    <t>Flat # A-112, Decent Garden, University Road, Karachi Opposite Johar Complex</t>
  </si>
  <si>
    <t>JUNAID NADEEM</t>
  </si>
  <si>
    <t>163 B BLOCK WALTON ROAD LAHORE</t>
  </si>
  <si>
    <t>lahore</t>
  </si>
  <si>
    <t>MUHAMMAD, SHAHZAD</t>
  </si>
  <si>
    <t>FIRST CALL TO THE CUSTOMER, KALU KHAN KHAT KALAI MAMA KHEEL</t>
  </si>
  <si>
    <t>swabi</t>
  </si>
  <si>
    <t>pack of 2 wwe hoodies</t>
  </si>
  <si>
    <t>MUHAMMAD, SULEMAN</t>
  </si>
  <si>
    <t>207 SIKANDER BLOCK ALLAMA IQBAL TOWN LAHORE PAKISTAN</t>
  </si>
  <si>
    <t>MIR ZABHIR</t>
  </si>
  <si>
    <t>FIRST CALL TO THE CUSTOMER, DR. KHALID MUHMOOD SOMROO KA MARDSA AYUB COLONY LARKANA</t>
  </si>
  <si>
    <t>QAISER, QURESHI</t>
  </si>
  <si>
    <t>FIRST CALL TO THE CUSTOMER, HNO40/120,ABDULLAHCITY,NASEEMNAGARCHOWK,QASIMABADHYD</t>
  </si>
  <si>
    <t>Umar, Nadeem</t>
  </si>
  <si>
    <t>H-2, shadman town, north nazimabad, karachi,</t>
  </si>
  <si>
    <t>addidas hoodies and sweatpants</t>
  </si>
  <si>
    <t>pump watch</t>
  </si>
  <si>
    <t>15/12/2015</t>
  </si>
  <si>
    <t>Muhammad Ali</t>
  </si>
  <si>
    <t>aijaz, ali</t>
  </si>
  <si>
    <t>office no 101 ist floor ibrahim bhai tower main shahra e faisal karachi</t>
  </si>
  <si>
    <t>Silk Bank site area karachi</t>
  </si>
  <si>
    <t>Johar side</t>
  </si>
  <si>
    <t>Bank Alfalah I.I Chundagri karachi</t>
  </si>
  <si>
    <t>tabish, alvi</t>
  </si>
  <si>
    <t>A218, Block 12, Gulistan-e-Jauhar</t>
  </si>
  <si>
    <t>LAILA, FAISAL</t>
  </si>
  <si>
    <t>MCB/1991,MOHALLAH LINE PARK NEAR MASJID HAYAT UN NABI,CHAKWAL</t>
  </si>
  <si>
    <t>chakwal</t>
  </si>
  <si>
    <t>14/12/2015</t>
  </si>
  <si>
    <t>MOHSIN, ALI</t>
  </si>
  <si>
    <t>HOUSE NO. 02, STREET NO. 09, YOUNSPURA BAGHBAN PURA LAHORE</t>
  </si>
  <si>
    <t>HUMERA, NIZAMANI</t>
  </si>
  <si>
    <t>NIZAMANI MOHLA NEAR POST OFFICE MATLI</t>
  </si>
  <si>
    <t>matli</t>
  </si>
  <si>
    <t>QAISAR, SALEEM</t>
  </si>
  <si>
    <t>248/S-1 QUAID E AZAM INDUSTRIAL ESTATE KOT LAKHPAT LAHORE</t>
  </si>
  <si>
    <t>ring</t>
  </si>
  <si>
    <t>MRS., FAROOQ</t>
  </si>
  <si>
    <t>1304-AMEER PURE GREEN ACERS RIAWIND ROAD LAHORE</t>
  </si>
  <si>
    <t>ARHAM, KAZI</t>
  </si>
  <si>
    <t>HOUSE # 6, BLOCK H-3, WAPDA TOWN, LAHORE, PUNJAB, PAKISTAN</t>
  </si>
  <si>
    <t>WWE hoodies Cangro</t>
  </si>
  <si>
    <t>NAEEM, SHAHID</t>
  </si>
  <si>
    <t>SHAHID&amp;SONS; LEASING CENTRE PHANDU ROAD SHAHEED ABAD PESHAWAR</t>
  </si>
  <si>
    <t>puma hoodies</t>
  </si>
  <si>
    <t>flat no 22 4th floor block 7 zeenat square fc area karachi</t>
  </si>
  <si>
    <t>zeenat appartment</t>
  </si>
  <si>
    <t>Samreen, Ahmed</t>
  </si>
  <si>
    <t>D-162, Block-7, Gulshan-e-Iqbal, Karachi</t>
  </si>
  <si>
    <t>Hoodies and sweatpant deal</t>
  </si>
  <si>
    <t>ahsan, ali</t>
  </si>
  <si>
    <t>HOUSE NO:R320 sec 15 A 5 buffer zone karachi</t>
  </si>
  <si>
    <t>imran</t>
  </si>
  <si>
    <t>House A-558, block 3 gulshan-e-iqbal near KDA market karachi</t>
  </si>
  <si>
    <t>hoodies, t-shirts, tag 36</t>
  </si>
  <si>
    <t>saad khan</t>
  </si>
  <si>
    <t>251-E market block 6 p.e.c.h.s karachi near aqsa masjid</t>
  </si>
  <si>
    <t>YAHYA, AMIN KHAN</t>
  </si>
  <si>
    <t>CALL TO THE CUSTOMER, CHAMKANI POLICE STATION PESHAWAR</t>
  </si>
  <si>
    <t>16/12/2015</t>
  </si>
  <si>
    <t>9 Plain Hoodies</t>
  </si>
  <si>
    <t>Bumzee Disco bakery karachi</t>
  </si>
  <si>
    <t>Raheel</t>
  </si>
  <si>
    <t>17/12/2015</t>
  </si>
  <si>
    <t>G104, Chapal Beach Luxury Apartments Clifton Block 4</t>
  </si>
  <si>
    <t>umair tariq</t>
  </si>
  <si>
    <t>manzoor ahmed</t>
  </si>
  <si>
    <t>393 E 2 block wapda town lahore</t>
  </si>
  <si>
    <t>NABI, SAFI</t>
  </si>
  <si>
    <t>malakand</t>
  </si>
  <si>
    <t>Call To the customer, chakdara district dir lower kpk</t>
  </si>
  <si>
    <t>SULEMAN IQRAR ABBASI</t>
  </si>
  <si>
    <t>House no 10-A main double road F10/3 islamabad</t>
  </si>
  <si>
    <t>Huzaifa, Zahid</t>
  </si>
  <si>
    <t>House No. A-23, Street # 40, G-7/4, Islamabad</t>
  </si>
  <si>
    <t>wwe hoodies</t>
  </si>
  <si>
    <t>Waleed, Khan</t>
  </si>
  <si>
    <t>Karachi north nazimabad block g Hyderi ali daulat square gate 4 flat 159 1st floor</t>
  </si>
  <si>
    <t>shahid, malik</t>
  </si>
  <si>
    <t>al imran mobile shop garh more p/o garh maharaja teh ahmed pur sial distt jhang</t>
  </si>
  <si>
    <t>jhang</t>
  </si>
  <si>
    <t>Muhammad, Taha</t>
  </si>
  <si>
    <t>A-262, Street 11, Block 'N', North Nazimabad, Karachi, Sindh</t>
  </si>
  <si>
    <t>Hussain, Saifuddin</t>
  </si>
  <si>
    <t>ShabbirAbad A block. Opposite baloch colony pull. Jamila Mansion FLAT NO. 4. Near Burhani Masjid</t>
  </si>
  <si>
    <t>SUDAIS, KHAN</t>
  </si>
  <si>
    <t>ZAMZAMSUPERSTORE MINIPLAZA GTROAD KAMRA</t>
  </si>
  <si>
    <t>kamra</t>
  </si>
  <si>
    <t>22/12/2015</t>
  </si>
  <si>
    <t>DAWOOD, SATTAR</t>
  </si>
  <si>
    <t>32-A SALLI TOWN HARBANSPURA ROAD LAHORE</t>
  </si>
  <si>
    <t>SAOOD, BAIG</t>
  </si>
  <si>
    <t>HOUSE # 87 ST # 2 MOHALLAH BHOTTO COLONY SHAHDARAH LAHORE</t>
  </si>
  <si>
    <t>MOHSIN, JAHANGIR</t>
  </si>
  <si>
    <t>FIRST CALL TO THE CUSTOMER, SHAMI ROAD ,STREET NO 2, NEAR MALL PARK NONE</t>
  </si>
  <si>
    <t>FARHAN, SHAIKH</t>
  </si>
  <si>
    <t>ADAMJEE LIFE INSURANCE CO. LTD. MAIN BRANCH TILAK INCLINE ROAD, HYDERABAD</t>
  </si>
  <si>
    <t>ARSLAN, AHMAD</t>
  </si>
  <si>
    <t>FIRST CALL TO THE CUSTOMER, H# 05, STR 01, MOHALLAH RAJGAAN TARLAI KALAN ISLAMABAD</t>
  </si>
  <si>
    <t>SHAFFAN, AAMIR</t>
  </si>
  <si>
    <t>388 B CANAL VIEW HOUSING SOCIETY LAHORE</t>
  </si>
  <si>
    <t>HAMZA, MEHMOOD</t>
  </si>
  <si>
    <t>NISHAT COLONY, CINEMA STOP, HOUSE NO. E-1545/2 , STREET NO. 6, LAHORE CANTT.</t>
  </si>
  <si>
    <t>REHAN AHMED, KHAN</t>
  </si>
  <si>
    <t>REHAN ELECTRONICS BASEMENT AL SADIQUE CENTER 30 HALL ROAD LAHORE</t>
  </si>
  <si>
    <t>rado jublie mesh watch</t>
  </si>
  <si>
    <t>a 209 zamanabad landhi 4</t>
  </si>
  <si>
    <t>aabira, tahir</t>
  </si>
  <si>
    <t>Abdul, Rehman</t>
  </si>
  <si>
    <t>Soldier Bazar,Doli Khata,Mughal Chamber Flat No # 31</t>
  </si>
  <si>
    <t>Mohammad, Basim</t>
  </si>
  <si>
    <t>Spencer eye hospital quater block b 44/5 Karachi</t>
  </si>
  <si>
    <t>Count of Location</t>
  </si>
  <si>
    <t>JIBRAN, AMANULLAH</t>
  </si>
  <si>
    <t>14A SHADMAN LINK ROAD HUSSAIN STREET LAHORE</t>
  </si>
  <si>
    <t>26/12/2015</t>
  </si>
  <si>
    <t>AZAN, ALI</t>
  </si>
  <si>
    <t>HOUSE NO 681, MEMON CITY NEAR CITY SCHOOL MAIN BRANCH QASIMABAD,HYDERABAD LEFT SIDE THIRD STREET,DARK BROWN GATE</t>
  </si>
  <si>
    <t>tag heuer calibre 17</t>
  </si>
  <si>
    <t>HASHIR, AHMAD</t>
  </si>
  <si>
    <t>HOUSE NO 1 STREET 29B, SECTOR E PHASE 8 BAHRIA TOWN RAWALPINDI</t>
  </si>
  <si>
    <t>tag heuer calibre 36</t>
  </si>
  <si>
    <t>SHAHAB, KHAN</t>
  </si>
  <si>
    <t>CALL TO THE CUSTOMER, MARDAN</t>
  </si>
  <si>
    <t>mardan</t>
  </si>
  <si>
    <t>JAMSHAID, BADSHAH</t>
  </si>
  <si>
    <t>FIRST CALL TO THE CUSTOMER, NAWAY KALAY HANGU ROAD KOHAT</t>
  </si>
  <si>
    <t>IMAD, KHAN</t>
  </si>
  <si>
    <t>SWAT TYRE AND RUBBER CO (PVT) LTD 57 INDUSTRIAL ESTATE JAMRUD ROAD PESHAWAR</t>
  </si>
  <si>
    <t>HAMAD, JAANI</t>
  </si>
  <si>
    <t>PLADER LANE,TELENOR FRANCHISE ATTOCK, ATTOCK</t>
  </si>
  <si>
    <t>attock</t>
  </si>
  <si>
    <t>ZAFAR HAYAT</t>
  </si>
  <si>
    <t>BOYS HOSTEL UNIVERSITY OF BALOCHISTAN BLOCK 4 ROOM NUMBER 11.SRYAB ROAD QUETTA</t>
  </si>
  <si>
    <t>USAMA, ASJED</t>
  </si>
  <si>
    <t>HOUSE 509/1, STREET 23/1, Z BLOCK PHASE 3 DHA LAHORE</t>
  </si>
  <si>
    <t>Batman and superman hoodies</t>
  </si>
  <si>
    <t>HOUSE NO 115, STREET NO 2, SECTOR N2, PHASE 4, HAYATABAD PESHAWAR</t>
  </si>
  <si>
    <t>JIBRAN</t>
  </si>
  <si>
    <t>SHUMAILA, KANWAL</t>
  </si>
  <si>
    <t>HOUSE NO: M-577, STREET NO: 1, AMARPURA, RAWALPINDI</t>
  </si>
  <si>
    <t>M JIBRAN, KALHORO</t>
  </si>
  <si>
    <t>EID GAH MOHALA,DOCTOR MUJEEB'S CLINIC,RADHAN STATION,TALUKA MEHAR,DISST:DADU</t>
  </si>
  <si>
    <t>puma watch</t>
  </si>
  <si>
    <t>YASIR ALI</t>
  </si>
  <si>
    <t>HOUSE NO 15, STREET 38, BLOCK Z NST, SARGODHA</t>
  </si>
  <si>
    <t>3 rings</t>
  </si>
  <si>
    <t>pack of 3plazo</t>
  </si>
  <si>
    <t>KAISER</t>
  </si>
  <si>
    <t>FIRST CALL TO THE CUSTOMER, KOHAT</t>
  </si>
  <si>
    <t>Blue hoodies</t>
  </si>
  <si>
    <t>SYED QASIM ALI, SHAH</t>
  </si>
  <si>
    <t>ASKARI BANK LTD,MAIN BRANCH,PESHAWAR CANTT.PESHAWAR.</t>
  </si>
  <si>
    <t>CANIF, JAMAL</t>
  </si>
  <si>
    <t>GULBERG 3 FERDOUSE MARKET,MODEL COLONY STREET#2 HOUSE#77</t>
  </si>
  <si>
    <t>Mustafa, Iqbal</t>
  </si>
  <si>
    <t>23-k,K -Market, Block 6, PECHS, Karachi near greenwich school</t>
  </si>
  <si>
    <t>bilal, azhar</t>
  </si>
  <si>
    <t>Street 7a su 122 near millenium mall karachi askari 4</t>
  </si>
  <si>
    <t>Agha, Ismael</t>
  </si>
  <si>
    <t>khayaban-e-Rahat, commercial area,DHA Karachi,Lane 1, house no 3/1</t>
  </si>
  <si>
    <t>Abdullah, Afzaal</t>
  </si>
  <si>
    <t>R 157. Block 16, F.B Area</t>
  </si>
  <si>
    <t>Pack of 5 half sleeve t-shirts</t>
  </si>
  <si>
    <t>Aamir</t>
  </si>
  <si>
    <t>House no 201/1, street 27, phase 8 khayaban qasim karachi</t>
  </si>
  <si>
    <t>ASIF</t>
  </si>
  <si>
    <t>SHANDAR GARMENTS OLD POST OFFICE MARKET LIAQUAT PUR DISTRICT RAHIM YAR KHAN</t>
  </si>
  <si>
    <t>rahim yar khan</t>
  </si>
  <si>
    <t>pack of 3 shrugs, 3 plazo, 3 tights</t>
  </si>
  <si>
    <t>NAZIM HUSSAIN</t>
  </si>
  <si>
    <t>CALL TO THE CUSTOMER, BALOCHISTAN MEDICIAL STORE JEWAANI DISTRICT GAWADAR</t>
  </si>
  <si>
    <t>gawadar</t>
  </si>
  <si>
    <t>1 love watch, 1 flower watch in brown</t>
  </si>
  <si>
    <t>AYAN ALI</t>
  </si>
  <si>
    <t>HOUSE NO 533, STREET 8, AA PHASE 4 DHA LAHORE</t>
  </si>
  <si>
    <t>TANIA, SHER</t>
  </si>
  <si>
    <t>H453 M MAIN DOUBLE ROAD G11/3 ISB</t>
  </si>
  <si>
    <t>BILAL, KHAN</t>
  </si>
  <si>
    <t>HOUSE#965 STREET#8 UMAR BLOCK B BAHRIA TOWN</t>
  </si>
  <si>
    <t>WAQAR, ALI</t>
  </si>
  <si>
    <t>HOUSE NO 401D STREET 2 NEAR MUNAWAR SHAH SAHIB RESIDENCY LOWER CHATTER, MUZAFFARABAD AK</t>
  </si>
  <si>
    <t>combo pink hoodies and sweatpant</t>
  </si>
  <si>
    <t>MUHAMMAD SHAHZAD, AMEEN</t>
  </si>
  <si>
    <t>HOUSE NO 18 NEW CENTRAL JAIL STAFF COLONY BAHAWALPUR</t>
  </si>
  <si>
    <t>TAHIR, ANSARI</t>
  </si>
  <si>
    <t>FIRST CALL TO THE CUSTOMER, PHOOL NAGAR SHER PUR ROAD</t>
  </si>
  <si>
    <t>Bhai pheru</t>
  </si>
  <si>
    <t>ABDUR, REHMAN</t>
  </si>
  <si>
    <t>ISLAMABAD PWD HOUSING SOCIETY, STREET: 17 BLOCK:C HOUSE NO:17</t>
  </si>
  <si>
    <t>IHTESHAM, KHAN</t>
  </si>
  <si>
    <t>FIRST CALL TO THE CUSTOMER, WENSAM COLLEGE D.I.KHAN HOSTEL NO:1</t>
  </si>
  <si>
    <t>Shaista, Perveen</t>
  </si>
  <si>
    <t>A-629,2nd floor, block L', street 4th,North Nazimabad,Karachi</t>
  </si>
  <si>
    <t>MAJID, MALIK</t>
  </si>
  <si>
    <t>HOUSE 195 CC SECTOR D BAHRIA TOWN LAHORE</t>
  </si>
  <si>
    <t>pack of 5 super hero t-shirts</t>
  </si>
  <si>
    <t>Haroon khan</t>
  </si>
  <si>
    <t>pack of 2 black edifice in leather</t>
  </si>
  <si>
    <t>HOUSE 97, STREET 12, SECTOR F8, PHASE 6 HAYATABAD PESHAWAR</t>
  </si>
  <si>
    <t>RAEES, KHAN</t>
  </si>
  <si>
    <t>First Call to the customer, zafar park batkhela malakand agency Self collection</t>
  </si>
  <si>
    <t>UBEDULLAH ABBASI</t>
  </si>
  <si>
    <t xml:space="preserve">First Call to the customer, Zila shikarpur taluka lakhi town rustam Abbasi shop rustam s keepar ka </t>
  </si>
  <si>
    <t>13/1/2016</t>
  </si>
  <si>
    <t>Aftab, Arain</t>
  </si>
  <si>
    <t>plot no 35 street no 2 javed behria co-operative housing society hawks bay road khi</t>
  </si>
  <si>
    <t>Mahnoor, Junejo</t>
  </si>
  <si>
    <t>Karachi,malir cantt Askari 5 st#7 house no#495</t>
  </si>
  <si>
    <t>Ane</t>
  </si>
  <si>
    <t>n/A</t>
  </si>
  <si>
    <t>1 jeans, 2 german flag t-shirt, 1 trouser</t>
  </si>
  <si>
    <t>16/1/2016</t>
  </si>
  <si>
    <t>Cost</t>
  </si>
  <si>
    <t>Leopard Charges</t>
  </si>
  <si>
    <t>Kaymu Commission</t>
  </si>
  <si>
    <t>N.Profit</t>
  </si>
  <si>
    <t>14/1/2016</t>
  </si>
  <si>
    <t>SYED ASIF, HUSSAIN KAZMI</t>
  </si>
  <si>
    <t>H.055 MOHALLAH SAWAN CAMP MODEL TOWN HUMAK ISLAMABAD</t>
  </si>
  <si>
    <t>HARIS, KORAI</t>
  </si>
  <si>
    <t>PANO AKIL, NEAR DR MUMTAZ BLO HOUSE ON SADHOJA BUS STOP</t>
  </si>
  <si>
    <t>Pano Akil</t>
  </si>
  <si>
    <t>Tag Heuer 36</t>
  </si>
  <si>
    <t>ZAHIR</t>
  </si>
  <si>
    <t>MIAN OIL STORE MUSLIM CHOWK GREEN TOWN LAHORE</t>
  </si>
  <si>
    <t>pack of 2 sweatpant</t>
  </si>
  <si>
    <t>GHAZALA, FARHAN</t>
  </si>
  <si>
    <t>58-A KHADIM HUSSAIN ROAD NEAR ADDITIONAL I.G OFFICE LALKURTI RAWALPINDI CANTT</t>
  </si>
  <si>
    <t>House no A-418, saadi town block 4 near malir cantt karachi</t>
  </si>
  <si>
    <t>Muzafar Ali Mughal</t>
  </si>
  <si>
    <t xml:space="preserve">Casio Edifice watch </t>
  </si>
  <si>
    <t>17/1/2016</t>
  </si>
  <si>
    <t>Sarfaraz</t>
  </si>
  <si>
    <t>R-9, St 8, shadman town sector 14B karachi</t>
  </si>
  <si>
    <t>Pack of 2 Y neck t-shirts</t>
  </si>
  <si>
    <t>18/1/2016</t>
  </si>
  <si>
    <t>SIKANDER, SUBHANI</t>
  </si>
  <si>
    <t>HOUSE NO 48 JAVAID AHMED SHERAZ ROAD THIRD ROUND ABOUT SAMNABAD LAHORE</t>
  </si>
  <si>
    <t>WWE hoodies, smile face</t>
  </si>
  <si>
    <t>MINAL, WAQAR</t>
  </si>
  <si>
    <t>HOUSE NO 300 BLOCK A2, WAPDA TOWN GUJRANWALA</t>
  </si>
  <si>
    <t>ZAHRA, AGHA</t>
  </si>
  <si>
    <t>HOUSE#43, STREET#23,RIVER GARDEN , ISLAMABAD</t>
  </si>
  <si>
    <t>Syed Tabish iftikhar</t>
  </si>
  <si>
    <t>19/1/2016</t>
  </si>
  <si>
    <t>R247 block 20 fb area karachi near khoinoor sweets</t>
  </si>
  <si>
    <t>Final Result</t>
  </si>
  <si>
    <t>20/1/2016</t>
  </si>
  <si>
    <t>SHOAIB</t>
  </si>
  <si>
    <t>FIRST CALL TO THE CUSTOMER, GOGDARA SWAT MOHALA SAYAD ABAD NAME SHOAIB, FATHERNAME SUFAID GUL</t>
  </si>
  <si>
    <t>Mingora swat</t>
  </si>
  <si>
    <t>QAISAR, ABBAS GUJAR</t>
  </si>
  <si>
    <t>HOUSE NO. 159 SIDE DOOR UMAR PARK NEAR 47 NB</t>
  </si>
  <si>
    <t>rolex subminer golden</t>
  </si>
  <si>
    <t>UXAMA, MALIK</t>
  </si>
  <si>
    <t>430/A PEOPLE COLONY NO 2 ,BABAR CHOWK ,FSD</t>
  </si>
  <si>
    <t>FOZIA, UROOJE</t>
  </si>
  <si>
    <t>BASHIR AHMAD IQBAL STREET 15 HOUSE 99 MAHJIR COLONY SADIQ ABAD</t>
  </si>
  <si>
    <t>MOHSIN JAVAID</t>
  </si>
  <si>
    <t>MOHSIN JAVAID OFFICERS MESS, PAF CAMP BADABER PESHAWAR</t>
  </si>
  <si>
    <t>Nazeer hussain hospital destagir karachi</t>
  </si>
  <si>
    <t>ASAD, SHAIKH</t>
  </si>
  <si>
    <t>DUBAI SUPAR STORE,THATTA MAKLI SOCIETY</t>
  </si>
  <si>
    <t>thatha</t>
  </si>
  <si>
    <t>21/1/2016</t>
  </si>
  <si>
    <t>MALIK, ZEESHAN</t>
  </si>
  <si>
    <t>FIRST CALL TO THE CUSTOMER, DISTRIC:MAINWALI TASEEL:HARNOLI:MALIK IHSAN</t>
  </si>
  <si>
    <t>Mianwali</t>
  </si>
  <si>
    <t>HASEEB, ASHFAQ</t>
  </si>
  <si>
    <t>FIRST CALL TO THE CUSTOMER, LUMS M2 HOSTEL LAHORE</t>
  </si>
  <si>
    <t>Tissot master version</t>
  </si>
  <si>
    <t>Nisar Alam</t>
  </si>
  <si>
    <t>Bilal Masjid orangi town no 1 karachi</t>
  </si>
  <si>
    <t>Ring</t>
  </si>
  <si>
    <t>QATADA, TARIQ</t>
  </si>
  <si>
    <t>A-16 Rafa-e-aam society Malir Halt Karachi</t>
  </si>
  <si>
    <t>Pack of 2 Cotton Jeans</t>
  </si>
  <si>
    <t>M.waqas</t>
  </si>
  <si>
    <t>Plot no 89 e market mahmoodabad near iqsa masjid behind leopard P.e.c.h.s khi</t>
  </si>
  <si>
    <t>22/1/2016</t>
  </si>
  <si>
    <t>Head Phone For pc</t>
  </si>
  <si>
    <t>PC</t>
  </si>
  <si>
    <t>23/1/2016</t>
  </si>
  <si>
    <t>SZABIST SACHAL COLONY LARKANA</t>
  </si>
  <si>
    <t>SYED ROOULLAH SHAH</t>
  </si>
  <si>
    <t>NAZIR HUSSAIN SHAH</t>
  </si>
  <si>
    <t>FIRST CALL TO THE CUSTOMER, CITY MIANWALI WANDI GUNS WALI MUHALLAH SYEDAN WALA NEAR JAMA MASJID SAYDAN WALI</t>
  </si>
  <si>
    <t>Pack of 4 shrugs</t>
  </si>
  <si>
    <t>25/1/2016</t>
  </si>
  <si>
    <t>ZIA KHAN</t>
  </si>
  <si>
    <t>FIRST CALL TO THE CUSTOMER, PESHAWAR DURANPOOR OPF COLONY</t>
  </si>
  <si>
    <t>Pack of CAT Hoodies,T-shirts,Sweatpant</t>
  </si>
  <si>
    <t>IRSHAD ALI</t>
  </si>
  <si>
    <t>BANK ALFALAH SABZI MANDI BRANCH FAISALABAD</t>
  </si>
  <si>
    <t>Pack of 4 puma t-shirts</t>
  </si>
  <si>
    <t>MALIK SHAHNAWAZ HAIDER</t>
  </si>
  <si>
    <t>MALIK SHAHNAWAZ HAIDER, SABZI MANDI KARYANA MARKET ELLABABAD DISTRICT KASUR, TEHSEEL: CHUNIAN</t>
  </si>
  <si>
    <t>Pack of 10 shrugs</t>
  </si>
  <si>
    <t>Ibrahim, lodhi</t>
  </si>
  <si>
    <t>Karachi defence phase#8 khe bane iqbal 19 street house no 212</t>
  </si>
  <si>
    <t>Guess Cheetah Watch For Women</t>
  </si>
  <si>
    <t>26/1/2016</t>
  </si>
  <si>
    <t>imran, ansar</t>
  </si>
  <si>
    <t>Near UBL Bank Boultan Market karachi</t>
  </si>
  <si>
    <t>Pink Love Watch</t>
  </si>
  <si>
    <t>FIRST CALL TO THE CUSTOMER, FOOD STREET NEAR BADSHAHI MASJID</t>
  </si>
  <si>
    <t>SARAH</t>
  </si>
  <si>
    <t>27/1/2016</t>
  </si>
  <si>
    <t>Tag Heuer 2000 watch</t>
  </si>
  <si>
    <t>Curren Date and time watch</t>
  </si>
  <si>
    <t>SANJ MEDICAL STORE BANA PLAZA JANNAT BAZAAR GWADAR</t>
  </si>
  <si>
    <t>ZUBAIR, AHMAD</t>
  </si>
  <si>
    <t>CH, ZUBAIR</t>
  </si>
  <si>
    <t>FIRST CALL TO THE CUSTOMER, BEHIND GIRLS HIGH SCHOOL WARD NO #4 NOHALLA SARRAY SHOR KOT CITY</t>
  </si>
  <si>
    <t>Chicha watni</t>
  </si>
  <si>
    <t>29/1/2016</t>
  </si>
  <si>
    <t>White love watch</t>
  </si>
  <si>
    <t>Fan CNG pump nazimabad 4 karachi</t>
  </si>
  <si>
    <t>Taha</t>
  </si>
  <si>
    <t>30/1/2016</t>
  </si>
  <si>
    <t>A-131/, K.D.A, Officers housing society( behind national stadium)</t>
  </si>
  <si>
    <t>Maria Uzair</t>
  </si>
  <si>
    <t>URUT-1 CONTROL ROOM, ENGRO FERTILIZERS LTD DAHARKI</t>
  </si>
  <si>
    <t>TALLAT, HUSSAIN</t>
  </si>
  <si>
    <t>Black CAT hoodies</t>
  </si>
  <si>
    <t>H#12, ST#17, SEC F PHASE 2, DHA ISLAMABAD</t>
  </si>
  <si>
    <t>FAHAD, CHEEMA</t>
  </si>
  <si>
    <t>ZARTASHIA, RANA</t>
  </si>
  <si>
    <t>FIRST CALL TO THE CUSTOMER, QILA DIDAR SINGH MOHALA TOHEED PURA GALI MARHOOM RANA MASTER WAZEER WALI HOUSE OF RANA ABDUL SAMAD.</t>
  </si>
  <si>
    <t>Pack of 2 Heart and minos cartoon printed half t-shirts for ladies</t>
  </si>
  <si>
    <t>ADEELA, ARSHAD</t>
  </si>
  <si>
    <t>HOUSE#553FATEH SHER COLNY SAHIWAL NAZAD TAYYBA MASJID AND DOCTOR REEHAN WASIM</t>
  </si>
  <si>
    <t>Sahiwal</t>
  </si>
  <si>
    <t>Rado Jubile Silky Black Chain Watch</t>
  </si>
  <si>
    <t>Saffad, Akram</t>
  </si>
  <si>
    <t>The Tomb of Quaid-e-azam karachi</t>
  </si>
  <si>
    <t>2 Casio, 1 Rado, 1 addidas 1 reebook sweatpant</t>
  </si>
  <si>
    <t>31/1/2016</t>
  </si>
  <si>
    <t>MAMA hotel, Muhajir Camp no 6 baldia town karachi</t>
  </si>
  <si>
    <t>M.Hanif</t>
  </si>
  <si>
    <t>5 shrugs, 5 tights</t>
  </si>
  <si>
    <t>Tissot Golden Dial and Rolex Subminar Golden</t>
  </si>
  <si>
    <t>karachi king T-shirt Full sleeve</t>
  </si>
  <si>
    <t>shoaib, shahid</t>
  </si>
  <si>
    <t>pakistan karachi porana golimar mistre khan village house no.82</t>
  </si>
  <si>
    <t>waleed, khan</t>
  </si>
  <si>
    <t>A58-block8,mukka chock,F.B area karachi</t>
  </si>
  <si>
    <t>B1/21 Shehron Square sheikh Zaid karachi</t>
  </si>
  <si>
    <t>SHUMAYL, SALEEM</t>
  </si>
  <si>
    <t>ROOTS SCHOOL SYSTEM 74 HARLEY STREET, NEAR CHRISTIAN GRAVEYARD, RAWALPINDI</t>
  </si>
  <si>
    <t>ERUM, MEHMOOD</t>
  </si>
  <si>
    <t>(PLEASE DELIVER IT AFTER 3PM)  BAIT E SADA COLONY,STREET#3, LANE #1, HOUSE #B13, MISRIAL ROAD RWP</t>
  </si>
  <si>
    <t>BILAL, HAMZA</t>
  </si>
  <si>
    <t>327-E,LANE NO.9,PUNJAB HOUSING SOCIETY,GHAZI ROAD,DEFENCE</t>
  </si>
  <si>
    <t>MALIK SHEHBAZ</t>
  </si>
  <si>
    <t>HOUSE NO 11, GALI NUMBER 51, MUHALLA ISLAMABAD COLONY SAMNABAD LAHORE</t>
  </si>
  <si>
    <t>MISS SHAGUFTA KHAN</t>
  </si>
  <si>
    <t>THE CITEZEN FOUNDATION SECONDARY SHAIDU NOWSHERA KPK</t>
  </si>
  <si>
    <t>pack of 6 shrugs</t>
  </si>
  <si>
    <t>EHTASHAM, ALI SHAH</t>
  </si>
  <si>
    <t>GULSHAN FAREED COLLONY STREET #2, PAKPATTAN</t>
  </si>
  <si>
    <t>Peshawar Zalmi yellow t-shirts</t>
  </si>
  <si>
    <t>IMAN IMPEX OPPOSITE NAZIM IMRAN MAJEED KHAN HOUSE LALAZAR ROAD SCHEME NO 2 Y BLOCK PEOPLE'S COLONY GUJRANWALA</t>
  </si>
  <si>
    <t>Guest Wirst Watch</t>
  </si>
  <si>
    <t>MUDASSAR, ALI</t>
  </si>
  <si>
    <t>CHAK # 338 JB NIA LAHORE JHNAG ROAD, COCA COLA AJANCI, TEHSIL GOJRA DISST TOBA TEK SINGH</t>
  </si>
  <si>
    <t>H # 44, GREEN PARK SOCIETY, K.B TOWN, CANTT, LAHORE</t>
  </si>
  <si>
    <t>January Total Profit</t>
  </si>
  <si>
    <t>Year</t>
  </si>
  <si>
    <t>Profit</t>
  </si>
  <si>
    <t>Month</t>
  </si>
  <si>
    <t>Jan</t>
  </si>
  <si>
    <t>Ending Of January</t>
  </si>
  <si>
    <t>Zeeshan</t>
  </si>
  <si>
    <t>Pack of 4 PSL T-shirts</t>
  </si>
  <si>
    <t>r755 shareef abad near faizan e jamal masjid</t>
  </si>
  <si>
    <t>pack of 2 LED NIKE watches, tag 36</t>
  </si>
  <si>
    <t>SALMAN, TARIQ</t>
  </si>
  <si>
    <t>E-9/8-5-A ZAMAN COLONY ABID ROAD WALTON ROAD LAHORE CANTT</t>
  </si>
  <si>
    <t>Casio Beside in Brown</t>
  </si>
  <si>
    <t>HASSAN, BUTT</t>
  </si>
  <si>
    <t>HOUSE NO 6,BANGLOW NO 10,OLD CIVIL LINE,SARGODHA</t>
  </si>
  <si>
    <t>G - 216 BANK STREET MIANWALI</t>
  </si>
  <si>
    <t>ZAIN, TARIQ</t>
  </si>
  <si>
    <t>SHEIKH RIZWAN</t>
  </si>
  <si>
    <t>SHOP 17, AL KARIM PLAZA GROUND FLOOR CIRCULAR ROAD BAHAWALPUR</t>
  </si>
  <si>
    <t>Karachi king and peshawar zelmi t-shirts</t>
  </si>
  <si>
    <t>HASAAN, ALI</t>
  </si>
  <si>
    <t>P 154 REHMANIA TOWN FSD</t>
  </si>
  <si>
    <t>Cookie Monster T-shirt for Men</t>
  </si>
  <si>
    <t>ADNAN, SAEED</t>
  </si>
  <si>
    <t>HOUSE # 82-A, STREET # 06, FAISAL COLONY CHAKLALA, RAWALPINDI</t>
  </si>
  <si>
    <t>HAFIZ GHULAM ABBAS</t>
  </si>
  <si>
    <t>153B PCSIR MAIN COLLAGE ROAD TOWNSHIP LAHORE</t>
  </si>
  <si>
    <t>pack of 4 colar t-shirts</t>
  </si>
  <si>
    <t>Customer</t>
  </si>
  <si>
    <t>Flat 104, A1 rabi app 13D2 khi</t>
  </si>
  <si>
    <t>pack of 2 geneva</t>
  </si>
  <si>
    <t>Mame</t>
  </si>
  <si>
    <t>R203, block 11 village town karachi</t>
  </si>
  <si>
    <t>Combo deal, 1 shirt, addidas hoodies, LED Nike and Rado Watch</t>
  </si>
  <si>
    <t>Sidbad Park Nipa karachi</t>
  </si>
  <si>
    <t>UMAIS, WAQAR</t>
  </si>
  <si>
    <t>HOUSE NO 168 STREET NO 2A JABAR REHMATABAD COLONY CHAKLALA SCHEM 3 RAWALPINDI</t>
  </si>
  <si>
    <t>SAJID BHATTI</t>
  </si>
  <si>
    <t>M.ARIF MEDICOSE MARKET ROAD NO.2, NAWABSHAH</t>
  </si>
  <si>
    <t>nawabshah</t>
  </si>
  <si>
    <t>karachi and peshawar PSL t-shirts</t>
  </si>
  <si>
    <t>12 I LAYS STREET, FAIZ ROAD, OLD MUSLIM TOWN , LAHORE</t>
  </si>
  <si>
    <t>IBRAHEEM, AMIR</t>
  </si>
  <si>
    <t>LAHORE NEW AIRPORT ROAD SOCIETY DIVINE HOMES, HOUSE NO. 17</t>
  </si>
  <si>
    <t>ANUM, KHAN</t>
  </si>
  <si>
    <t>FIRST CALL TO THE CUSTOMER, NEARBY CHUNGI PEER WAAH, MOHALLAH FATANI, AHMEDPUR EAST.</t>
  </si>
  <si>
    <t>Ahmad pur east</t>
  </si>
  <si>
    <t>MUHAMMAD JUNAID, IQBAL</t>
  </si>
  <si>
    <t>HOUSE#. 68, STREET#. 5, SECTOR H-3, PHASE 2, HAYATABAD, PESHAWAR</t>
  </si>
  <si>
    <t>TALAL KHAN RIND BALOCH</t>
  </si>
  <si>
    <t>KHAN HUNTING MART SHOP OPP. CITY PARK NEW FRUIT &amp; VEGITABLE MARKET KHANPUR DISTT. RAHIM YAR KHAN</t>
  </si>
  <si>
    <t>ASFANDYAR, KHAN</t>
  </si>
  <si>
    <t>HOUSE#3B BLOCK-X STREET#8 SATELLITE TOWN BAHAWALPUR</t>
  </si>
  <si>
    <t>Lahore Qalandar t-shirts</t>
  </si>
  <si>
    <t>Pack of 28 tights</t>
  </si>
  <si>
    <t>TANVEER, HASSAN</t>
  </si>
  <si>
    <t>HOUSE NO, 1843. INDUS ROAD NO,1 NEAR CMH LAL KURTI RAWALPINDI</t>
  </si>
  <si>
    <t>Khaliq, Jilani</t>
  </si>
  <si>
    <t>A-337 block N north nazimabad street 13 , near dental college</t>
  </si>
  <si>
    <t>ABDUR RAUF</t>
  </si>
  <si>
    <t>FIRST CALL TO THE CUSTOMER,  LALAZAR COLONY NEAR MALIK AYUB MARKET UNIVERSITY CAMPUS PESHAWAR</t>
  </si>
  <si>
    <t>One Verses Hoodies and t-shirts</t>
  </si>
  <si>
    <t>ABRAR ALI</t>
  </si>
  <si>
    <t>HOUSE NO 55 B UNIT NO9 LATIFABAD HYD</t>
  </si>
  <si>
    <t>pack of 3 super hero t-shirts</t>
  </si>
  <si>
    <t>ARSALAN, REHMAN</t>
  </si>
  <si>
    <t>H NO BW601-01-01-389 KILLA KASI QUETTA</t>
  </si>
  <si>
    <t>Khangi</t>
  </si>
  <si>
    <t>HOUSE # 26/16. AZIZ BHATTI ROAD. HABIBULLAH COLONY. . ABBOTTABAD.KPK.</t>
  </si>
  <si>
    <t>NAEEM UR RAZAQ</t>
  </si>
  <si>
    <t>Pack of 4 cigarette pants</t>
  </si>
  <si>
    <t>khairpur</t>
  </si>
  <si>
    <t>SAJJAD ALI QURESHI, HOUSE # 80, BANARAS COLONY, KHAIRPUR MIR'S, SINDH, PAKISTAN</t>
  </si>
  <si>
    <t>HIRA, SAJJAD</t>
  </si>
  <si>
    <t>AWAIS, MUJTABA</t>
  </si>
  <si>
    <t>FIRST CALL TO THE CUSTOMER, NEAR COMSAT UNIVERSITY, DHOKE JABBI, ARSHAID DISCOUNT SHOP ALIPUR FARASH ISLAMABAD</t>
  </si>
  <si>
    <t>Pack of 3 Polo t-shirts</t>
  </si>
  <si>
    <t>15/2/2016</t>
  </si>
  <si>
    <t>pack of two cotton jeans</t>
  </si>
  <si>
    <t>MATEEN, JAVED</t>
  </si>
  <si>
    <t>HOUSE NO E127 STREET NO 16 MADINA COLONY WALTON ROAD LAHORE CANTT</t>
  </si>
  <si>
    <t>NAEEM, ABBAS</t>
  </si>
  <si>
    <t>FIRST CALL TO THE CUSTOMER, RASHIDCOLANI POST OFICE ROOD RAJAN PUR</t>
  </si>
  <si>
    <t>rajanpur</t>
  </si>
  <si>
    <t>RASHID, MEO</t>
  </si>
  <si>
    <t>FIRST CALL TO THE CUSTOMER, DERA CH AKHTER HUSSAIN KAMAHAN ROAD LAHORE.</t>
  </si>
  <si>
    <t>WASIM, AKRAM</t>
  </si>
  <si>
    <t>ALHANIF JEWELLERS GALI NAWAB SHAH WALI SARAFA BAZAR PAKPATTAN SHARIF</t>
  </si>
  <si>
    <t>WWE t-shirts</t>
  </si>
  <si>
    <t>NABEEGH, CHOUDHARY</t>
  </si>
  <si>
    <t>MUSLIM TOWN STREET NO 25 AND HOUSE NO 12 BAHAWALPUR</t>
  </si>
  <si>
    <t>roman regin hoodies</t>
  </si>
  <si>
    <t>USMAN, ALI</t>
  </si>
  <si>
    <t>FIRST CALL TO THE CUSTOMER, STREET NO 2 DHOK GANGAAL MUHALLAH RABBANI ABAD NEAR FAZAIA COLONY RAWALPINDI</t>
  </si>
  <si>
    <t>Dua Khan</t>
  </si>
  <si>
    <t>pack of 3 polo and 3 lecoste</t>
  </si>
  <si>
    <t>karachi appartment fl 23 A8, kalaboard nipa karachi</t>
  </si>
  <si>
    <t>pack of 2 t-shirts printed</t>
  </si>
  <si>
    <t>House no L3, st 21, sector 4a surjani town karachi</t>
  </si>
  <si>
    <t>19/2/2016</t>
  </si>
  <si>
    <t>Shaheer faraz</t>
  </si>
  <si>
    <t>Rs35 rafi pride jamia millaya road malir city karachi</t>
  </si>
  <si>
    <t>Shoaib Ahmed</t>
  </si>
  <si>
    <t>R-1115 block 16 Fb area karachi</t>
  </si>
  <si>
    <t>SUALEHEEN, BIBI</t>
  </si>
  <si>
    <t>ABDUL GHUFOOR BHATTI HOUSE # 260 TULSA CANTT LALAZAR RAWALPINDI</t>
  </si>
  <si>
    <t>18/2/2016</t>
  </si>
  <si>
    <t>NAZISH, MEMON</t>
  </si>
  <si>
    <t>INSTITUTE OF ENGLISH LANGUAGE (ENGLISH DEPARTMENT) UNIVERSITY OF SINDH JAMSHORO</t>
  </si>
  <si>
    <t>jamshoro</t>
  </si>
  <si>
    <t>CK watch for women in golden</t>
  </si>
  <si>
    <t>17/2/2016</t>
  </si>
  <si>
    <t>MUZAMMIL, ABBAS</t>
  </si>
  <si>
    <t>HOUSE NO.1466, ST. 40, PHASE 4, BAHRIA TOWN, RAWALPINDI</t>
  </si>
  <si>
    <t>Tag heuer 36</t>
  </si>
  <si>
    <t>456-DD , PHASE-IV ,D.H.A. LAHORE</t>
  </si>
  <si>
    <t>ASIM, BHATTI</t>
  </si>
  <si>
    <t>MASTER ASGAR</t>
  </si>
  <si>
    <t>FIRST CALL TO THE CUSTOMER, P/O BOX ZAHOORA T/D SIALKOT</t>
  </si>
  <si>
    <t>pack of 5 PSL t-shirts</t>
  </si>
  <si>
    <t>LUBNA, NAVEED</t>
  </si>
  <si>
    <t>LUBNA NAVEED UBL MAIN BRANCH CODE 0524,D.L.K</t>
  </si>
  <si>
    <t>1 patyala shalwar, 1 plain cigarette pants and 1 embroidery</t>
  </si>
  <si>
    <t>MUHAMMAD ASFAND, ALI</t>
  </si>
  <si>
    <t>MODEL TOWN KAREEM STREET HOUSE NO 68</t>
  </si>
  <si>
    <t>Pack of 3 hunky hoodies</t>
  </si>
  <si>
    <t>20/2/2016</t>
  </si>
  <si>
    <t>black casio and Tag 16 in leather</t>
  </si>
  <si>
    <t>22/2/2016</t>
  </si>
  <si>
    <t>JUNAID KHAN</t>
  </si>
  <si>
    <t>RAYAN MEDICINE COMPANY DAHQ HOSPITAL TIPAK MEDICAL CENTER VILLG TIMERGRA DIR LOWER(INCASE DONT FOUND PLZ CALL)</t>
  </si>
  <si>
    <t>Dir</t>
  </si>
  <si>
    <t>Pack of 2 peshawar zalmi and being human shirt</t>
  </si>
  <si>
    <t>SHAHIDA, PERVEEN</t>
  </si>
  <si>
    <t>HAYAT ABAD ST#1 HOUSSE NO.16/A NEAR UNIQUE PUBLIC SCHOOL AND COLLEGE CHICHAWATNI DIST SAHIWAL</t>
  </si>
  <si>
    <t>MEHWISH, KHAN</t>
  </si>
  <si>
    <t>REENG ROAD RAWALPINDI , HOUSE NO : KH 496/502 . STREET NO :18 . MOHALLA : MILLAT ABAD AFSHAN COLONY.</t>
  </si>
  <si>
    <t>WAFA, QURESHI</t>
  </si>
  <si>
    <t>FIRST CALL TO THE CUSTOMER, WAZIR MUHAMMAD MEHTAAB BHATTI NEAR GOVT BOYS HIGHER SECONDARY SCHOOL DARYA KHAN</t>
  </si>
  <si>
    <t>IJAZ SENDI</t>
  </si>
  <si>
    <t>FIRST CALL TO THE CUSTOMER, M.A.O COLLEGE FERDOS SENIMA RAJGER JAVED CERGA</t>
  </si>
  <si>
    <t>Juliya</t>
  </si>
  <si>
    <t>Sea Rock Marine Resort Flat T_2 plot 2/3 Blick_1 Clifton</t>
  </si>
  <si>
    <t>Guess blue watch</t>
  </si>
  <si>
    <t>Ahmed</t>
  </si>
  <si>
    <t>H_FC 86 st 6 Dhani bux goth block-9A gulistan-e-johar khi</t>
  </si>
  <si>
    <t>Ayaz</t>
  </si>
  <si>
    <t>ZARA, PERVAIZ</t>
  </si>
  <si>
    <t>287-B , REVENUE EMPLOYEES COOPERATIVE HOUSING SOCIETY JOHAR TOWN, COLLEGE ROAD LAHORE NEAR UMT UNIVERSITY</t>
  </si>
  <si>
    <t>Brock lesner t-shirts</t>
  </si>
  <si>
    <t>26/2/2016</t>
  </si>
  <si>
    <t>ROHAMA, SOHAIL</t>
  </si>
  <si>
    <t>HOUSE 173 SECTOR B LANE 3 ASKARI 10</t>
  </si>
  <si>
    <t>John cena t-shirt</t>
  </si>
  <si>
    <t>RANA, AFFI</t>
  </si>
  <si>
    <t>UNIVERSITY OF AGRICULTURE FAISLABAD, HOSTEL QAZZAFI HALL ROOM # 20-D</t>
  </si>
  <si>
    <t>FAIQ, KHALID</t>
  </si>
  <si>
    <t>FALT NO 3. 1ST FLOOR. FAIZAN HIGHTS NEAR HAFIZ MOTORS WARIS ROAD LINK JAIL ROAD LAHORE</t>
  </si>
  <si>
    <t>SANA, KHAN</t>
  </si>
  <si>
    <t>GULISTAN SOCIETY A/74 STREET 2 BIN QASIM TOWN KARACHI</t>
  </si>
  <si>
    <t>28/2/2016</t>
  </si>
  <si>
    <t>SABA, ASLAM</t>
  </si>
  <si>
    <t>HOUSE 31 NEW CIVIL LINE SARGHODHA ROAD SHEIKHUPURA</t>
  </si>
  <si>
    <t>pack of 6 tights</t>
  </si>
  <si>
    <t>MUHAMMAD, UMER</t>
  </si>
  <si>
    <t>WAH CANTT, TAXILA,JAMILABAD,STREETNUMBER23 HOUSE NUMBER 1</t>
  </si>
  <si>
    <t>IMRAN, ASLAM</t>
  </si>
  <si>
    <t>Pack of 3 casio edifice silver in chain</t>
  </si>
  <si>
    <t>HOUSE#P82 MAIN ROAD CHIBBAN NEAR USMAN PAAN SHOP FAISALABAD</t>
  </si>
  <si>
    <t>abdul, basit</t>
  </si>
  <si>
    <t>albasit hotel kharadar liyari karachi</t>
  </si>
  <si>
    <t>IMRAN ARSHAD</t>
  </si>
  <si>
    <t>NEW UNITED MOTORS ALLAMA IQBAL ROAD SECTOR D/3 EAST MIRPUR AZAD KASHMIR</t>
  </si>
  <si>
    <t>U and ME t-shirt</t>
  </si>
  <si>
    <t>AHSAN, MAHMOOD</t>
  </si>
  <si>
    <t>FEROZ PUR ROAD MUSLIM TOWN MORE NEAR PUNJAB COLLAGE CAMPUS 8 HOUSE NUM 5A STREET NUM 5.</t>
  </si>
  <si>
    <t>ZAIN, SIAL</t>
  </si>
  <si>
    <t>FIRST CALL TO THE CUSTOMER, VILLAGE KHAMISO KHAN SIAL, PANNO AQIL ,SUKKUR</t>
  </si>
  <si>
    <t>IHSAN, ABID</t>
  </si>
  <si>
    <t>Jeans Pants</t>
  </si>
  <si>
    <t>FIRST CALL TO THE CUSTOMER, VILL. MALIKPUR, TEH:KHARIAN, DISTT:GUJRAT</t>
  </si>
  <si>
    <t>RIAZUL QADEER, ARSHAD</t>
  </si>
  <si>
    <t>H.NO.25-A, CIRCULAR ROAD EAST, PAKISTAN TOWN PHASE-1, ISLAMABAD</t>
  </si>
  <si>
    <t>M.WASEEM, MAYO</t>
  </si>
  <si>
    <t>FAZAL SWEETS OLD KAHNA NAU LAHORE MAIN FEROZ PUR ROAD LAHORE, OLD KAHNA NAU LAHORE</t>
  </si>
  <si>
    <t>USMAN ALI</t>
  </si>
  <si>
    <t>FIRST CALL TO THE CUSTOMER, PESHAWAR NESHTARABAD GOVT GIRLS COLLEGE</t>
  </si>
  <si>
    <t>G-5-G-6 Al khayam arcade block 2 p.e.c.h.s nursery karachi</t>
  </si>
  <si>
    <t>Baber qureshi</t>
  </si>
  <si>
    <t>AZIZ, ALI</t>
  </si>
  <si>
    <t>Total Profit Of Feb</t>
  </si>
  <si>
    <t>Count of Status</t>
  </si>
  <si>
    <t>Column Labels</t>
  </si>
  <si>
    <t>Total Count of Status</t>
  </si>
  <si>
    <t>Total Sum of Price</t>
  </si>
  <si>
    <t>Maximum value</t>
  </si>
  <si>
    <t>RAJA, IMRAN</t>
  </si>
  <si>
    <t>CALL TO THE CUSTOMER, IF THE NUMBER IS OFF THEN CALL TO PTCL,  VILLAGE PO BKASH BLWAL GRBI THASIL SARAI ALAMGIR  DISTICT GUJRAT</t>
  </si>
  <si>
    <t>GULBAHAR NO 3 RASHEED TOWN NEAR BILAL STREET ZENITH PESHAWAR</t>
  </si>
  <si>
    <t>Sarai alamgir</t>
  </si>
  <si>
    <t>SHAHJAHAN, LARIK</t>
  </si>
  <si>
    <t>A 45, SINDHI MUSLIM SOCIETY AIRPORT ROAD SUKKUR</t>
  </si>
  <si>
    <t>sukkur</t>
  </si>
  <si>
    <t>Nida, Malik</t>
  </si>
  <si>
    <t>G2/12 Malir extension colony</t>
  </si>
  <si>
    <t>ALI AMMAR KHAN</t>
  </si>
  <si>
    <t>Flat no 4, Qasim block, asian heights near Alqamer hotel, Muree</t>
  </si>
  <si>
    <t>Murree</t>
  </si>
  <si>
    <t>Monaco 1st copy watch</t>
  </si>
  <si>
    <t>SAIF ALI</t>
  </si>
  <si>
    <t>House no E-257-3B Moh Satelite town rawalpindi</t>
  </si>
  <si>
    <t>Pack of 13 printed t-shirts</t>
  </si>
  <si>
    <t>MIRZA MAHMOOD AHMED</t>
  </si>
  <si>
    <t>(Call to the customer), MIRZA MAHMOOD AHMED mohallah hajee badar-u-din near government girls higher school tehsil sarai alamgir district gujrat</t>
  </si>
  <si>
    <t>Pack of 3 cartoon printed 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</si>
</sst>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11"/>
      <color theme="0"/>
      <name val="Calibri"/>
      <family val="2"/>
      <scheme val="minor"/>
    </font>
    <font>
      <b/>
      <sz val="9"/>
      <color rgb="FF666666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414141"/>
      <name val="Arial"/>
      <family val="2"/>
    </font>
    <font>
      <sz val="11"/>
      <color rgb="FFFF0000"/>
      <name val="Calibri"/>
      <family val="2"/>
      <scheme val="minor"/>
    </font>
    <font>
      <sz val="11"/>
      <color rgb="FF41414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7" borderId="3" applyNumberFormat="0" applyAlignment="0" applyProtection="0"/>
  </cellStyleXfs>
  <cellXfs count="64">
    <xf numFmtId="0" fontId="0" fillId="0" borderId="0" xfId="0"/>
    <xf numFmtId="0" fontId="1" fillId="3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Border="1" applyAlignment="1"/>
    <xf numFmtId="0" fontId="1" fillId="5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/>
    <xf numFmtId="0" fontId="1" fillId="4" borderId="0" xfId="0" applyFont="1" applyFill="1" applyBorder="1" applyAlignment="1"/>
    <xf numFmtId="0" fontId="0" fillId="0" borderId="0" xfId="0" applyFill="1"/>
    <xf numFmtId="14" fontId="1" fillId="0" borderId="0" xfId="0" applyNumberFormat="1" applyFont="1" applyFill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14" fontId="1" fillId="4" borderId="0" xfId="0" applyNumberFormat="1" applyFont="1" applyFill="1" applyAlignment="1">
      <alignment horizontal="right"/>
    </xf>
    <xf numFmtId="14" fontId="1" fillId="5" borderId="0" xfId="0" applyNumberFormat="1" applyFont="1" applyFill="1" applyBorder="1" applyAlignment="1">
      <alignment horizontal="right"/>
    </xf>
    <xf numFmtId="14" fontId="1" fillId="4" borderId="0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/>
    <xf numFmtId="3" fontId="1" fillId="0" borderId="0" xfId="0" applyNumberFormat="1" applyFont="1" applyFill="1" applyAlignment="1"/>
    <xf numFmtId="0" fontId="1" fillId="0" borderId="0" xfId="1" applyFont="1" applyFill="1" applyBorder="1" applyAlignment="1"/>
    <xf numFmtId="14" fontId="1" fillId="3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Border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4" borderId="0" xfId="0" applyFont="1" applyFill="1" applyAlignment="1"/>
    <xf numFmtId="0" fontId="6" fillId="4" borderId="0" xfId="0" applyFont="1" applyFill="1" applyBorder="1" applyAlignment="1"/>
    <xf numFmtId="14" fontId="6" fillId="4" borderId="0" xfId="0" applyNumberFormat="1" applyFont="1" applyFill="1" applyBorder="1" applyAlignment="1">
      <alignment horizontal="right"/>
    </xf>
    <xf numFmtId="0" fontId="5" fillId="0" borderId="0" xfId="0" applyFont="1" applyFill="1"/>
    <xf numFmtId="14" fontId="6" fillId="4" borderId="0" xfId="0" applyNumberFormat="1" applyFont="1" applyFill="1" applyAlignment="1"/>
    <xf numFmtId="0" fontId="5" fillId="0" borderId="0" xfId="0" applyFont="1"/>
    <xf numFmtId="14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14" fontId="0" fillId="0" borderId="0" xfId="0" applyNumberFormat="1"/>
    <xf numFmtId="14" fontId="0" fillId="0" borderId="0" xfId="0" applyNumberFormat="1" applyFill="1"/>
    <xf numFmtId="0" fontId="6" fillId="4" borderId="0" xfId="0" applyFont="1" applyFill="1"/>
    <xf numFmtId="0" fontId="7" fillId="0" borderId="0" xfId="0" applyFont="1"/>
    <xf numFmtId="14" fontId="6" fillId="4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7" borderId="3" xfId="3" applyFon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14" fontId="0" fillId="2" borderId="0" xfId="0" applyNumberFormat="1" applyFill="1"/>
    <xf numFmtId="0" fontId="10" fillId="0" borderId="0" xfId="0" applyFont="1"/>
    <xf numFmtId="0" fontId="0" fillId="0" borderId="0" xfId="0" applyAlignment="1">
      <alignment horizontal="left" indent="1"/>
    </xf>
    <xf numFmtId="0" fontId="11" fillId="0" borderId="5" xfId="0" applyFont="1" applyBorder="1"/>
    <xf numFmtId="0" fontId="0" fillId="0" borderId="4" xfId="0" applyBorder="1"/>
    <xf numFmtId="0" fontId="12" fillId="0" borderId="0" xfId="0" applyFont="1" applyFill="1"/>
    <xf numFmtId="0" fontId="8" fillId="6" borderId="2" xfId="2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4">
    <cellStyle name="Heading 1" xfId="2" builtinId="16"/>
    <cellStyle name="Hyperlink" xfId="1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san" refreshedDate="42347.119162268522" createdVersion="4" refreshedVersion="4" minRefreshableVersion="3" recordCount="298">
  <cacheSource type="worksheet">
    <worksheetSource ref="A1:J298" sheet="Customer sale sheet"/>
  </cacheSource>
  <cacheFields count="11">
    <cacheField name="Name of the customers" numFmtId="0">
      <sharedItems/>
    </cacheField>
    <cacheField name="Number" numFmtId="0">
      <sharedItems containsBlank="1" containsMixedTypes="1" containsNumber="1" containsInteger="1" minValue="3000570683" maxValue="3487699561" count="284">
        <n v="3475052949"/>
        <n v="3135501222"/>
        <n v="3004282632"/>
        <n v="3432082407"/>
        <n v="3222228676"/>
        <n v="3339127895"/>
        <n v="3327550332"/>
        <n v="3009504813"/>
        <n v="3310288116"/>
        <n v="3360200470"/>
        <n v="3018668802"/>
        <n v="3007711632"/>
        <n v="3034080363"/>
        <n v="3154047321"/>
        <n v="3139445328"/>
        <n v="3449790116"/>
        <n v="3439110000"/>
        <n v="3361757517"/>
        <n v="3332116015"/>
        <n v="3462579579"/>
        <n v="3343808400"/>
        <n v="3345466101"/>
        <n v="3313890188"/>
        <n v="3072771611"/>
        <n v="3035210796"/>
        <n v="3139120912"/>
        <n v="3227220585"/>
        <n v="3004113225"/>
        <n v="3249495181"/>
        <n v="3030533041"/>
        <n v="3332182155"/>
        <n v="3135974447"/>
        <n v="3322215251"/>
        <n v="3338628258"/>
        <n v="3073310592"/>
        <n v="3111681317"/>
        <n v="3212371775"/>
        <n v="3207366457"/>
        <n v="3411484525"/>
        <n v="3133149408"/>
        <n v="3218823930"/>
        <n v="3133426091"/>
        <n v="3119462795"/>
        <n v="3315301911"/>
        <n v="3322244123"/>
        <n v="3222141820"/>
        <n v="3245400004"/>
        <n v="3475564903"/>
        <n v="3070614559"/>
        <n v="3151880753"/>
        <n v="3462220229"/>
        <n v="3102879934"/>
        <n v="3218383567"/>
        <n v="3217555548"/>
        <n v="3214226230"/>
        <n v="3460337677"/>
        <n v="3127095434"/>
        <n v="3349195544"/>
        <n v="3337546833"/>
        <n v="3064451812"/>
        <n v="3114790647"/>
        <n v="3131015717"/>
        <n v="3217279170"/>
        <n v="3319614452"/>
        <n v="3455281827"/>
        <n v="3151316294"/>
        <n v="3227264703"/>
        <n v="3015141428"/>
        <n v="3360067883"/>
        <n v="3232052231"/>
        <n v="3452492689"/>
        <n v="3354941966"/>
        <n v="3355976801"/>
        <n v="3465317632"/>
        <n v="3122124938"/>
        <n v="3414002096"/>
        <n v="3243372882"/>
        <n v="3329216611"/>
        <n v="3358407040"/>
        <n v="3318200117"/>
        <n v="3101828048"/>
        <n v="3337028705"/>
        <n v="3432778874"/>
        <n v="3330514491"/>
        <n v="3417580739"/>
        <n v="3412589950"/>
        <n v="3145858090"/>
        <n v="3322588749"/>
        <n v="3314409501"/>
        <n v="3343400800"/>
        <n v="3324000084"/>
        <s v="03166001174; 03442572260"/>
        <n v="3212885297"/>
        <n v="3242444067"/>
        <n v="3368284355"/>
        <n v="3073265414"/>
        <m/>
        <n v="3332191203"/>
        <n v="3115444842"/>
        <n v="3062130357"/>
        <n v="3355127192"/>
        <n v="3047376569"/>
        <n v="3337845133"/>
        <n v="3238106362"/>
        <n v="3315359798"/>
        <n v="3052651435"/>
        <n v="3341664164"/>
        <n v="3335573787"/>
        <n v="3008274645"/>
        <n v="3333263266"/>
        <n v="3148001545"/>
        <n v="3003664225"/>
        <n v="3222788979"/>
        <n v="3458645481"/>
        <n v="3334556734"/>
        <n v="3346854512"/>
        <n v="3332949188"/>
        <n v="3008037786"/>
        <n v="3434940982"/>
        <n v="3321461107"/>
        <n v="3429150025"/>
        <n v="3008359466"/>
        <n v="3405195710"/>
        <n v="3352740403"/>
        <n v="3342275717"/>
        <n v="3452260945"/>
        <n v="3109980080"/>
        <n v="3064208400"/>
        <n v="3083730969"/>
        <n v="3487699561"/>
        <n v="3013345679"/>
        <n v="3343501747"/>
        <n v="3452820133"/>
        <n v="3024784064"/>
        <n v="3004710338"/>
        <n v="3007517443"/>
        <n v="3448009788"/>
        <s v="3005079946; 0512155520"/>
        <n v="3016620720"/>
        <n v="3435000168"/>
        <n v="3334707299"/>
        <s v="a"/>
        <n v="3464161233"/>
        <n v="3223345939"/>
        <n v="3327925644"/>
        <n v="3453053894"/>
        <s v="n/a"/>
        <n v="3332831141"/>
        <n v="3456463762"/>
        <n v="3357731777"/>
        <n v="3017461453"/>
        <n v="3126969609"/>
        <n v="3449385746"/>
        <n v="3335559707"/>
        <n v="3430100223"/>
        <n v="3030972411"/>
        <n v="3333666960"/>
        <n v="3157697376"/>
        <n v="3334512471"/>
        <n v="3314645434"/>
        <n v="3242984905"/>
        <n v="3461283211"/>
        <n v="3432998344"/>
        <n v="3216442684"/>
        <n v="3315050582"/>
        <n v="3454882587"/>
        <n v="3218387575"/>
        <n v="3333334358"/>
        <n v="3212401473"/>
        <n v="3152613344"/>
        <n v="3248259757"/>
        <n v="3472820633"/>
        <n v="3318012874"/>
        <n v="3126853922"/>
        <n v="3338427273"/>
        <n v="3331238966"/>
        <n v="3002114818"/>
        <n v="3152838664"/>
        <n v="3321663774"/>
        <n v="3003730465"/>
        <n v="3120580010"/>
        <n v="3458335737"/>
        <n v="3205355678"/>
        <n v="3002023010"/>
        <n v="3000914867"/>
        <n v="3333277749"/>
        <n v="3083241726"/>
        <n v="3012302366"/>
        <n v="3339738004"/>
        <n v="3334504878"/>
        <n v="3452944853"/>
        <s v="3475305016; 03325307737"/>
        <n v="3136015944"/>
        <n v="3455161120"/>
        <n v="3003648233"/>
        <n v="3365188073"/>
        <n v="3406041445"/>
        <n v="3062452564"/>
        <n v="3323056946"/>
        <n v="3032966289"/>
        <n v="3340079332"/>
        <n v="3234143885"/>
        <n v="3105054377"/>
        <n v="3076302425"/>
        <n v="3152022232"/>
        <n v="3036126022"/>
        <n v="3323117901"/>
        <n v="3016702001"/>
        <n v="3075124714"/>
        <n v="3145452288"/>
        <n v="3337813378"/>
        <n v="3028504782"/>
        <n v="3070767802"/>
        <n v="3312485821"/>
        <n v="3475743765"/>
        <n v="3004332031"/>
        <n v="3342677825"/>
        <n v="3363007276"/>
        <n v="3343397629"/>
        <n v="3341686433"/>
        <n v="3239919990"/>
        <n v="3234014432"/>
        <n v="3218481000"/>
        <n v="3336841523"/>
        <n v="3062643135"/>
        <n v="3313514458"/>
        <n v="3458203470"/>
        <n v="3447067287"/>
        <n v="3479292532"/>
        <n v="3123549950"/>
        <n v="3337400001"/>
        <n v="3128637219"/>
        <n v="3045999001"/>
        <n v="3151030034"/>
        <n v="3028265444"/>
        <n v="3446396211"/>
        <n v="3316884447"/>
        <n v="3451643002"/>
        <n v="3480224998"/>
        <n v="3023975197"/>
        <n v="3022296281"/>
        <n v="3417098506"/>
        <n v="3316161193"/>
        <n v="3000570683"/>
        <n v="3162032302"/>
        <n v="3110265125"/>
        <n v="3453060329"/>
        <n v="3330350428"/>
        <n v="3330377333"/>
        <n v="3339013930"/>
        <n v="3335170418"/>
        <n v="3043343118"/>
        <n v="3443230698"/>
        <n v="3313538399"/>
        <n v="3469000224"/>
        <n v="3112115833"/>
        <n v="3348000805"/>
        <n v="3349612737"/>
        <n v="3238863226"/>
        <n v="3009383770"/>
        <n v="3214429242"/>
        <n v="3459058303"/>
        <n v="3335315332"/>
        <n v="3068727512"/>
        <n v="3242828490"/>
        <n v="3212388329"/>
        <n v="3343509054"/>
        <n v="3332380958"/>
        <n v="3335007679"/>
        <n v="3331294639"/>
        <n v="3435282919"/>
        <n v="3008144988"/>
        <n v="3454687068"/>
        <n v="3035735688"/>
        <n v="3335528384"/>
        <n v="3007699957"/>
        <n v="3218739739"/>
        <n v="3126644372"/>
        <n v="3004867728"/>
        <n v="3343755124"/>
        <n v="3162586693"/>
        <n v="3363002138"/>
        <n v="3423658160"/>
        <n v="3322214786"/>
      </sharedItems>
    </cacheField>
    <cacheField name="Price" numFmtId="0">
      <sharedItems containsSemiMixedTypes="0" containsString="0" containsNumber="1" containsInteger="1" minValue="250" maxValue="5150" count="70">
        <n v="1450"/>
        <n v="1350"/>
        <n v="1150"/>
        <n v="1250"/>
        <n v="1400"/>
        <n v="1050"/>
        <n v="1300"/>
        <n v="1700"/>
        <n v="1500"/>
        <n v="680"/>
        <n v="1530"/>
        <n v="1900"/>
        <n v="1800"/>
        <n v="1100"/>
        <n v="1130"/>
        <n v="2400"/>
        <n v="750"/>
        <n v="700"/>
        <n v="1000"/>
        <n v="3100"/>
        <n v="2000"/>
        <n v="710"/>
        <n v="850"/>
        <n v="1430"/>
        <n v="2550"/>
        <n v="1170"/>
        <n v="1600"/>
        <n v="900"/>
        <n v="2200"/>
        <n v="1850"/>
        <n v="950"/>
        <n v="1200"/>
        <n v="1290"/>
        <n v="2450"/>
        <n v="800"/>
        <n v="1020"/>
        <n v="1260"/>
        <n v="2250"/>
        <n v="1220"/>
        <n v="1120"/>
        <n v="600"/>
        <n v="2150"/>
        <n v="1550"/>
        <n v="1380"/>
        <n v="1070"/>
        <n v="1460"/>
        <n v="1140"/>
        <n v="1230"/>
        <n v="5150"/>
        <n v="2900"/>
        <n v="4000"/>
        <n v="650"/>
        <n v="1080"/>
        <n v="660"/>
        <n v="550"/>
        <n v="620"/>
        <n v="870"/>
        <n v="810"/>
        <n v="1280"/>
        <n v="1030"/>
        <n v="1750"/>
        <n v="5000"/>
        <n v="930"/>
        <n v="830"/>
        <n v="2600"/>
        <n v="960"/>
        <n v="1110"/>
        <n v="2950"/>
        <n v="1470"/>
        <n v="250"/>
      </sharedItems>
    </cacheField>
    <cacheField name="Address" numFmtId="0">
      <sharedItems count="288">
        <s v="H#245 STREET #1B JUDICIAL COLONY   GULZAR E QUAID AIRPORT LINK ROAD RAWALPINDI"/>
        <s v="HOUSE OF BEER MUHAMMAD SHAKRIAL, ISLAMABAD"/>
        <s v="HOUSE NO.139-C GREEN CITY HOUSING SCHEME,BARKI ROAD,LAHORE"/>
        <s v="MOTOR VEHICLE EXAMINER OFFICE RAWLAKOT AZAD KASHMIR"/>
        <s v="House no. 127, Street 39 sector 4 canal view housing society near wapda town, Gujranwala"/>
        <s v="FAISAL TOWN SHINWARI KORONA NAASAR BAGH ROAD PESHAWAR"/>
        <s v="AMBALA HOUSE NEAR MASJID MUHAJREEN PHALIA, DISTRICT MANDI BUHAWALDIN, PUNJAB"/>
        <s v="FIRST CALL TO THE CUSTOMER MAIN RAWALPINDI TEHSIL GUJARKHAN CITY PALACE RESTURANT"/>
        <s v="House no. B-99, gulshan-e-iqbal abbas town abdul hasan isphani road"/>
        <s v="House no. A498, street no.9 block n north nazimabad karachi"/>
        <s v="House no. P314 hamza street khayaban colony no 2 kashmir road madina town faisalabad"/>
        <s v="HOUSE NO. A-348, HAMZA BLOCK -GREEN VIEW COLONY FAISALABAD"/>
        <s v="SHEIKH BURHAN UD DIN HOME KOT SANDRAS GILLANWALA TEHSIL CHUNIAN DISTRICT KASUR"/>
        <s v="FIRST CALL TO THE CUSTOMER, HOUSE NO. 37 ALI BLOCK AWANTOWN LAHORE"/>
        <s v="FLAT NO #408 ALMUSTAFA APARTMENTS G-8 MARKAZ ISLAMABAD"/>
        <s v="H.NO 496, STREET 16, PHASE 1,SECTOR E2 , HAYATABAD PESHAWAR"/>
        <s v="HOUSE NO 576/1 FRONTIER MOTORS MANSEHRA ROAD ABBOTTABAD"/>
        <s v="DISTRICT KASUR TEHSILE PATOKI CITY HABIBABAD HOUSE RANA AFZAL ADVOCATE NEAR PHATAK"/>
        <s v="HOUSE NO 123, OLD CLIFTON KARACHI"/>
        <s v="HOUSE NO. M-208 MOLLA RAM COMPOUND MALIR CITY KARACHI"/>
        <s v="HOUSE 18, F11 (ONE), ISLAMABAD"/>
        <s v="House no.DV 66, Dinna Hardo, Near F-Block and Hotel Mid City, IJP Road, Rawalpindi"/>
        <s v="HOUSE # B-10, WAPDA THERMAL POWER STATION GUDDU, DIST.KASHMORE(SINDH)"/>
        <s v="Pizza point hasan square self delivered"/>
        <s v="house no zb440, street no. 26, Mohallah alam abad dhoke hessu RAWALPINDI_x000a_"/>
        <s v="shahi palace wedding hall warsak road peshawar"/>
        <s v="house no. 141 block h dha eme sector near multan road lahore"/>
        <s v="adgroup advertising rizwan plaza 9 west ,2 floor blue area isalamabad"/>
        <s v="Lumbs univeristy v block gaala chatri chowk punjab small housing society e block house no. 110/1"/>
        <s v="ITALIAN PIZZA SHOP NO 5, MUZAFIR CHANBER PLAZA, FAZLE HUQ ROAD BLOCK F ISLAMABAD BLUE AREA"/>
        <s v="The Gap gulshan self delivered"/>
        <s v="House no 243, block 14 Fb area karachi"/>
        <s v="R 72 Gulshan-e-Amin banglows"/>
        <s v="House no. 37 brigadier colony khawaja safdar road sialkot"/>
        <s v="RIVER VIEW PLAZA MAZANINE FLOOR A3 NEAR STATE LIFE BUILDING THANDI SARAK"/>
        <s v="SERVRIS SHOW STORE FAWRA CHOKE PAKPATTAN"/>
        <s v="House number q5 sheet 27 model colony karachi"/>
        <s v="house no. p-153 Rahmania town, jhang road FSD"/>
        <s v="FIRST CALL TO THE CUSTOMER, KALHORO HOTEL NEAR CHANDKAPUL LARKANA SINDH"/>
        <s v="CALL TO THE CUSTOMER, AQEEL, AHMED MEMON, NEAR GOVT. HIGH SCHOOL, MOHALLA LOHAR, THERHI DISTRICT KHAIRPUR MIRS"/>
        <s v="349 S QUAID-E-AZAM INDUSTRIAL ESTATE TOWNSHIP LAHORE"/>
        <s v="NEW ALNOOR MEDICAL STORE SHOP NO: 7-8 KHILJI MARKET AALAMOO CHOWK AIRPORT ROAD NEAR F.C CHEKPOST"/>
        <s v="NOUMAN AZHAR MOHALLAH GULLAH KHAIL, TALWASA BEAUTY PALOUR STREET, BEHZADI CHIKKARKOT KOHAT"/>
        <s v="al-wadood institute of professional studies bara khau near bhera pull islamabad"/>
        <s v="Flat no.a5 block 3 asad appartment pchs karachi"/>
        <s v="Flat c-40 block 12 combine cng sana avenue gulistan-e-johar karachi"/>
        <s v="AKHTAR CHILDREN HOSPITAL, LALAZAR COLONY, THANA ROAD, MANDI BAHAUDDIN,PUNJAB, PAKISTAN"/>
        <s v="HOUSE NO, 23, GAALI NUM 2, SECTOR C4 MIRPUR AZAD KASHMIR"/>
        <s v="muhla qazi near by telephone exchange, Toba Tek Singh"/>
        <s v="chaudary plaza orange mobiles g.t road dina"/>
        <s v="Globe Company kimaari karachi"/>
        <s v="port grand Karachi"/>
        <s v="Hasan laskhary wallave gaale num 15, garden west block 3 near rehmani masjid karachi"/>
        <s v="sadiq hayat lodhi 5 temple road lahore"/>
        <s v="B27, ishaqabad, sir suleman road liaquabad karachi"/>
        <s v="A 282 2nd floor Block L North Nazimabad Karachi"/>
        <s v="CALL TO THE CUSTOMER,  MARDAN KHYBER PUKHTOON KHWA"/>
        <s v="CALL TO THE CUSTOMER, BASHIR AHMED BALOCH CARE OF ASHFAQ HUSSAIN SANGHI TA/A TO DC OFFICE LARKANA"/>
        <s v="CALL TO THE CUSTOMER, RESCUE 1122 CHINIOT NEAR DHQ HOSPITAL SGD ROAD"/>
        <s v="CALL TO THE CUSTOMER, VILLAGE GAVAYA BALOCH, HAVELILAKHA, DISTT OKARA TEHSIL DEPALPUR"/>
        <s v="Bait ul mukarram, self received"/>
        <s v="House no. P-6165 Street #6 Roza Park Mansoorabad Faisalabad"/>
        <s v="House no 617, college block phase 2, Gujrawala cantt"/>
        <s v="apartment no 15, Bahria Heights II, Phase 4, Bahria Town"/>
        <s v="pakistan qasimabad hyderabad phase=1 near becon house school c: 346"/>
        <s v="BATI CHOWK, HABIB COLONY, NEAR BARAH BARI HOUSE, BACK SIDE OF BANKOK KHYBER, SHEIKHUPURA BATI CHOWK HABIB COLONY BARAH DARI HOUSE"/>
        <s v="AL REHMAN PRINTING PRESS DAHRANWALA DISTRICT BAHAWALNAGAR"/>
        <s v="Salman Abbasi House shakrial Haroon chock Sadiqabad Rawalpindi"/>
        <s v="Flat no. 107 marryview apartment Mohammed Ali Bogra Road BathIsland road"/>
        <s v="HOUSE# L-534,BLOCK 1, METROVILLE III, ABUL HASSUN ISPHANI ROAD"/>
        <s v="HOUSE NO. 19-FAISAL STREET SHAH KAMAL COLONY, NEAR WAHDAT ROAD"/>
        <s v="ALSAFDAR HOUSE NO 45, STREET NO:2 NEAR MEEZAN BANK. GULBAHAR NO:1 PESHAWAR"/>
        <s v="HOUSE NO 23, STREET 25, SECTOR A, DHA PHASE 2 ISLAMABAD"/>
        <s v="R-55 block B. Millat garden society near kalaboard malir karachi"/>
        <s v="HOUSE 13, STREET 9, CHOHAN ROAD ISLAMPURA LAHORE"/>
        <s v="B16 falak naz view appt, near star gate karachi"/>
        <s v="HOUSE 195 STREET 14 SECTOR F5 PHASE 06 HAYATABAD PESHAWAR."/>
        <s v="PESHAWAR HAYATABAD PHASE 2 J4, STREET5, HOUSE NO 48,"/>
        <s v="MILLER'S HOUSE, B/VI-1298, LINK RAILWAY ROAD, SHAHDRAH, BAHAWALPUR"/>
        <s v="farman medical centre qadirpur road ghotki"/>
        <s v="House no 348 2nd B Mohallah Esserpura Nawabshah sindh"/>
        <s v="House no. B-99, street 16, near teen talwar nana feroz road bath island karachi"/>
        <s v="house M585 street 16 mohalla amar pura Rawalpindi"/>
        <s v="NEW STAR GRAPHICS MILL MOR DARYA KHAN TEHSIL DARYA KHAN DISTRICT BHAKKAR"/>
        <s v="k.A.E.C.H.S block 8 House no. A257 1st floor"/>
        <s v="Lahore hotel nearest cakes&amp;bakes gulistan hotel wali gali atock sarie"/>
        <s v="HAJI LATIF SHAH NEAR SHER MUHAMMAD HAKRO MADARSA SHIKARPUR"/>
        <s v="HOUSE NO. 4-B WAQAR STREET CLIFTON COLONY WAHDAT COLONY LAHORE"/>
        <s v="al-hamd gravure dp-19 sector 12-d north karachi industrial area karachi"/>
        <s v="Hina View House no. A-204 main university road karachi near mosamyat chock"/>
        <s v="house no. l/854 sector 48/b korangi no. 2 karachi"/>
        <s v="House no. L1-17, block B gulshan-e-millat bagh-e-korangi karachi near abdullah masjid"/>
        <s v="House no. 14, street 12, sector 2, haroon bahria naval colony karachi"/>
        <s v="FLAT NO. T-1/4 BIN QASIM STEEL TOWN KARACHI"/>
        <s v="HOUSE NO B-8, M.T.M ROAD NEAR WAPDA OFFICER TANDO JAM"/>
        <s v="petal hospital karachi"/>
        <s v="Compuaids, Jilani Khan Plaza,Patel Road, Quetta"/>
        <s v="dreamland motel Islamabad"/>
        <s v="FLT NO.T/2 2ND.FLOOR SEA ROCK ARAF PLOT NO COM-2/3 BLOCK/1 SCHEME N"/>
        <s v="ROOM NO. G-9 ALRAYAN HOSTLE AKBAR ROAD SECTOR A1 MIRPUR AK"/>
        <s v="NOUMAN SANATARY STORE CHOCK TOWN HAAL KABIR WALA (KHANEWAL)"/>
        <s v="SINGH BANK JINNAH ROAD NEAR FAYAZ LAB QUETTA"/>
        <s v="OFFICE OF AGRICULTURE EXTENSION TURBAT KECH MAKRAN"/>
        <s v="HEALTH SCIENCE AND ENGENIEERING DEPARTMENT, LUMS UNIVERSITY DHA, LAHORE"/>
        <s v="HOUSE NO. B-183, BLOCK 5, NEAR ABBASI MASJID WALA ROAD, SHAH FAISAL COLONY KARACHI"/>
        <s v="P-5/2 STEEL TOWN BIN QASIM KARACHI"/>
        <s v="MEHRAN SWEET AND BAKERS SIR SYED CHOWK TIPU ROAD RAWALPINDI"/>
        <s v="B-205, block 3 karachi administration society (Balouch Colony)"/>
        <s v="Office no. 1 ground floor goldline residancy plot no. z-12 block 16-a gulistan-e-johar near kda oversees society karachi"/>
        <s v="Ami Apex computer institute flat 3/10, block 5 rashid minhas road near bank islami gulshan-e-iqbal karachi"/>
        <s v="Erum video shop, erum emphiron mall phase 1 bufferzone"/>
        <s v="Oppsite noman complex"/>
        <s v="AL SADIQUE BOYS HOSTEL KHAYABAN E SADIQ SARGODHA"/>
        <s v="11 JOHAR VIEW NEAR WAFAQY COLONY OPPOSITE ALLIED SCHOOL JOHAR TOWN LAHORE"/>
        <s v="NEAR DARBAR PULLI ANWAR ABASI COLONY STREET NO#2, HOUSE NO.20"/>
        <s v="KARANI COTTAGE NEAR DUA SHINING SCHOOL BUTH MUHALLA DADU SINDH PAKISTAN"/>
        <s v="HOUSE NO 623 BLOCK D PHASE 5 DEFENCE DHA LAHORE"/>
        <s v="HOUSE NO 748 Z BLOCK DHA LAHORE"/>
        <s v="HOUSE # 23, STREET # 25 SECTOR A DHA 2 ISLAMABAD"/>
        <s v="BASHIR MEDICAL STORE STREET # 13, WALTON CANTT MADINA COLONY LAHORE"/>
        <s v="KATIBEEN AIR SERVICES, TOURISTS INN MOTEL,6 D, SADDAR ROAD, BEHIND JAN'S BAKERS PESHAWAR CANTT"/>
        <s v="DAWOOD FILLING STATION FAISALABAD ROD CHOWK AZAM LAYYAH"/>
        <s v="CB-73/4 IBRAHIM STREET NO.1 NEAR RANGE ROAD BYCO CNG PUMP AFSHAN COLONY RAWALPINDI CANTT"/>
        <s v="R-914/9 dastagir FB area karachi"/>
        <s v="c-block flat 202, jinnah complex near taj complex at MA jinnah road karachi"/>
        <s v="lahore by nano "/>
        <s v="R-245 Sector 11/c-1 lateef nagar north karachi near nagan chowrangi alhaaj akhtar resturant"/>
        <s v="Rizwan madical store,hospital road,sarai naurang. Said rehman senetory store,mohala doctran,sarai naurang."/>
        <s v="House no 71 aurangzeeb block new garden town lahore punjab pakistan_x000a_"/>
        <s v="lado pindi head marala sialkot"/>
        <s v="Umama Surgical and Maternity Home, H-block house#144 144#H block Arifwala District Pakpattan"/>
        <s v="Plot no 37/3 parklane block 5 clifton"/>
        <s v="flat num 208, block 33/5 near doraja marium arcade karachi"/>
        <s v="Primor travel near block 2 moti mahal karachi"/>
        <s v="HOUSE NO 36, STREET NO 1, ITIFAQ COLONY (NEAR DR.SARWAR'S CLINIC ), LAJPUT NAGAR ROAD SHAHDRA LAHORE"/>
        <s v="ASKAR11,SECTOR:B,STREET:34,HOUSE#507,LAHORE"/>
        <s v="SHOP 39-40 F MIRAJ PLAZA MAIN MARKET GULBERG II LAHORE"/>
        <s v="FLAT #3 -B HASSAN APPARTMENTS PATEL BAGH NEAR SALIM.MEDICAL COMPLEX QUETTA."/>
        <s v="HOUSENO:176 ST:4 PHASE:5B GHOURI TOWN"/>
        <s v="HOUSE NO # 9 STREET NO # 31 SECTOR #G/6-2 ISLAMABAD"/>
        <s v="HOUSE NO. E-6/10 B, STREET NO. 1, AL NOOR TOWN, WORKSHOP STOP, WALTON ROAD, LAHORE CANTT"/>
        <s v="HOUSE NO, A-353 GULISTAN COLONY WAHCANTT"/>
        <s v="a"/>
        <s v="HOUSE NO 143 D-2 WAPDA TOWN LAHORE"/>
        <s v="karachi old golimaar"/>
        <s v="flat no: A-18, Anarkali Appts., Ayesha manzil, Block 7, F.b area, karachi, sindh, pakistan"/>
        <s v="R-54,sector-8, North Karachi, Karachi."/>
        <s v="Defence"/>
        <s v="H#AA4 room#1 near to Iqra University Defence view phase 2 Karachi Defence view Karachi"/>
        <s v="STREET NO 3, ABDUL AZIZ SPHAI WALI PORANI ABADI DHULLAY GUJRANWALA"/>
        <s v="HOUSE NO 645 STREET NO 103 G9/4 ISLAMABAD"/>
        <s v="SHOP ENSEMBLE 2ND FLOR UNITED MALL ABDALI ROAD MULTAN"/>
        <s v="HOUSE # 784,STREET 1,PARK LANE,CHAKLALA SCHEME 3,RAWALPINDI PUNJAB."/>
        <s v="HADI TRAVEL &amp; TOURS NEAR QADEEM MARKAZI MASJID HANFIA MAIN BAZAR DADYAL AZAD KASHMIR"/>
        <s v="HOUSE#1731 MODEL TOWN HUMAK(F.A) ISLAMABAD"/>
        <s v="HOUSE NO 37, STREET NO 3, KOT SHAHB-U-DIN SHAHDARA LAHORE"/>
        <s v="NEAR PSO PUMP ZINC CENTER LALAMUSA"/>
        <s v="B-1, row-b, block 3 gulshan-e-kaneez fatima scheme -33 karachi"/>
        <s v="House p-172 shalimar park hilal road faisalabad"/>
        <s v="River VIew society near ali raza abad raiwind road lahore"/>
        <s v="house no 68ab ideal homes housing society behind pakistan mint baghbanpura lahore"/>
        <s v="Haji Ilyas Sheermal house, opposite broast town main food street hussainabad"/>
        <s v="Sher pow coloni nawaz shareef choke hazara milk shop landhi no.22 karachi"/>
        <s v="Flat no 04, haroon view Block e north karachi near power chowrangi"/>
        <s v="WAPDA TOWN, BLOCK NO.A2, HOUSE NO.157"/>
        <s v="HOUSE # 986n,STREET 45,BEHRIA PHASE 5,RAWALPINDI"/>
        <s v="HOUSE NO E41, UNIVERSITY COLONY SARYAB  ROAD QUETTA"/>
        <s v="HOUSE 334 BLOCK B GULSHAN RAVI LAHORE"/>
        <s v="NEW GALA MANDI USMAN TRADE CENTER .SHOP NUMBER 6 MULTAN"/>
        <s v="Block 46, sea view appartments GF-1 DHA Karachi"/>
        <s v="House no A/31 qureshi colony gulbahar karachi"/>
        <s v="Jameshad road no.1, mcb bank street near baba arcade al-saba residency 4th floor"/>
        <s v="PO 84/9 majeed S.R.E national stadium road dalmia karachi"/>
        <s v="HOSTEL 6 ROOM NUMBER 14 CHANDKA MEDICAL COLLEGE LARKANA"/>
        <s v="AWAMI COLONY SADIQABAD"/>
        <s v="MOHALLAH GUL BAHAR VILLAGE AND P.O BOX OFFICE SHAIDU DISTRICT NOWSHERA"/>
        <s v="MODEL TOWN A, NEAR GULBERG ROAD, HOUSE NUMBER 42 , STREET NUMBER 5 , BAHAWALPUR;"/>
        <s v="nazimabad 3 no gole market mezan bank wali bulding floor 7 karachi"/>
        <s v="sec,35/A B/463 zaman town korangi no.4 karachi"/>
        <s v="450 G Block Gulistan Colony 1 Faisalabad"/>
        <s v="saityala dakhana khaas, tehsil zafar wal, district narowal"/>
        <s v="Lasania resturant delivered"/>
        <s v="6-9/313/E1 ALI BAHADUR ROAD"/>
        <s v="azim&amp; co chaudry chamber light house karachi"/>
        <s v="E-141, Street # 11, Safari Homes Bahria Town. Phase-8"/>
        <s v="abshar colony bangla no 8 kababiaan peshawar"/>
        <s v="B9 AL Batul Square behind kmc market soldier Bazar no 3 Karachi"/>
        <s v="AL RIHMAN ARKIT FLAT NUM 15, HYDERABAD"/>
        <s v="QAU department of earth sciences Islamabad"/>
        <s v="Media Center Pasbaan Plaza Tehsil Sarai Naurang Distt Lakki Marwat KPK"/>
        <s v="4/c bashir street karamabad wahdat road lahore"/>
        <s v="Block 22 house 364 tara chand road keamari karachi"/>
        <s v="E-286/c new phagwari satellite town rawalpindi "/>
        <s v="Advocate Chamber no 1 district court khanewal"/>
        <s v="Plot 102, st 7.i-10/3 industrial area islamabad"/>
        <s v="D.C. Office Tandoallahyar near SM collage nasirpur road Tandoallahyar"/>
        <s v="House 129 Swabii street lower jinnahabad pma link road jinnahabad"/>
        <s v="chak sikander no 30, dinga road kharian nazdek dhoria"/>
        <s v="Zainab Arcade,flat number 405, Block 3, Plot 5, C.P Berar Society, Sharafabad"/>
        <s v="B-450 gulshan e hadeed phase 2 Karachi"/>
        <s v="B 43 Block 11 gulshan e uqbal nipa karachi"/>
        <s v="OFFICE 25 BEVERLY CENTRE BLUE AREA ISLAMABAD"/>
        <s v="HOUSE # 2 STREET # 19A SARFARAZ COLONEY GUJARPURA LAHORE"/>
        <s v="KASHMIR COLONY A.C.WAH TAXILA RAWALPINDI"/>
        <s v="ALLIED SCHOOL BEHIND NEW FAQEER ABAD POLICE STATION"/>
        <s v="movach goth man stop #2 tahiri comm near damdastageer kebin baldia town hub river road"/>
        <s v="sindh govt qatar hospital orangi town khi emergency ward mein dressing room"/>
        <s v="ajwa uniform near bantwa hospital opp lakhani clinic near hussainia irania imam barga"/>
        <s v="Tawakkal Crockery store Near pathnon wali masjid block no.8"/>
        <s v="DEPALPUR SADAR BAZAR LIAQAT JEWELLERS"/>
        <s v="QUETTA MEKANGI ROAD BALOCHI STRIT"/>
        <s v="ABDULLAH SHOP OPPOSITE I.T UNIVERSITY JINNAH TOWN QUETTA"/>
        <s v="ABDUL SAMI KHAN, NEAR ARMY STADIUM,BRIGADIER NAJAM SHAHEED ROAD, MUZAFFARABAD, AJ&amp;K"/>
        <s v="HOUSE 12/C MEDICAL COLONY BAHAWALPUR"/>
        <s v="HOUSE NO# Z-19 SUGER MILL COLONY LAYYAH"/>
        <s v="V.P.O JATLI DISRICT RAWALPINDI TEHSIL GUJAR KHAN"/>
        <s v="MIAN IMRAN AHMAD ASI ADMIN OFFICER POLICE STATION MUGALPURA LAHORE"/>
        <s v="MAQSOOD AHMED WAPDA RAILWAY COLONY NEAR GHULAM RASOOL SHAH MOSQUE JACOBABAD"/>
        <s v="Zainab plaza self delivered"/>
        <s v="B1, gulshan e amin towers main johar chorangi gulistan-e-johar karachi"/>
        <s v="BAHRIA TOWN PHASE 2 KARACHI SUPERHIGHWAY 9 KM TOLL PLAZA.MODEL HAUZ QUAIB BLOCK"/>
        <s v="HOUSE 153 BLOCK D PUNJAB HOUSING SOCIETY"/>
        <s v="MUHALLAH KHALIK NAGAR, BHATTI HOUSE, NEAR PIR SPHAI DARBAR, LAHORE"/>
        <s v="HOUSE 11-B, OLD FCC, FEROZEPUR ROAD, LAHORE"/>
        <s v="MAIN ASAD ALI BHAKKAR"/>
        <s v="MARGHZAR COLONY BLOCK R 36 MULTAN ROAD LAHORE"/>
        <s v="H # 106-C BLOCK D, UNIT #6, LATIFABAD, HYDERABAD"/>
        <s v="A/904 GULSHAN E HADEED PH1 BIN QASIM"/>
        <s v="HOUSE#316 NAQSHBAND COLONY KHANEWAL ROAD MULTAN NEAR BY RUBANIYA MASJID"/>
        <s v="CB 129 A NEW GULISTAN COLONY NEAR GANDHARA HOMEOPATHIC MEDICAL COLLEGE P.O TAXILA WAHCANTT"/>
        <s v="HARIPUR MALIKYAR VILLAGE SHOP NOOR MUHAMMAD"/>
        <s v="NIBD Hospital Street 2/A Block 17 Gulshan e iqbal KDA Scheme 24 , Opp Mashriq Center Neat Faran Club Karachi"/>
        <s v="sector 3 house number L28 north karachi"/>
        <s v="Dha phase 6 rahat commercial"/>
        <s v="102-C,street-27,askari 4"/>
        <s v="plot no 21-C, lane no 2, khayabane shahbaz, phase 6, defence, karachi"/>
        <s v="TEHSEEL ZAFRWAL ZELA NAROWAL POST OFFICE PINDI PORBIAN VILLAGE BOHRI"/>
        <s v="WAH BOYS HOSTEL OPPOSITE TO COSMATS WAH CAMPUS, GT ROAD TAXILA"/>
        <s v="H# 169-P GULLBERG III,NEAR GULAB DEVI HOSPITAL, LAHORE"/>
        <s v="MANDUKHAILABAD GALI NO 2, HOUSE NO 8 QUETTA"/>
        <s v="ST#3 H#37 KOT SHAHB-U-DIN G.T ROAD SHAHDARA LAHORE"/>
        <s v="BANGLOW NO#B3 MEMON SOCIETY NEAR QASIMABADHYDERABAD"/>
        <s v="KHARIAN CANTT.DEFENCE COLONY, CBKF ,CANTONMENT BOARD FLATS,HOUSE NUMBER 3A,"/>
        <s v="C-58 GULSHAN-E-HADEED PHASE2 BINQASIM KARACHI"/>
        <s v="SECTOR E/1 HOUSE NO. 4 MIRPUR AZAD KASHMIR"/>
        <s v="HAJIRA BIBI D/O M.JAN GANGU BAHDUR (MOHRA MILYARIAN) TEH TAXILA DIST RAWALPINDI"/>
        <s v="flat no d18, markez e irfan sec 5c4,north karachi,karachi"/>
        <s v="house # L-792 sector 34/2 korangi no. 3 karachi"/>
        <s v="chota malir"/>
        <s v="A-6 block 2 gulshan e iqbal Karachi, Pakistan."/>
        <s v="HOUSE NO 1152, MANZOOR COLOUNY AIRPORT ROAD KHANPUR"/>
        <s v="UMAR SHAHZAD, C/O MALIK NIAZ HUSSAIN, TEHSIL OFFICE TALAGANG, DISTT CHAKWAL, PUNJAB, PAKISTAN"/>
        <s v="COMSATS INSTITUTE OF INFORMATION AND TECHNOLOGY ABBOTTABAD CAMPUS,"/>
        <s v="HOUSE #138, ST. #19, FALCON COMPLEX, KRL ROAD"/>
        <s v="NEW HINA ELECTRONICS NASEEM CENTER FOJI GALI ROAD HYDERABAD"/>
        <s v="DADU DISTRICT GHARIBABAD MUHALLA NEAR WORK SHOP BHURGI STREET"/>
        <s v="HOUSE NO A-73, PHASE 1 QASIMABAD, HYDERABAD"/>
        <s v="ROOM NO. 301, PEDO HOUSE 38/B-2 PHASE 5, HAYATABAD PESHAWAR"/>
        <s v="Vg2 country club appt ground floor 33 rd street dha phase 5 near Mubarak masjid"/>
        <s v="52 L GULBERG 3 NEAR KALMA CHOWK SILK BANK LAHORE"/>
        <s v="NEW MODEL TOWN GOJRA # HOUSE NO P326"/>
        <s v="37 LOWER MALL, NEAR SESSION COURT ,FOUNTAIN HOUSE LAHORE"/>
        <s v="AL HIKMAT STATIONERY NEAR BLOCK 5 SATELITE TOWN QUETTA"/>
        <s v="HOUSE 233 E BLOCK PHASE 6 DHA LAHORE"/>
        <s v="DIRECTORATE OF PROJECTS, FATA SECRETARIAT, WARSAK ROAD, PESHAWAR - KPK"/>
        <s v="HOUSE 1059 P BLOCK, SABZAZAR, LAHORE"/>
        <s v="FAISAL TOWN, HAFIZ SUPER STORE DISTRICT SHAKARGARH"/>
        <s v="B-209 Shumail Centre Block 13\E gulshan e Iqbal Karachi. near ST.philps church 13\E Gulshan e Iqbal Karachi."/>
        <s v="R-643 block 19 fb area near al-noor hospital khi"/>
        <s v="Flat-9, Ittehad Arcade near MCB bank(safoora branch) , SB-31, Block-7, Gulistan-e-jauhar, Karachi."/>
        <s v="Flat no. B-1, Mariam Centre, Phase II, Block-H, North Nazimabad, Karachi"/>
        <s v="JAWAD HASSAN S/O M.SAJID MOHALLAH KOT KALLAN NEAR JINNAH PARK PIND DADAN KHAN DISTRICT JHELUM"/>
        <s v="BEHAR COLONY KOTRI NEAR T.TC COLLEGE STREET NO 1 HOUSE NO 60 OPPOSITE JEZZ BANK"/>
        <s v="FLAT NUMBER N12, SIDDIQUE PLAZA LATIFABAD UNIT NO8 HYD"/>
        <s v="623...F2 JOHAR TOWN..LAHORE."/>
        <s v="D-11 COMMERCIAL AREA, NAWAB TOWN, 2-KM RAIWIND ROAD, LAHORE"/>
        <s v="HOUSE NO 651 ZIMNI STREET NO 6 MODEL TOWN HUMAK ISLAMABAD"/>
        <s v="SAMINA HAYAT D/O RAJA MUHAMMAD HAYAT MOHALLA KOTLA SHAH KAMEER PIND DADAN KHAN JHELUM"/>
        <s v="EID GAH HOUSE NUMBER 558/2"/>
        <s v="124 V BLOCK PHASE 3 DHA LAHORE"/>
        <s v="SAEED NOOR ABAD, P/O ZAREEN ABAD, DIST CHARSADDA."/>
        <s v="ZAHID BILAL SR GADOWN INCHARGE DAIMOND FEBRICS LTD. 26KM FAISALABAD ROAD FEROZ WATTOAN SHEIKUPURA."/>
        <s v="sultana bad self delivered"/>
        <s v="Marina pride near teen talwar karachi"/>
        <s v="bilal associate near matric board office karachi"/>
        <s v="Mumtaz square c-14, ch khaliq uz zaman road block 8 clifton opposite saylani karachi"/>
        <s v="H/F28 DAWOOD COLONY QAZI ABDUL QAUOOM ROAD GARI KHATA"/>
        <s v="VILLAGE:RASOOL PUR , POST OFFICE: HELAN ,TEHSIL:PHALIA, DISTRICT: MANDI BHA UD DIN"/>
      </sharedItems>
    </cacheField>
    <cacheField name="Location" numFmtId="0">
      <sharedItems count="56">
        <s v="Rawalpindi"/>
        <s v="Islamabad"/>
        <s v="Lahore"/>
        <s v="Rawalakot(A.z)"/>
        <s v="Gujranwala"/>
        <s v="Peshawar"/>
        <s v="Mandi Bahudin"/>
        <s v="Gujarkhan"/>
        <s v="Karachi"/>
        <s v="Faisalabad"/>
        <s v="Kasur"/>
        <s v="ABBOTTABAD"/>
        <s v="Ghotki"/>
        <s v="sialkot"/>
        <s v="hyderabad"/>
        <s v="pakpattan"/>
        <s v="Larkana"/>
        <s v="Khairpur"/>
        <s v="quetta"/>
        <s v="kohat"/>
        <s v="Mirpur Azad kashmir"/>
        <s v="Toba Tek Singh"/>
        <s v="Dina"/>
        <s v="Mardan"/>
        <s v="Chiniot"/>
        <s v="Okara"/>
        <s v="Sheikhupura"/>
        <s v="BAHAWALNAGAR"/>
        <s v="Bahawalpur"/>
        <s v="Nawabshah"/>
        <s v="Bhakkar"/>
        <s v="Shikarpur"/>
        <s v="Khanewal"/>
        <s v="Turbat"/>
        <s v="Sargodha"/>
        <s v="Dadu"/>
        <s v="Layyah"/>
        <s v="Lakki Marwat"/>
        <s v="wah cantt"/>
        <s v="Multan"/>
        <s v="lalamusa"/>
        <s v="sadiqabad"/>
        <s v="nowshera"/>
        <s v="Narowal"/>
        <s v="Tando Allahyar"/>
        <s v="gujrat"/>
        <s v="depalpur"/>
        <s v="Muzaffarabad(ak)"/>
        <s v="JACOBABAD"/>
        <s v="haripur"/>
        <s v="Kharian"/>
        <s v="khanpur"/>
        <s v="talagang"/>
        <s v="gojra"/>
        <s v="jhelum"/>
        <s v="Charsadda"/>
      </sharedItems>
    </cacheField>
    <cacheField name="Purchase" numFmtId="0">
      <sharedItems/>
    </cacheField>
    <cacheField name="Products" numFmtId="0">
      <sharedItems containsBlank="1" count="133">
        <s v="Pack of 4 cigarette pants Plain"/>
        <s v="Pack of 4 cigarette pants Embriodery"/>
        <s v="Tag Heuer Mikrogender 2000"/>
        <s v="Pack of 4 german flag shirts"/>
        <s v="Tag Heuer Calibre 17"/>
        <s v="Pack of 4 full sleeves shirts"/>
        <s v="Pack of 3 Ralph Leuer"/>
        <s v="Pack of 4 printed t-shirts"/>
        <s v="Casio Edifice blue strap"/>
        <s v="1 rado nd 1 ralph ruler"/>
        <s v="Tissot Golden dial"/>
        <s v="Rado Date just watch"/>
        <s v="Pack of 7 tights"/>
        <s v="Tag Heuer Calibre 16 Formula 1"/>
        <s v="Rolex Subminar Golden"/>
        <s v="Pack of 2 Rolex subminar"/>
        <s v="Pack 0f 4 printed T-Shirts"/>
        <s v="Pack of 2 genava"/>
        <s v="pack of 4 plaza pants"/>
        <s v="pack of 4 cigarette pants"/>
        <s v="pack of 5 v-neck shirts"/>
        <s v="pack of 5 round neck t-shirts"/>
        <s v="1 ring"/>
        <s v="5 rings and 1 t-shirts"/>
        <s v="tag heuer formula 1"/>
        <s v="love watch, new watch, handmade, 4 cigarette pants embriodery"/>
        <s v="1 formal Shirts"/>
        <s v="Pack of 3 WWE HIGH QUALITY T SHIRTS"/>
        <s v="pack of 2 Minos T-Shirts"/>
        <s v="1 rolex subminar"/>
        <s v="5 rings"/>
        <s v="pack of 5 printed t-shirts"/>
        <s v="Tag heuer calibre 17 in chain"/>
        <s v="Pack of 3 Cigarette pants"/>
        <s v="Pack of 2 german T-shirts"/>
        <s v="Casio Edifice in Chain"/>
        <s v="pack of 4 wwe shirts and 4 polo"/>
        <s v="pack of 4 t-shirts"/>
        <s v="Casio Edifice in silver"/>
        <s v="Pack of 5 full sleeves t-shirts"/>
        <s v="Casio Edifice in blue strap"/>
        <s v="Philips Trimmer"/>
        <s v="pack of 2 wwe 4 polo 2 heros"/>
        <s v="pack of 4 v-neck full t-shirts"/>
        <s v="pack of 2 armani watch"/>
        <s v="Pack of 3 Lecoste t-shirts"/>
        <s v="2 21 strap watch"/>
        <s v="Pack of 4 round neck hero shirts"/>
        <s v="pack of 3 polo"/>
        <s v="casio edifice ib blue strap"/>
        <s v="tag heuer calibre 17 in leather"/>
        <s v="Rolex Diamond golden watch"/>
        <s v="pack of 3 v-neck t-shirts full new product"/>
        <s v="Pack of 2 Rolex Diamond"/>
        <s v="Pack of 2 tag heuer 20000 mikrogender"/>
        <s v="pearl Ring"/>
        <s v="Casio edifice silver in chain"/>
        <s v="Ck Watch in black"/>
        <s v="Pack of 3 Lecoste t-shirts; pack of 4 v-neck half sleeves"/>
        <s v="Pack of 6 hero t-shirts"/>
        <s v="Curren Business watch"/>
        <s v="1 trouser; 1 shirts"/>
        <s v="Casio Edifice Tachymeter Blue Dial Watch"/>
        <s v="Armani watch"/>
        <s v="Pack of 4 super hero t-shirts"/>
        <s v="pack of 2 trousers"/>
        <s v="Pack of 5 v-neck full t-shirts"/>
        <s v="Tissot Tradition watch in leather"/>
        <s v="Pack of 3 local trousers"/>
        <s v="Pack of 3 full round neck shirts"/>
        <s v="Pack of 2 hoodies"/>
        <s v="set of 21 watches box"/>
        <s v="Pack of 3 v-neck shirts half"/>
        <s v="Pack of 4 being human t-shirts"/>
        <s v="Minos Hoodies"/>
        <s v="Pack of hoodies,t-shirts,watch"/>
        <s v="superman hoodies"/>
        <s v="1 hoodies , 1 Ck, 1 handmade"/>
        <s v="Rolex skeleton"/>
        <s v="21 watch set"/>
        <s v="beast and beauty hoodies"/>
        <s v="packof 2 winter heart"/>
        <s v="Tag heuer calibre 36"/>
        <s v="Casio edifice in silver chain"/>
        <s v="Pack of 4 hero t-shirts"/>
        <s v="pack of 4 t-shirts full"/>
        <s v="Pack of 3 printed hoodies"/>
        <s v="Pack of 2 smile hoodies"/>
        <s v="packof 4 t-shirts full"/>
        <s v="3 hoodies, 2 trousers, 2 pumpa,  2 tag heuer 17"/>
        <s v="pack of 4 t-shirts full, 2 hoodies"/>
        <s v="Pack of 2 rolex automatic skeleton"/>
        <s v="1 smile hoodies"/>
        <s v="Pack of 4 watches deals"/>
        <s v="1 Black WWE hoodies"/>
        <s v="pack of 7 shrugs"/>
        <s v="Pack of 5 t-shirts"/>
        <s v="One t-shirt John Cena "/>
        <s v="WWE hoodies"/>
        <s v="winter heart t-shirts"/>
        <s v="PACK OF 3 plazo"/>
        <s v="Pack of 5 tights"/>
        <s v="tag 36, hoodies, 1 t-shirts, 5 tights"/>
        <s v="pack of 2 casio beside"/>
        <s v="1 hoodies, 1 trouser"/>
        <s v="1 movado 1 rado"/>
        <s v="Rolex subminar silver"/>
        <s v="okay blue hoodies"/>
        <s v="pack of 3 t-shirts y"/>
        <s v="pack of 3 shrugs"/>
        <s v="CAT hoodies"/>
        <s v="Casio beside 1st copy"/>
        <s v="Pack of 2 curren business watch"/>
        <s v="branded ferreri hoodies"/>
        <s v="nike hoodies"/>
        <s v="pack of 3 hoodies"/>
        <s v="1 hoodie, 1 trouser"/>
        <s v="pack of 3 tights"/>
        <s v="pack of 4 full sleeves shirts and hoodies"/>
        <s v="pack of 4 full sleeve shirts"/>
        <s v="curren decent business watch"/>
        <m/>
        <s v="pack of 4 full sleeve"/>
        <s v="Handmade watch"/>
        <s v="pack of 2 hoodies, 3 shrugs"/>
        <s v="Rado watch for ladies"/>
        <s v="Barcelona Neymar Hoodie"/>
        <s v="rolex golden diamond"/>
        <s v="1 hoodies heart, 1 shirts, 1 love watch"/>
        <s v="Rolex subminar two tone"/>
        <s v="pack of 2 rings"/>
        <s v="tag 36, hoodies, 1 t-shirts"/>
        <s v="pack of 4 branded full sleeve"/>
      </sharedItems>
    </cacheField>
    <cacheField name="Feedback" numFmtId="0">
      <sharedItems count="5">
        <s v="Kaymu"/>
        <s v="olx"/>
        <s v="facebook"/>
        <s v="olx(anus)"/>
        <s v="local"/>
      </sharedItems>
    </cacheField>
    <cacheField name="Status" numFmtId="0">
      <sharedItems count="3">
        <s v="deliver"/>
        <s v="Return"/>
        <s v="pending"/>
      </sharedItems>
    </cacheField>
    <cacheField name="Date" numFmtId="14">
      <sharedItems containsDate="1" containsMixedTypes="1" minDate="2015-01-10T00:00:00" maxDate="2105-03-11T00:00:00" count="58">
        <s v="21/09/2015"/>
        <s v="22/09/2015"/>
        <s v="23/09/2015"/>
        <s v="28/09/2015"/>
        <s v="29/09/2015"/>
        <s v="30/09/2015"/>
        <d v="2015-01-10T00:00:00"/>
        <d v="2015-02-10T00:00:00"/>
        <d v="2105-03-10T00:00:00"/>
        <d v="2015-05-10T00:00:00"/>
        <d v="2015-06-10T00:00:00"/>
        <d v="2015-08-10T00:00:00"/>
        <d v="2015-09-10T00:00:00"/>
        <d v="2015-10-10T00:00:00"/>
        <d v="2015-11-10T00:00:00"/>
        <d v="2015-12-10T00:00:00"/>
        <s v="13/10/2015"/>
        <s v="14/10/2015"/>
        <s v="15/10/2015"/>
        <s v="17/10/2015"/>
        <s v="19/10/2015"/>
        <s v="20/10/2015"/>
        <s v="21/10/2015"/>
        <s v="22/10/2015"/>
        <s v="26/10/2015"/>
        <s v="29/10/2015"/>
        <s v="27/10/2015"/>
        <s v="30/10/2015"/>
        <s v="31/10/2015"/>
        <d v="2015-02-11T00:00:00"/>
        <d v="2015-03-11T00:00:00"/>
        <d v="2015-04-11T00:00:00"/>
        <d v="2015-05-11T00:00:00"/>
        <d v="2015-07-11T00:00:00"/>
        <d v="2015-09-11T00:00:00"/>
        <d v="2015-11-11T00:00:00"/>
        <s v="13/11/2015"/>
        <s v="16/11/2015"/>
        <s v="17/11/2015"/>
        <s v="19/11/2015"/>
        <s v="20/11/2015"/>
        <s v="22/11/2015"/>
        <s v="24/11/2015"/>
        <s v="25/11/2015"/>
        <s v="27/11/2015"/>
        <s v="28/11/2015"/>
        <s v="30/11/2015"/>
        <d v="2015-01-12T00:00:00"/>
        <d v="2015-04-12T00:00:00"/>
        <d v="2015-02-12T00:00:00"/>
        <d v="2015-07-12T00:00:00"/>
        <d v="2015-08-12T00:00:00"/>
        <s v="21/09/15" u="1"/>
        <s v="23/09/15" u="1"/>
        <s v="29/09/15" u="1"/>
        <s v="22/09/15" u="1"/>
        <s v="28/09/15" u="1"/>
        <s v="30/09/15" u="1"/>
      </sharedItems>
    </cacheField>
    <cacheField name=" " numFmtId="0">
      <sharedItems containsBlank="1" containsMixedTypes="1" containsNumber="1" minValue="81.599999999999994" maxValue="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s v="AYESHA CHAUDHARY"/>
    <x v="0"/>
    <x v="0"/>
    <x v="0"/>
    <x v="0"/>
    <s v="Talha"/>
    <x v="0"/>
    <x v="0"/>
    <x v="0"/>
    <x v="0"/>
    <s v="September"/>
  </r>
  <r>
    <s v="ADNAN, BUTT"/>
    <x v="1"/>
    <x v="1"/>
    <x v="1"/>
    <x v="1"/>
    <s v="Talha"/>
    <x v="1"/>
    <x v="0"/>
    <x v="0"/>
    <x v="0"/>
    <n v="162"/>
  </r>
  <r>
    <s v="ATIF ATTA"/>
    <x v="2"/>
    <x v="2"/>
    <x v="2"/>
    <x v="2"/>
    <s v="Mubashir"/>
    <x v="2"/>
    <x v="0"/>
    <x v="0"/>
    <x v="0"/>
    <n v="138"/>
  </r>
  <r>
    <s v="UMAR, PERVAIZ"/>
    <x v="3"/>
    <x v="2"/>
    <x v="3"/>
    <x v="3"/>
    <s v="Mubashir"/>
    <x v="2"/>
    <x v="0"/>
    <x v="0"/>
    <x v="0"/>
    <n v="138"/>
  </r>
  <r>
    <s v="KHIZAR, IFTIKHAR"/>
    <x v="4"/>
    <x v="3"/>
    <x v="4"/>
    <x v="4"/>
    <s v="Hasan"/>
    <x v="3"/>
    <x v="0"/>
    <x v="0"/>
    <x v="1"/>
    <n v="150"/>
  </r>
  <r>
    <s v="TAYYAB SHINWARI"/>
    <x v="5"/>
    <x v="4"/>
    <x v="5"/>
    <x v="5"/>
    <s v="Own"/>
    <x v="4"/>
    <x v="0"/>
    <x v="0"/>
    <x v="1"/>
    <n v="168"/>
  </r>
  <r>
    <s v="SAAD, SAGHIR"/>
    <x v="6"/>
    <x v="5"/>
    <x v="6"/>
    <x v="6"/>
    <s v="Own"/>
    <x v="2"/>
    <x v="1"/>
    <x v="0"/>
    <x v="2"/>
    <n v="126"/>
  </r>
  <r>
    <s v="QAZI, AZAZ"/>
    <x v="7"/>
    <x v="6"/>
    <x v="7"/>
    <x v="7"/>
    <s v="Hasan"/>
    <x v="5"/>
    <x v="0"/>
    <x v="0"/>
    <x v="2"/>
    <n v="156"/>
  </r>
  <r>
    <s v="Kumail Rizvi"/>
    <x v="8"/>
    <x v="3"/>
    <x v="8"/>
    <x v="8"/>
    <s v="Hasan"/>
    <x v="6"/>
    <x v="1"/>
    <x v="0"/>
    <x v="2"/>
    <n v="150"/>
  </r>
  <r>
    <s v="Qamar ul ishtiaq"/>
    <x v="9"/>
    <x v="7"/>
    <x v="9"/>
    <x v="8"/>
    <s v="Hasan"/>
    <x v="7"/>
    <x v="1"/>
    <x v="0"/>
    <x v="2"/>
    <n v="204"/>
  </r>
  <r>
    <s v="SAMEER, AIJAZ"/>
    <x v="10"/>
    <x v="2"/>
    <x v="10"/>
    <x v="9"/>
    <s v="Mubashir"/>
    <x v="2"/>
    <x v="0"/>
    <x v="0"/>
    <x v="3"/>
    <n v="138"/>
  </r>
  <r>
    <s v="DR. MASOOD ZIA"/>
    <x v="11"/>
    <x v="2"/>
    <x v="11"/>
    <x v="9"/>
    <s v="Mubashir"/>
    <x v="2"/>
    <x v="0"/>
    <x v="0"/>
    <x v="3"/>
    <n v="138"/>
  </r>
  <r>
    <s v="AZEEM, BURHAN SHEIKH"/>
    <x v="12"/>
    <x v="2"/>
    <x v="12"/>
    <x v="10"/>
    <s v="Mubashir"/>
    <x v="2"/>
    <x v="0"/>
    <x v="0"/>
    <x v="3"/>
    <n v="138"/>
  </r>
  <r>
    <s v="EMRAN, JAVED"/>
    <x v="13"/>
    <x v="2"/>
    <x v="13"/>
    <x v="2"/>
    <s v="Mubashir"/>
    <x v="2"/>
    <x v="0"/>
    <x v="0"/>
    <x v="3"/>
    <n v="138"/>
  </r>
  <r>
    <s v="EHTISHAM, UL HAQ"/>
    <x v="14"/>
    <x v="2"/>
    <x v="14"/>
    <x v="1"/>
    <s v="Mubashir"/>
    <x v="2"/>
    <x v="0"/>
    <x v="0"/>
    <x v="3"/>
    <n v="138"/>
  </r>
  <r>
    <s v="SHOAIB, KHAN"/>
    <x v="15"/>
    <x v="2"/>
    <x v="15"/>
    <x v="5"/>
    <s v="Mubashir"/>
    <x v="2"/>
    <x v="0"/>
    <x v="0"/>
    <x v="3"/>
    <n v="138"/>
  </r>
  <r>
    <s v="SALMAN, KHAN"/>
    <x v="16"/>
    <x v="2"/>
    <x v="16"/>
    <x v="11"/>
    <s v="Mubashir"/>
    <x v="2"/>
    <x v="0"/>
    <x v="0"/>
    <x v="3"/>
    <n v="138"/>
  </r>
  <r>
    <s v="MUHAMMAD, IKRAM"/>
    <x v="17"/>
    <x v="2"/>
    <x v="17"/>
    <x v="10"/>
    <s v="Mubashir"/>
    <x v="2"/>
    <x v="0"/>
    <x v="1"/>
    <x v="3"/>
    <n v="138"/>
  </r>
  <r>
    <s v="MUHAMMAD, ASHRAF"/>
    <x v="18"/>
    <x v="2"/>
    <x v="18"/>
    <x v="8"/>
    <s v="Mubashir"/>
    <x v="2"/>
    <x v="0"/>
    <x v="0"/>
    <x v="3"/>
    <n v="138"/>
  </r>
  <r>
    <s v="AMAAN, SHAUKAT"/>
    <x v="19"/>
    <x v="8"/>
    <x v="19"/>
    <x v="8"/>
    <s v="Mubashir"/>
    <x v="8"/>
    <x v="0"/>
    <x v="0"/>
    <x v="3"/>
    <n v="180"/>
  </r>
  <r>
    <s v="ELLAHI, BUX"/>
    <x v="20"/>
    <x v="2"/>
    <x v="20"/>
    <x v="1"/>
    <s v="Mubashir"/>
    <x v="2"/>
    <x v="0"/>
    <x v="0"/>
    <x v="3"/>
    <n v="138"/>
  </r>
  <r>
    <s v="Mati, Rehman Qazi"/>
    <x v="21"/>
    <x v="5"/>
    <x v="21"/>
    <x v="0"/>
    <s v="Mubashir"/>
    <x v="2"/>
    <x v="0"/>
    <x v="0"/>
    <x v="4"/>
    <n v="126"/>
  </r>
  <r>
    <s v="JAHANGIR, GHAFOOR"/>
    <x v="22"/>
    <x v="5"/>
    <x v="22"/>
    <x v="12"/>
    <s v="Mubashir"/>
    <x v="9"/>
    <x v="0"/>
    <x v="0"/>
    <x v="4"/>
    <n v="126"/>
  </r>
  <r>
    <s v="Abdullah"/>
    <x v="23"/>
    <x v="4"/>
    <x v="23"/>
    <x v="8"/>
    <s v="Mubashir"/>
    <x v="10"/>
    <x v="1"/>
    <x v="0"/>
    <x v="5"/>
    <n v="168"/>
  </r>
  <r>
    <s v="Adeel, qureshi"/>
    <x v="24"/>
    <x v="9"/>
    <x v="24"/>
    <x v="0"/>
    <s v="Mubashir"/>
    <x v="11"/>
    <x v="0"/>
    <x v="0"/>
    <x v="6"/>
    <n v="81.599999999999994"/>
  </r>
  <r>
    <s v="sardar, shah"/>
    <x v="25"/>
    <x v="0"/>
    <x v="25"/>
    <x v="5"/>
    <s v="Talha"/>
    <x v="12"/>
    <x v="0"/>
    <x v="0"/>
    <x v="6"/>
    <n v="174"/>
  </r>
  <r>
    <s v="Abu, ibraheem"/>
    <x v="26"/>
    <x v="10"/>
    <x v="26"/>
    <x v="2"/>
    <s v="Mubashir"/>
    <x v="13"/>
    <x v="0"/>
    <x v="0"/>
    <x v="6"/>
    <n v="183.6"/>
  </r>
  <r>
    <s v="zafar, fani"/>
    <x v="27"/>
    <x v="2"/>
    <x v="27"/>
    <x v="1"/>
    <s v="Mubashir"/>
    <x v="14"/>
    <x v="0"/>
    <x v="0"/>
    <x v="6"/>
    <n v="138"/>
  </r>
  <r>
    <s v="M.Iftikhar but"/>
    <x v="28"/>
    <x v="11"/>
    <x v="28"/>
    <x v="2"/>
    <s v="Mubashir"/>
    <x v="15"/>
    <x v="0"/>
    <x v="1"/>
    <x v="6"/>
    <n v="228"/>
  </r>
  <r>
    <s v="ABDUL QADEER"/>
    <x v="29"/>
    <x v="4"/>
    <x v="29"/>
    <x v="1"/>
    <s v="Hasan"/>
    <x v="16"/>
    <x v="1"/>
    <x v="0"/>
    <x v="7"/>
    <e v="#VALUE!"/>
  </r>
  <r>
    <s v="Paragon saloon"/>
    <x v="30"/>
    <x v="4"/>
    <x v="30"/>
    <x v="8"/>
    <s v="Mubashir"/>
    <x v="17"/>
    <x v="1"/>
    <x v="0"/>
    <x v="8"/>
    <n v="168"/>
  </r>
  <r>
    <s v="Moin khan"/>
    <x v="31"/>
    <x v="12"/>
    <x v="31"/>
    <x v="8"/>
    <s v="Talha"/>
    <x v="18"/>
    <x v="1"/>
    <x v="0"/>
    <x v="9"/>
    <n v="216"/>
  </r>
  <r>
    <s v="Humrah, Iqbal"/>
    <x v="32"/>
    <x v="0"/>
    <x v="32"/>
    <x v="8"/>
    <s v="Talha"/>
    <x v="19"/>
    <x v="0"/>
    <x v="0"/>
    <x v="9"/>
    <n v="174"/>
  </r>
  <r>
    <s v="Arfa Khawaja"/>
    <x v="33"/>
    <x v="1"/>
    <x v="33"/>
    <x v="13"/>
    <s v="Hasan"/>
    <x v="20"/>
    <x v="1"/>
    <x v="0"/>
    <x v="9"/>
    <n v="162"/>
  </r>
  <r>
    <s v="JAVED AHMED"/>
    <x v="34"/>
    <x v="8"/>
    <x v="34"/>
    <x v="14"/>
    <s v="Hasan"/>
    <x v="21"/>
    <x v="1"/>
    <x v="0"/>
    <x v="9"/>
    <n v="180"/>
  </r>
  <r>
    <s v="FARHAN"/>
    <x v="35"/>
    <x v="13"/>
    <x v="35"/>
    <x v="15"/>
    <s v="Hasan"/>
    <x v="3"/>
    <x v="0"/>
    <x v="0"/>
    <x v="9"/>
    <n v="132"/>
  </r>
  <r>
    <s v="Anique, Ahmed"/>
    <x v="36"/>
    <x v="13"/>
    <x v="36"/>
    <x v="8"/>
    <s v="jewellery"/>
    <x v="22"/>
    <x v="0"/>
    <x v="0"/>
    <x v="10"/>
    <n v="132"/>
  </r>
  <r>
    <s v="fatima, afzal"/>
    <x v="37"/>
    <x v="11"/>
    <x v="37"/>
    <x v="9"/>
    <s v="jewellery"/>
    <x v="23"/>
    <x v="0"/>
    <x v="0"/>
    <x v="10"/>
    <n v="228"/>
  </r>
  <r>
    <s v="ABDUL, QADEER"/>
    <x v="38"/>
    <x v="3"/>
    <x v="38"/>
    <x v="16"/>
    <s v="Mubashir"/>
    <x v="10"/>
    <x v="0"/>
    <x v="0"/>
    <x v="10"/>
    <n v="150"/>
  </r>
  <r>
    <s v="AQEEL, AHMED MEMON"/>
    <x v="39"/>
    <x v="14"/>
    <x v="39"/>
    <x v="17"/>
    <s v="jewellery"/>
    <x v="22"/>
    <x v="0"/>
    <x v="0"/>
    <x v="10"/>
    <n v="135.6"/>
  </r>
  <r>
    <s v="ALI, HAIDER"/>
    <x v="40"/>
    <x v="10"/>
    <x v="40"/>
    <x v="2"/>
    <s v="Mubashir"/>
    <x v="24"/>
    <x v="0"/>
    <x v="0"/>
    <x v="10"/>
    <n v="183.6"/>
  </r>
  <r>
    <s v="QADRA"/>
    <x v="41"/>
    <x v="15"/>
    <x v="41"/>
    <x v="18"/>
    <s v="Mubashir"/>
    <x v="25"/>
    <x v="2"/>
    <x v="0"/>
    <x v="10"/>
    <n v="288"/>
  </r>
  <r>
    <s v="NOUMAN AZHAR"/>
    <x v="42"/>
    <x v="16"/>
    <x v="42"/>
    <x v="19"/>
    <s v="memon masjid"/>
    <x v="26"/>
    <x v="1"/>
    <x v="1"/>
    <x v="10"/>
    <n v="90"/>
  </r>
  <r>
    <s v="Mubasher, Hassan"/>
    <x v="43"/>
    <x v="14"/>
    <x v="43"/>
    <x v="1"/>
    <s v="Hasan"/>
    <x v="27"/>
    <x v="0"/>
    <x v="0"/>
    <x v="11"/>
    <n v="135.6"/>
  </r>
  <r>
    <s v="hussain"/>
    <x v="44"/>
    <x v="17"/>
    <x v="44"/>
    <x v="8"/>
    <s v="Hasan"/>
    <x v="28"/>
    <x v="1"/>
    <x v="0"/>
    <x v="12"/>
    <n v="84"/>
  </r>
  <r>
    <s v="Shahid "/>
    <x v="45"/>
    <x v="18"/>
    <x v="45"/>
    <x v="8"/>
    <s v="Mubashir"/>
    <x v="29"/>
    <x v="0"/>
    <x v="0"/>
    <x v="12"/>
    <n v="120"/>
  </r>
  <r>
    <s v="RAMEEN, AKHTAR"/>
    <x v="46"/>
    <x v="4"/>
    <x v="46"/>
    <x v="6"/>
    <s v="jewellery"/>
    <x v="30"/>
    <x v="0"/>
    <x v="0"/>
    <x v="12"/>
    <n v="168"/>
  </r>
  <r>
    <s v="SHAHZAIB RAJA"/>
    <x v="47"/>
    <x v="8"/>
    <x v="47"/>
    <x v="20"/>
    <s v="Hasan"/>
    <x v="31"/>
    <x v="0"/>
    <x v="0"/>
    <x v="12"/>
    <n v="180"/>
  </r>
  <r>
    <s v="Asad ali"/>
    <x v="48"/>
    <x v="6"/>
    <x v="48"/>
    <x v="21"/>
    <s v="Hasan"/>
    <x v="5"/>
    <x v="0"/>
    <x v="0"/>
    <x v="13"/>
    <n v="156"/>
  </r>
  <r>
    <s v="ummad, sultan"/>
    <x v="49"/>
    <x v="5"/>
    <x v="49"/>
    <x v="22"/>
    <s v="Mubashir"/>
    <x v="32"/>
    <x v="0"/>
    <x v="0"/>
    <x v="13"/>
    <n v="126"/>
  </r>
  <r>
    <s v="Rizwan siddique"/>
    <x v="50"/>
    <x v="18"/>
    <x v="50"/>
    <x v="8"/>
    <s v="Talha"/>
    <x v="33"/>
    <x v="1"/>
    <x v="0"/>
    <x v="14"/>
    <m/>
  </r>
  <r>
    <s v="Hansraj"/>
    <x v="51"/>
    <x v="17"/>
    <x v="51"/>
    <x v="8"/>
    <s v="Hasan"/>
    <x v="34"/>
    <x v="1"/>
    <x v="0"/>
    <x v="14"/>
    <m/>
  </r>
  <r>
    <s v="Nadeem baloch"/>
    <x v="52"/>
    <x v="13"/>
    <x v="52"/>
    <x v="8"/>
    <s v="Mubashir"/>
    <x v="35"/>
    <x v="1"/>
    <x v="0"/>
    <x v="14"/>
    <m/>
  </r>
  <r>
    <s v="Sadiq hayat lodhi"/>
    <x v="53"/>
    <x v="19"/>
    <x v="53"/>
    <x v="2"/>
    <s v="Hasan"/>
    <x v="36"/>
    <x v="1"/>
    <x v="0"/>
    <x v="14"/>
    <m/>
  </r>
  <r>
    <s v="M.IFTIKHAR BUT"/>
    <x v="54"/>
    <x v="20"/>
    <x v="28"/>
    <x v="2"/>
    <s v="Mubashir"/>
    <x v="15"/>
    <x v="0"/>
    <x v="0"/>
    <x v="14"/>
    <m/>
  </r>
  <r>
    <s v="Awais"/>
    <x v="55"/>
    <x v="0"/>
    <x v="54"/>
    <x v="8"/>
    <s v="Hasan"/>
    <x v="5"/>
    <x v="1"/>
    <x v="0"/>
    <x v="15"/>
    <m/>
  </r>
  <r>
    <s v="Ubaid, Ismail"/>
    <x v="56"/>
    <x v="2"/>
    <x v="55"/>
    <x v="8"/>
    <s v="Hasan"/>
    <x v="37"/>
    <x v="0"/>
    <x v="0"/>
    <x v="15"/>
    <m/>
  </r>
  <r>
    <s v="QADAR, KHAN"/>
    <x v="57"/>
    <x v="3"/>
    <x v="56"/>
    <x v="23"/>
    <s v="Mubashir"/>
    <x v="29"/>
    <x v="0"/>
    <x v="0"/>
    <x v="15"/>
    <m/>
  </r>
  <r>
    <s v="BASHIR AHMED"/>
    <x v="58"/>
    <x v="6"/>
    <x v="57"/>
    <x v="16"/>
    <s v="Mubashir"/>
    <x v="38"/>
    <x v="0"/>
    <x v="1"/>
    <x v="16"/>
    <m/>
  </r>
  <r>
    <s v="KANWAL, ABBAS"/>
    <x v="59"/>
    <x v="6"/>
    <x v="58"/>
    <x v="24"/>
    <s v="Mubashir"/>
    <x v="38"/>
    <x v="0"/>
    <x v="0"/>
    <x v="16"/>
    <m/>
  </r>
  <r>
    <s v="SAJJAD ALI"/>
    <x v="60"/>
    <x v="21"/>
    <x v="59"/>
    <x v="25"/>
    <s v="Mubashir"/>
    <x v="4"/>
    <x v="0"/>
    <x v="0"/>
    <x v="16"/>
    <m/>
  </r>
  <r>
    <s v="Ali"/>
    <x v="61"/>
    <x v="4"/>
    <x v="60"/>
    <x v="8"/>
    <s v="Hasan"/>
    <x v="39"/>
    <x v="1"/>
    <x v="0"/>
    <x v="16"/>
    <m/>
  </r>
  <r>
    <s v="shahbaz, chishti"/>
    <x v="62"/>
    <x v="22"/>
    <x v="61"/>
    <x v="9"/>
    <s v="Own"/>
    <x v="2"/>
    <x v="0"/>
    <x v="0"/>
    <x v="17"/>
    <m/>
  </r>
  <r>
    <s v="Malik, Sachal"/>
    <x v="63"/>
    <x v="23"/>
    <x v="62"/>
    <x v="4"/>
    <s v="Own"/>
    <x v="40"/>
    <x v="0"/>
    <x v="0"/>
    <x v="17"/>
    <m/>
  </r>
  <r>
    <s v="ShahNawaz, KIani"/>
    <x v="64"/>
    <x v="20"/>
    <x v="63"/>
    <x v="0"/>
    <s v="electronic"/>
    <x v="41"/>
    <x v="0"/>
    <x v="0"/>
    <x v="17"/>
    <m/>
  </r>
  <r>
    <s v="Sadiq hayat lodhi"/>
    <x v="53"/>
    <x v="24"/>
    <x v="53"/>
    <x v="2"/>
    <s v="Hasan"/>
    <x v="42"/>
    <x v="1"/>
    <x v="0"/>
    <x v="17"/>
    <m/>
  </r>
  <r>
    <s v="Ali, Shaikh"/>
    <x v="65"/>
    <x v="25"/>
    <x v="64"/>
    <x v="14"/>
    <s v="Hasan"/>
    <x v="43"/>
    <x v="0"/>
    <x v="0"/>
    <x v="17"/>
    <m/>
  </r>
  <r>
    <s v="AUN, RAA"/>
    <x v="66"/>
    <x v="26"/>
    <x v="65"/>
    <x v="26"/>
    <s v="Mubashir"/>
    <x v="44"/>
    <x v="0"/>
    <x v="0"/>
    <x v="17"/>
    <m/>
  </r>
  <r>
    <s v="SHEHROZ REHMAN"/>
    <x v="67"/>
    <x v="3"/>
    <x v="66"/>
    <x v="27"/>
    <s v="Hasan"/>
    <x v="45"/>
    <x v="1"/>
    <x v="0"/>
    <x v="17"/>
    <m/>
  </r>
  <r>
    <s v="Adnan, Abbasi"/>
    <x v="68"/>
    <x v="18"/>
    <x v="67"/>
    <x v="0"/>
    <s v="jewellery"/>
    <x v="22"/>
    <x v="0"/>
    <x v="0"/>
    <x v="18"/>
    <m/>
  </r>
  <r>
    <s v="Mrs.Shazia, Tariq"/>
    <x v="69"/>
    <x v="11"/>
    <x v="68"/>
    <x v="8"/>
    <s v="Mubashir"/>
    <x v="46"/>
    <x v="0"/>
    <x v="0"/>
    <x v="18"/>
    <m/>
  </r>
  <r>
    <s v="MANI, KHAN"/>
    <x v="70"/>
    <x v="13"/>
    <x v="69"/>
    <x v="8"/>
    <s v="Hasan"/>
    <x v="47"/>
    <x v="0"/>
    <x v="0"/>
    <x v="19"/>
    <m/>
  </r>
  <r>
    <s v="MUNEEB, HASSAN"/>
    <x v="71"/>
    <x v="27"/>
    <x v="70"/>
    <x v="2"/>
    <s v="Mubashir"/>
    <x v="32"/>
    <x v="0"/>
    <x v="0"/>
    <x v="19"/>
    <m/>
  </r>
  <r>
    <s v="MOMENA, TARIQ"/>
    <x v="72"/>
    <x v="27"/>
    <x v="71"/>
    <x v="5"/>
    <s v="Mubashir"/>
    <x v="32"/>
    <x v="0"/>
    <x v="0"/>
    <x v="19"/>
    <m/>
  </r>
  <r>
    <s v="MOHSIN KHAN"/>
    <x v="73"/>
    <x v="3"/>
    <x v="72"/>
    <x v="1"/>
    <s v="Hasan"/>
    <x v="48"/>
    <x v="1"/>
    <x v="0"/>
    <x v="19"/>
    <m/>
  </r>
  <r>
    <s v="humayun, masroor ahmed"/>
    <x v="74"/>
    <x v="6"/>
    <x v="73"/>
    <x v="8"/>
    <s v="Mubashir"/>
    <x v="49"/>
    <x v="0"/>
    <x v="0"/>
    <x v="20"/>
    <m/>
  </r>
  <r>
    <s v="ali, faraz"/>
    <x v="75"/>
    <x v="21"/>
    <x v="74"/>
    <x v="2"/>
    <s v="Mubashir"/>
    <x v="50"/>
    <x v="0"/>
    <x v="0"/>
    <x v="20"/>
    <m/>
  </r>
  <r>
    <s v="Zanib Ayan Faisal, Changezi"/>
    <x v="76"/>
    <x v="18"/>
    <x v="75"/>
    <x v="8"/>
    <s v="Mubashir"/>
    <x v="51"/>
    <x v="0"/>
    <x v="0"/>
    <x v="20"/>
    <m/>
  </r>
  <r>
    <s v="WAJAHAT, ALI"/>
    <x v="77"/>
    <x v="8"/>
    <x v="76"/>
    <x v="5"/>
    <s v="Mubashir"/>
    <x v="44"/>
    <x v="0"/>
    <x v="0"/>
    <x v="21"/>
    <m/>
  </r>
  <r>
    <s v="ZAKIR, ULLAH"/>
    <x v="78"/>
    <x v="6"/>
    <x v="77"/>
    <x v="5"/>
    <s v="Hasan"/>
    <x v="52"/>
    <x v="0"/>
    <x v="0"/>
    <x v="21"/>
    <m/>
  </r>
  <r>
    <s v="FAIZAN, RATHOOR"/>
    <x v="79"/>
    <x v="5"/>
    <x v="78"/>
    <x v="28"/>
    <s v="Mubashir"/>
    <x v="32"/>
    <x v="0"/>
    <x v="0"/>
    <x v="21"/>
    <m/>
  </r>
  <r>
    <s v="syed zafar, ali shah"/>
    <x v="80"/>
    <x v="28"/>
    <x v="79"/>
    <x v="12"/>
    <s v="Mubashir"/>
    <x v="53"/>
    <x v="0"/>
    <x v="0"/>
    <x v="22"/>
    <m/>
  </r>
  <r>
    <s v="Rizwan, Ali"/>
    <x v="81"/>
    <x v="25"/>
    <x v="80"/>
    <x v="29"/>
    <s v="Mubashir"/>
    <x v="10"/>
    <x v="0"/>
    <x v="0"/>
    <x v="22"/>
    <m/>
  </r>
  <r>
    <s v="Ali Raza"/>
    <x v="82"/>
    <x v="6"/>
    <x v="81"/>
    <x v="8"/>
    <s v="Hasan"/>
    <x v="20"/>
    <x v="3"/>
    <x v="0"/>
    <x v="22"/>
    <m/>
  </r>
  <r>
    <s v="idrees, khalid"/>
    <x v="83"/>
    <x v="25"/>
    <x v="82"/>
    <x v="0"/>
    <s v="Hasan"/>
    <x v="5"/>
    <x v="0"/>
    <x v="0"/>
    <x v="22"/>
    <m/>
  </r>
  <r>
    <s v="SYED ZAFAR, ALI SHAH"/>
    <x v="80"/>
    <x v="28"/>
    <x v="79"/>
    <x v="12"/>
    <s v="Mubashir"/>
    <x v="53"/>
    <x v="0"/>
    <x v="0"/>
    <x v="23"/>
    <m/>
  </r>
  <r>
    <s v="SAQIB, MALIK"/>
    <x v="84"/>
    <x v="29"/>
    <x v="83"/>
    <x v="30"/>
    <s v="Mubashir"/>
    <x v="54"/>
    <x v="0"/>
    <x v="0"/>
    <x v="23"/>
    <m/>
  </r>
  <r>
    <s v="RIZWAN, ALI"/>
    <x v="81"/>
    <x v="25"/>
    <x v="80"/>
    <x v="29"/>
    <s v="Mubashir"/>
    <x v="10"/>
    <x v="0"/>
    <x v="0"/>
    <x v="23"/>
    <m/>
  </r>
  <r>
    <s v="Faizan, Anwer"/>
    <x v="85"/>
    <x v="30"/>
    <x v="84"/>
    <x v="8"/>
    <s v="Mubashir"/>
    <x v="2"/>
    <x v="0"/>
    <x v="0"/>
    <x v="23"/>
    <m/>
  </r>
  <r>
    <s v="Asmat, Khan"/>
    <x v="86"/>
    <x v="31"/>
    <x v="85"/>
    <x v="2"/>
    <s v="jewellery"/>
    <x v="55"/>
    <x v="0"/>
    <x v="0"/>
    <x v="24"/>
    <m/>
  </r>
  <r>
    <s v="ZEESHAN"/>
    <x v="87"/>
    <x v="32"/>
    <x v="86"/>
    <x v="31"/>
    <s v="Mubashir"/>
    <x v="56"/>
    <x v="0"/>
    <x v="0"/>
    <x v="24"/>
    <m/>
  </r>
  <r>
    <s v="HAIDER, ALI"/>
    <x v="88"/>
    <x v="25"/>
    <x v="87"/>
    <x v="2"/>
    <s v="Hasan"/>
    <x v="43"/>
    <x v="0"/>
    <x v="0"/>
    <x v="25"/>
    <m/>
  </r>
  <r>
    <s v="Faisal"/>
    <x v="89"/>
    <x v="6"/>
    <x v="88"/>
    <x v="8"/>
    <s v="Mubashir"/>
    <x v="57"/>
    <x v="1"/>
    <x v="0"/>
    <x v="24"/>
    <m/>
  </r>
  <r>
    <s v="Shahzad hussain"/>
    <x v="90"/>
    <x v="33"/>
    <x v="89"/>
    <x v="8"/>
    <s v="Hasan"/>
    <x v="58"/>
    <x v="1"/>
    <x v="0"/>
    <x v="24"/>
    <m/>
  </r>
  <r>
    <s v="Rashid Abbasi"/>
    <x v="91"/>
    <x v="28"/>
    <x v="90"/>
    <x v="8"/>
    <s v="Hasan"/>
    <x v="59"/>
    <x v="1"/>
    <x v="0"/>
    <x v="24"/>
    <m/>
  </r>
  <r>
    <s v="talha sajjad"/>
    <x v="92"/>
    <x v="34"/>
    <x v="91"/>
    <x v="8"/>
    <s v="Mubashir"/>
    <x v="60"/>
    <x v="0"/>
    <x v="0"/>
    <x v="24"/>
    <m/>
  </r>
  <r>
    <s v="jamal"/>
    <x v="93"/>
    <x v="6"/>
    <x v="92"/>
    <x v="8"/>
    <s v="Hasan"/>
    <x v="37"/>
    <x v="1"/>
    <x v="0"/>
    <x v="24"/>
    <m/>
  </r>
  <r>
    <s v="ABDUL BASIT SHEIKH"/>
    <x v="94"/>
    <x v="8"/>
    <x v="93"/>
    <x v="8"/>
    <s v="Hasan"/>
    <x v="39"/>
    <x v="1"/>
    <x v="0"/>
    <x v="26"/>
    <m/>
  </r>
  <r>
    <s v="ABDIL JAMEEL"/>
    <x v="95"/>
    <x v="31"/>
    <x v="94"/>
    <x v="14"/>
    <s v="Hasan"/>
    <x v="5"/>
    <x v="1"/>
    <x v="0"/>
    <x v="26"/>
    <m/>
  </r>
  <r>
    <s v="hasan"/>
    <x v="96"/>
    <x v="18"/>
    <x v="95"/>
    <x v="8"/>
    <s v="Hasan"/>
    <x v="61"/>
    <x v="1"/>
    <x v="0"/>
    <x v="26"/>
    <m/>
  </r>
  <r>
    <s v="Afnan, Khan"/>
    <x v="97"/>
    <x v="18"/>
    <x v="96"/>
    <x v="18"/>
    <s v="Mubashir"/>
    <x v="2"/>
    <x v="0"/>
    <x v="0"/>
    <x v="25"/>
    <m/>
  </r>
  <r>
    <s v="Ahmed, kazmi"/>
    <x v="98"/>
    <x v="27"/>
    <x v="97"/>
    <x v="1"/>
    <s v="Mubashir"/>
    <x v="32"/>
    <x v="0"/>
    <x v="0"/>
    <x v="25"/>
    <m/>
  </r>
  <r>
    <s v="juli, Aysha"/>
    <x v="99"/>
    <x v="0"/>
    <x v="98"/>
    <x v="8"/>
    <s v="Mubashir"/>
    <x v="44"/>
    <x v="0"/>
    <x v="0"/>
    <x v="25"/>
    <m/>
  </r>
  <r>
    <s v="FARIA, MAJEED"/>
    <x v="100"/>
    <x v="35"/>
    <x v="99"/>
    <x v="20"/>
    <s v="Mubashir"/>
    <x v="32"/>
    <x v="0"/>
    <x v="0"/>
    <x v="25"/>
    <m/>
  </r>
  <r>
    <s v="SAFDAR ABBAS, AWAN"/>
    <x v="101"/>
    <x v="31"/>
    <x v="100"/>
    <x v="32"/>
    <s v="Mubashir"/>
    <x v="62"/>
    <x v="0"/>
    <x v="0"/>
    <x v="25"/>
    <m/>
  </r>
  <r>
    <s v="MUHAMMAD, DANIYAL"/>
    <x v="102"/>
    <x v="36"/>
    <x v="101"/>
    <x v="18"/>
    <s v="Hasan"/>
    <x v="43"/>
    <x v="0"/>
    <x v="0"/>
    <x v="25"/>
    <m/>
  </r>
  <r>
    <s v="MEHBOOB, BAHRAM"/>
    <x v="103"/>
    <x v="27"/>
    <x v="102"/>
    <x v="33"/>
    <s v="Mubashir"/>
    <x v="63"/>
    <x v="0"/>
    <x v="0"/>
    <x v="25"/>
    <m/>
  </r>
  <r>
    <s v="ISRAR, HAKIM"/>
    <x v="104"/>
    <x v="13"/>
    <x v="103"/>
    <x v="2"/>
    <s v="Hasan"/>
    <x v="64"/>
    <x v="0"/>
    <x v="0"/>
    <x v="25"/>
    <m/>
  </r>
  <r>
    <s v="Syeda Sundus Qadeer"/>
    <x v="105"/>
    <x v="20"/>
    <x v="104"/>
    <x v="8"/>
    <s v="trousers"/>
    <x v="65"/>
    <x v="1"/>
    <x v="0"/>
    <x v="27"/>
    <m/>
  </r>
  <r>
    <s v="UBAID KHAN"/>
    <x v="106"/>
    <x v="0"/>
    <x v="105"/>
    <x v="8"/>
    <s v="Hasan"/>
    <x v="66"/>
    <x v="1"/>
    <x v="0"/>
    <x v="27"/>
    <m/>
  </r>
  <r>
    <s v="MANDRESE AYAZ"/>
    <x v="107"/>
    <x v="1"/>
    <x v="106"/>
    <x v="0"/>
    <s v="Mubashir"/>
    <x v="67"/>
    <x v="1"/>
    <x v="0"/>
    <x v="27"/>
    <m/>
  </r>
  <r>
    <s v="Ahsan Rafiq"/>
    <x v="108"/>
    <x v="18"/>
    <x v="107"/>
    <x v="8"/>
    <s v="trousers"/>
    <x v="68"/>
    <x v="1"/>
    <x v="0"/>
    <x v="27"/>
    <m/>
  </r>
  <r>
    <s v="Waqar Khan"/>
    <x v="109"/>
    <x v="2"/>
    <x v="108"/>
    <x v="8"/>
    <s v="Hasan"/>
    <x v="69"/>
    <x v="0"/>
    <x v="0"/>
    <x v="27"/>
    <m/>
  </r>
  <r>
    <s v="Sir Kamran"/>
    <x v="110"/>
    <x v="1"/>
    <x v="109"/>
    <x v="8"/>
    <s v="Mubashir"/>
    <x v="67"/>
    <x v="1"/>
    <x v="0"/>
    <x v="27"/>
    <m/>
  </r>
  <r>
    <s v="Nawaz ahmed"/>
    <x v="111"/>
    <x v="4"/>
    <x v="110"/>
    <x v="8"/>
    <s v="Hasan"/>
    <x v="5"/>
    <x v="1"/>
    <x v="0"/>
    <x v="28"/>
    <m/>
  </r>
  <r>
    <s v="Irfan"/>
    <x v="112"/>
    <x v="4"/>
    <x v="111"/>
    <x v="8"/>
    <s v="Talha"/>
    <x v="70"/>
    <x v="1"/>
    <x v="0"/>
    <x v="28"/>
    <m/>
  </r>
  <r>
    <s v="FAYSAL, JAMIL"/>
    <x v="113"/>
    <x v="37"/>
    <x v="112"/>
    <x v="34"/>
    <s v="machines"/>
    <x v="41"/>
    <x v="0"/>
    <x v="0"/>
    <x v="28"/>
    <m/>
  </r>
  <r>
    <s v="MANAN EIJAZ"/>
    <x v="114"/>
    <x v="0"/>
    <x v="113"/>
    <x v="2"/>
    <s v="Hasan"/>
    <x v="5"/>
    <x v="1"/>
    <x v="0"/>
    <x v="28"/>
    <m/>
  </r>
  <r>
    <s v="RANA, ARSALAN"/>
    <x v="115"/>
    <x v="38"/>
    <x v="114"/>
    <x v="28"/>
    <s v="Talha"/>
    <x v="12"/>
    <x v="0"/>
    <x v="0"/>
    <x v="28"/>
    <m/>
  </r>
  <r>
    <s v="ZUHAIB, SHAIKH"/>
    <x v="116"/>
    <x v="35"/>
    <x v="115"/>
    <x v="35"/>
    <s v="Mubashir"/>
    <x v="71"/>
    <x v="0"/>
    <x v="0"/>
    <x v="28"/>
    <m/>
  </r>
  <r>
    <s v="ISHAQ, HANIF"/>
    <x v="117"/>
    <x v="39"/>
    <x v="116"/>
    <x v="2"/>
    <s v="Talha"/>
    <x v="70"/>
    <x v="0"/>
    <x v="0"/>
    <x v="28"/>
    <m/>
  </r>
  <r>
    <s v="OSAMA, FAROOQ"/>
    <x v="118"/>
    <x v="40"/>
    <x v="117"/>
    <x v="2"/>
    <s v="Mubashir"/>
    <x v="11"/>
    <x v="0"/>
    <x v="0"/>
    <x v="29"/>
    <m/>
  </r>
  <r>
    <s v="MOHSIN KHAN"/>
    <x v="73"/>
    <x v="6"/>
    <x v="118"/>
    <x v="1"/>
    <s v="Hasan"/>
    <x v="72"/>
    <x v="1"/>
    <x v="0"/>
    <x v="29"/>
    <m/>
  </r>
  <r>
    <s v="FAIZAN RASHEED"/>
    <x v="119"/>
    <x v="4"/>
    <x v="119"/>
    <x v="2"/>
    <s v="Hasan"/>
    <x v="73"/>
    <x v="1"/>
    <x v="0"/>
    <x v="29"/>
    <m/>
  </r>
  <r>
    <s v="ADNAN QADIR"/>
    <x v="120"/>
    <x v="17"/>
    <x v="120"/>
    <x v="5"/>
    <s v="Hasan"/>
    <x v="74"/>
    <x v="1"/>
    <x v="0"/>
    <x v="29"/>
    <m/>
  </r>
  <r>
    <s v="M USMAN SHAKER"/>
    <x v="121"/>
    <x v="8"/>
    <x v="121"/>
    <x v="36"/>
    <s v="Hasan"/>
    <x v="75"/>
    <x v="1"/>
    <x v="0"/>
    <x v="29"/>
    <m/>
  </r>
  <r>
    <s v="WAQAS, SABIR"/>
    <x v="122"/>
    <x v="22"/>
    <x v="122"/>
    <x v="0"/>
    <s v="Hasan"/>
    <x v="76"/>
    <x v="0"/>
    <x v="0"/>
    <x v="29"/>
    <m/>
  </r>
  <r>
    <s v="talha azeem"/>
    <x v="123"/>
    <x v="0"/>
    <x v="123"/>
    <x v="8"/>
    <s v="Mubashir"/>
    <x v="44"/>
    <x v="0"/>
    <x v="1"/>
    <x v="29"/>
    <m/>
  </r>
  <r>
    <s v="alkesh lalwani"/>
    <x v="124"/>
    <x v="2"/>
    <x v="124"/>
    <x v="8"/>
    <s v="Hasan"/>
    <x v="5"/>
    <x v="0"/>
    <x v="0"/>
    <x v="29"/>
    <m/>
  </r>
  <r>
    <s v="Amna"/>
    <x v="96"/>
    <x v="20"/>
    <x v="125"/>
    <x v="2"/>
    <s v="Mubashir"/>
    <x v="77"/>
    <x v="4"/>
    <x v="0"/>
    <x v="29"/>
    <m/>
  </r>
  <r>
    <s v="Adnan"/>
    <x v="125"/>
    <x v="41"/>
    <x v="126"/>
    <x v="8"/>
    <s v="Mubashir"/>
    <x v="78"/>
    <x v="1"/>
    <x v="0"/>
    <x v="30"/>
    <m/>
  </r>
  <r>
    <s v="Yasir, Rehman"/>
    <x v="126"/>
    <x v="5"/>
    <x v="127"/>
    <x v="37"/>
    <s v="Mubashir"/>
    <x v="79"/>
    <x v="0"/>
    <x v="0"/>
    <x v="30"/>
    <m/>
  </r>
  <r>
    <s v="siddique, ali khan"/>
    <x v="127"/>
    <x v="5"/>
    <x v="128"/>
    <x v="2"/>
    <s v="Mubashir"/>
    <x v="51"/>
    <x v="0"/>
    <x v="0"/>
    <x v="30"/>
    <m/>
  </r>
  <r>
    <s v="Maryam, shafiq"/>
    <x v="128"/>
    <x v="5"/>
    <x v="129"/>
    <x v="13"/>
    <s v="Mubashir"/>
    <x v="79"/>
    <x v="0"/>
    <x v="1"/>
    <x v="30"/>
    <m/>
  </r>
  <r>
    <s v="Faizan, Ali"/>
    <x v="129"/>
    <x v="42"/>
    <x v="130"/>
    <x v="15"/>
    <s v="Mubashir"/>
    <x v="24"/>
    <x v="0"/>
    <x v="0"/>
    <x v="31"/>
    <m/>
  </r>
  <r>
    <s v="Alishba zafar"/>
    <x v="130"/>
    <x v="43"/>
    <x v="131"/>
    <x v="8"/>
    <s v="Hasan"/>
    <x v="80"/>
    <x v="0"/>
    <x v="0"/>
    <x v="32"/>
    <m/>
  </r>
  <r>
    <s v="Ushna Ahmed"/>
    <x v="131"/>
    <x v="44"/>
    <x v="132"/>
    <x v="8"/>
    <s v="Hasan"/>
    <x v="81"/>
    <x v="0"/>
    <x v="0"/>
    <x v="32"/>
    <m/>
  </r>
  <r>
    <s v="Muhammad, Naeem"/>
    <x v="132"/>
    <x v="13"/>
    <x v="133"/>
    <x v="8"/>
    <s v="Mubashir"/>
    <x v="14"/>
    <x v="0"/>
    <x v="0"/>
    <x v="32"/>
    <m/>
  </r>
  <r>
    <s v="WAJIHA, HANIF"/>
    <x v="133"/>
    <x v="38"/>
    <x v="134"/>
    <x v="2"/>
    <s v="Talha"/>
    <x v="12"/>
    <x v="0"/>
    <x v="0"/>
    <x v="32"/>
    <m/>
  </r>
  <r>
    <s v="HARRIS, CHAUDHARY"/>
    <x v="134"/>
    <x v="25"/>
    <x v="135"/>
    <x v="2"/>
    <s v="Hasan"/>
    <x v="5"/>
    <x v="0"/>
    <x v="0"/>
    <x v="32"/>
    <m/>
  </r>
  <r>
    <s v="JAMEEL, JAAN"/>
    <x v="135"/>
    <x v="45"/>
    <x v="136"/>
    <x v="2"/>
    <s v="Mubashir"/>
    <x v="44"/>
    <x v="0"/>
    <x v="1"/>
    <x v="32"/>
    <m/>
  </r>
  <r>
    <s v="GULAB, SHAH"/>
    <x v="136"/>
    <x v="18"/>
    <x v="137"/>
    <x v="18"/>
    <s v="Mubashir"/>
    <x v="82"/>
    <x v="0"/>
    <x v="0"/>
    <x v="33"/>
    <m/>
  </r>
  <r>
    <s v="QASIM"/>
    <x v="137"/>
    <x v="3"/>
    <x v="138"/>
    <x v="1"/>
    <s v="Mubashir"/>
    <x v="83"/>
    <x v="0"/>
    <x v="0"/>
    <x v="33"/>
    <m/>
  </r>
  <r>
    <s v="DANISH, KHAN"/>
    <x v="138"/>
    <x v="34"/>
    <x v="139"/>
    <x v="1"/>
    <s v="Mubashir"/>
    <x v="60"/>
    <x v="0"/>
    <x v="0"/>
    <x v="33"/>
    <m/>
  </r>
  <r>
    <s v="SHABANA, FAISAL"/>
    <x v="139"/>
    <x v="18"/>
    <x v="140"/>
    <x v="2"/>
    <s v="Mubashir"/>
    <x v="79"/>
    <x v="0"/>
    <x v="0"/>
    <x v="33"/>
    <m/>
  </r>
  <r>
    <s v="UZAIR, AKBAR"/>
    <x v="140"/>
    <x v="46"/>
    <x v="141"/>
    <x v="38"/>
    <s v="Hasan"/>
    <x v="84"/>
    <x v="0"/>
    <x v="0"/>
    <x v="33"/>
    <m/>
  </r>
  <r>
    <s v="a"/>
    <x v="141"/>
    <x v="6"/>
    <x v="142"/>
    <x v="8"/>
    <s v="Hasan"/>
    <x v="85"/>
    <x v="1"/>
    <x v="0"/>
    <x v="33"/>
    <m/>
  </r>
  <r>
    <s v="SAHER, JAVED"/>
    <x v="142"/>
    <x v="18"/>
    <x v="143"/>
    <x v="2"/>
    <s v="Mubashir"/>
    <x v="79"/>
    <x v="0"/>
    <x v="0"/>
    <x v="34"/>
    <m/>
  </r>
  <r>
    <s v="hammad ahmed"/>
    <x v="143"/>
    <x v="47"/>
    <x v="144"/>
    <x v="8"/>
    <s v="Mubashir"/>
    <x v="83"/>
    <x v="0"/>
    <x v="0"/>
    <x v="34"/>
    <m/>
  </r>
  <r>
    <s v="Farrukh, Abdul Aziz"/>
    <x v="144"/>
    <x v="2"/>
    <x v="145"/>
    <x v="8"/>
    <s v="Hasan"/>
    <x v="5"/>
    <x v="0"/>
    <x v="0"/>
    <x v="34"/>
    <m/>
  </r>
  <r>
    <s v="Syed, Ali"/>
    <x v="145"/>
    <x v="39"/>
    <x v="146"/>
    <x v="8"/>
    <s v="Hasan"/>
    <x v="5"/>
    <x v="0"/>
    <x v="0"/>
    <x v="34"/>
    <m/>
  </r>
  <r>
    <s v="n/a"/>
    <x v="146"/>
    <x v="8"/>
    <x v="147"/>
    <x v="8"/>
    <s v="Hasan"/>
    <x v="39"/>
    <x v="1"/>
    <x v="0"/>
    <x v="34"/>
    <m/>
  </r>
  <r>
    <s v="Muhammad Minhas, Khalid"/>
    <x v="147"/>
    <x v="30"/>
    <x v="148"/>
    <x v="8"/>
    <s v="Mubashir"/>
    <x v="79"/>
    <x v="0"/>
    <x v="0"/>
    <x v="34"/>
    <m/>
  </r>
  <r>
    <s v="SOHAIL ANJUM"/>
    <x v="148"/>
    <x v="29"/>
    <x v="149"/>
    <x v="4"/>
    <s v="Hasan"/>
    <x v="86"/>
    <x v="1"/>
    <x v="1"/>
    <x v="34"/>
    <m/>
  </r>
  <r>
    <s v="HAMZA, ALI"/>
    <x v="149"/>
    <x v="13"/>
    <x v="150"/>
    <x v="1"/>
    <s v="Hasan"/>
    <x v="84"/>
    <x v="0"/>
    <x v="0"/>
    <x v="34"/>
    <m/>
  </r>
  <r>
    <s v="AAMIR, KHAN"/>
    <x v="150"/>
    <x v="46"/>
    <x v="151"/>
    <x v="39"/>
    <s v="Hasan"/>
    <x v="84"/>
    <x v="0"/>
    <x v="1"/>
    <x v="34"/>
    <m/>
  </r>
  <r>
    <s v="SHAHID, AWAN"/>
    <x v="151"/>
    <x v="18"/>
    <x v="152"/>
    <x v="0"/>
    <s v="Mubashir"/>
    <x v="79"/>
    <x v="0"/>
    <x v="0"/>
    <x v="34"/>
    <m/>
  </r>
  <r>
    <s v="ADIL HUSSAIN, MIRZA"/>
    <x v="152"/>
    <x v="6"/>
    <x v="153"/>
    <x v="20"/>
    <s v="Hasan"/>
    <x v="85"/>
    <x v="0"/>
    <x v="0"/>
    <x v="34"/>
    <m/>
  </r>
  <r>
    <s v="SAMAN, KIYANI"/>
    <x v="153"/>
    <x v="39"/>
    <x v="154"/>
    <x v="0"/>
    <s v="Mubashir"/>
    <x v="14"/>
    <x v="0"/>
    <x v="0"/>
    <x v="34"/>
    <m/>
  </r>
  <r>
    <s v="M ADEEL SHAN"/>
    <x v="154"/>
    <x v="5"/>
    <x v="155"/>
    <x v="2"/>
    <s v="Hasan"/>
    <x v="87"/>
    <x v="0"/>
    <x v="0"/>
    <x v="34"/>
    <m/>
  </r>
  <r>
    <s v="AHSAN"/>
    <x v="155"/>
    <x v="0"/>
    <x v="156"/>
    <x v="40"/>
    <s v="Hasan"/>
    <x v="88"/>
    <x v="1"/>
    <x v="0"/>
    <x v="34"/>
    <m/>
  </r>
  <r>
    <s v="Murtaza"/>
    <x v="156"/>
    <x v="48"/>
    <x v="157"/>
    <x v="8"/>
    <s v="Hasan"/>
    <x v="89"/>
    <x v="1"/>
    <x v="0"/>
    <x v="34"/>
    <m/>
  </r>
  <r>
    <s v="TAYYAB, REHMAN"/>
    <x v="157"/>
    <x v="32"/>
    <x v="158"/>
    <x v="9"/>
    <s v="Mubashir"/>
    <x v="83"/>
    <x v="0"/>
    <x v="1"/>
    <x v="35"/>
    <m/>
  </r>
  <r>
    <s v="UMAIR AHMED"/>
    <x v="158"/>
    <x v="49"/>
    <x v="159"/>
    <x v="2"/>
    <s v="Hasan"/>
    <x v="90"/>
    <x v="1"/>
    <x v="0"/>
    <x v="35"/>
    <m/>
  </r>
  <r>
    <s v="Hafiz Muhammad, Awais"/>
    <x v="159"/>
    <x v="50"/>
    <x v="160"/>
    <x v="2"/>
    <s v="Mubashir"/>
    <x v="91"/>
    <x v="0"/>
    <x v="0"/>
    <x v="35"/>
    <m/>
  </r>
  <r>
    <s v="Fareed memon"/>
    <x v="160"/>
    <x v="51"/>
    <x v="161"/>
    <x v="8"/>
    <s v="Hasan"/>
    <x v="92"/>
    <x v="1"/>
    <x v="0"/>
    <x v="35"/>
    <m/>
  </r>
  <r>
    <s v="Sher khan"/>
    <x v="161"/>
    <x v="6"/>
    <x v="162"/>
    <x v="8"/>
    <s v="Mubashir"/>
    <x v="79"/>
    <x v="1"/>
    <x v="0"/>
    <x v="35"/>
    <m/>
  </r>
  <r>
    <s v="Moiz"/>
    <x v="162"/>
    <x v="26"/>
    <x v="163"/>
    <x v="8"/>
    <s v="Mubashir"/>
    <x v="93"/>
    <x v="1"/>
    <x v="0"/>
    <x v="36"/>
    <m/>
  </r>
  <r>
    <s v="UMAR, IMTIAZ BHATTI"/>
    <x v="163"/>
    <x v="32"/>
    <x v="164"/>
    <x v="4"/>
    <s v="Mubashir"/>
    <x v="56"/>
    <x v="0"/>
    <x v="0"/>
    <x v="36"/>
    <m/>
  </r>
  <r>
    <s v="USMAN, KHAN"/>
    <x v="164"/>
    <x v="22"/>
    <x v="165"/>
    <x v="0"/>
    <s v="Hasan"/>
    <x v="94"/>
    <x v="0"/>
    <x v="0"/>
    <x v="36"/>
    <m/>
  </r>
  <r>
    <s v="SANA"/>
    <x v="165"/>
    <x v="28"/>
    <x v="166"/>
    <x v="18"/>
    <s v="rex"/>
    <x v="95"/>
    <x v="1"/>
    <x v="0"/>
    <x v="36"/>
    <m/>
  </r>
  <r>
    <s v="SHAHZAD NAZIR GILL"/>
    <x v="166"/>
    <x v="8"/>
    <x v="167"/>
    <x v="2"/>
    <s v="Hasan"/>
    <x v="39"/>
    <x v="1"/>
    <x v="0"/>
    <x v="36"/>
    <m/>
  </r>
  <r>
    <s v="HASSAM, SHEIKH"/>
    <x v="167"/>
    <x v="35"/>
    <x v="168"/>
    <x v="39"/>
    <s v="Mubashir"/>
    <x v="79"/>
    <x v="0"/>
    <x v="0"/>
    <x v="36"/>
    <m/>
  </r>
  <r>
    <s v="nadeem ahmed"/>
    <x v="168"/>
    <x v="18"/>
    <x v="169"/>
    <x v="8"/>
    <s v="jewellery"/>
    <x v="22"/>
    <x v="1"/>
    <x v="0"/>
    <x v="36"/>
    <m/>
  </r>
  <r>
    <s v="Asif Hanif"/>
    <x v="169"/>
    <x v="5"/>
    <x v="170"/>
    <x v="8"/>
    <s v="jewellery"/>
    <x v="22"/>
    <x v="0"/>
    <x v="0"/>
    <x v="36"/>
    <m/>
  </r>
  <r>
    <s v="syed basit bukhari"/>
    <x v="170"/>
    <x v="39"/>
    <x v="171"/>
    <x v="8"/>
    <s v="Hasan"/>
    <x v="5"/>
    <x v="0"/>
    <x v="0"/>
    <x v="36"/>
    <m/>
  </r>
  <r>
    <s v="Asad Nawaz"/>
    <x v="171"/>
    <x v="52"/>
    <x v="172"/>
    <x v="8"/>
    <s v="Hasan"/>
    <x v="84"/>
    <x v="0"/>
    <x v="0"/>
    <x v="36"/>
    <m/>
  </r>
  <r>
    <s v="JHARNA, MANGWANI"/>
    <x v="172"/>
    <x v="38"/>
    <x v="173"/>
    <x v="16"/>
    <s v="Hasan"/>
    <x v="12"/>
    <x v="0"/>
    <x v="0"/>
    <x v="37"/>
    <m/>
  </r>
  <r>
    <s v="KAMRAN"/>
    <x v="173"/>
    <x v="8"/>
    <x v="174"/>
    <x v="41"/>
    <s v="Hasan"/>
    <x v="96"/>
    <x v="1"/>
    <x v="0"/>
    <x v="37"/>
    <m/>
  </r>
  <r>
    <s v="AIZAZ, SHAH"/>
    <x v="174"/>
    <x v="22"/>
    <x v="175"/>
    <x v="42"/>
    <s v="Mubashir"/>
    <x v="60"/>
    <x v="0"/>
    <x v="0"/>
    <x v="37"/>
    <m/>
  </r>
  <r>
    <s v="AHMAD, KHAN"/>
    <x v="175"/>
    <x v="32"/>
    <x v="176"/>
    <x v="28"/>
    <s v="Mubashir"/>
    <x v="83"/>
    <x v="0"/>
    <x v="0"/>
    <x v="37"/>
    <m/>
  </r>
  <r>
    <s v="abdul, qadir"/>
    <x v="176"/>
    <x v="53"/>
    <x v="177"/>
    <x v="8"/>
    <s v="Mubashir"/>
    <x v="50"/>
    <x v="0"/>
    <x v="0"/>
    <x v="37"/>
    <m/>
  </r>
  <r>
    <s v="Zaryab"/>
    <x v="177"/>
    <x v="34"/>
    <x v="178"/>
    <x v="8"/>
    <s v="Mubashir"/>
    <x v="60"/>
    <x v="0"/>
    <x v="0"/>
    <x v="37"/>
    <m/>
  </r>
  <r>
    <s v="Zain, Ud Din"/>
    <x v="178"/>
    <x v="22"/>
    <x v="179"/>
    <x v="9"/>
    <s v="Mubashir"/>
    <x v="60"/>
    <x v="0"/>
    <x v="0"/>
    <x v="37"/>
    <m/>
  </r>
  <r>
    <s v="HAMZA SHAFIQ"/>
    <x v="179"/>
    <x v="7"/>
    <x v="180"/>
    <x v="43"/>
    <s v="Hasan"/>
    <x v="70"/>
    <x v="1"/>
    <x v="0"/>
    <x v="37"/>
    <m/>
  </r>
  <r>
    <s v="Ahsan"/>
    <x v="180"/>
    <x v="54"/>
    <x v="181"/>
    <x v="8"/>
    <s v="Hasan"/>
    <x v="97"/>
    <x v="1"/>
    <x v="0"/>
    <x v="37"/>
    <m/>
  </r>
  <r>
    <s v="ZAIN, ANJUM"/>
    <x v="181"/>
    <x v="27"/>
    <x v="182"/>
    <x v="18"/>
    <s v="Hasan"/>
    <x v="98"/>
    <x v="0"/>
    <x v="0"/>
    <x v="38"/>
    <m/>
  </r>
  <r>
    <s v="Salman, Ali"/>
    <x v="182"/>
    <x v="18"/>
    <x v="183"/>
    <x v="8"/>
    <s v="Mubashir"/>
    <x v="79"/>
    <x v="0"/>
    <x v="0"/>
    <x v="38"/>
    <m/>
  </r>
  <r>
    <s v="Iftikhar, Quadri"/>
    <x v="183"/>
    <x v="55"/>
    <x v="184"/>
    <x v="1"/>
    <s v="Hasan"/>
    <x v="99"/>
    <x v="0"/>
    <x v="0"/>
    <x v="38"/>
    <m/>
  </r>
  <r>
    <s v="mansoor, ahmad"/>
    <x v="184"/>
    <x v="45"/>
    <x v="185"/>
    <x v="5"/>
    <s v="Hasan"/>
    <x v="44"/>
    <x v="0"/>
    <x v="0"/>
    <x v="38"/>
    <m/>
  </r>
  <r>
    <s v="Baneen, Kazim"/>
    <x v="185"/>
    <x v="34"/>
    <x v="186"/>
    <x v="8"/>
    <s v="Mubashir"/>
    <x v="60"/>
    <x v="0"/>
    <x v="0"/>
    <x v="38"/>
    <m/>
  </r>
  <r>
    <s v="IDREES"/>
    <x v="186"/>
    <x v="8"/>
    <x v="187"/>
    <x v="14"/>
    <s v="rex"/>
    <x v="100"/>
    <x v="1"/>
    <x v="0"/>
    <x v="38"/>
    <m/>
  </r>
  <r>
    <s v="Samavia, Tariq"/>
    <x v="187"/>
    <x v="44"/>
    <x v="188"/>
    <x v="1"/>
    <s v="rex"/>
    <x v="101"/>
    <x v="0"/>
    <x v="0"/>
    <x v="39"/>
    <m/>
  </r>
  <r>
    <s v="Nasir, Hussain"/>
    <x v="188"/>
    <x v="56"/>
    <x v="189"/>
    <x v="37"/>
    <s v="Mubashir"/>
    <x v="60"/>
    <x v="0"/>
    <x v="0"/>
    <x v="39"/>
    <m/>
  </r>
  <r>
    <s v="azeem, akram"/>
    <x v="189"/>
    <x v="25"/>
    <x v="190"/>
    <x v="2"/>
    <s v="Hasan"/>
    <x v="5"/>
    <x v="0"/>
    <x v="0"/>
    <x v="39"/>
    <m/>
  </r>
  <r>
    <s v="Waqar, Khan"/>
    <x v="190"/>
    <x v="2"/>
    <x v="191"/>
    <x v="8"/>
    <s v="Hasan"/>
    <x v="5"/>
    <x v="0"/>
    <x v="0"/>
    <x v="39"/>
    <m/>
  </r>
  <r>
    <s v="ADNAN ZAHOOR"/>
    <x v="191"/>
    <x v="49"/>
    <x v="192"/>
    <x v="0"/>
    <s v="Hasan"/>
    <x v="102"/>
    <x v="1"/>
    <x v="0"/>
    <x v="39"/>
    <m/>
  </r>
  <r>
    <s v="RANA JAFFAR ALI"/>
    <x v="192"/>
    <x v="12"/>
    <x v="193"/>
    <x v="32"/>
    <s v="Mubashir"/>
    <x v="103"/>
    <x v="1"/>
    <x v="0"/>
    <x v="39"/>
    <m/>
  </r>
  <r>
    <s v="Saqib zaman"/>
    <x v="193"/>
    <x v="18"/>
    <x v="194"/>
    <x v="1"/>
    <s v="Mubashir"/>
    <x v="60"/>
    <x v="1"/>
    <x v="0"/>
    <x v="40"/>
    <m/>
  </r>
  <r>
    <s v="Muhammad Akram"/>
    <x v="194"/>
    <x v="38"/>
    <x v="195"/>
    <x v="44"/>
    <s v="Hasan"/>
    <x v="12"/>
    <x v="0"/>
    <x v="0"/>
    <x v="40"/>
    <m/>
  </r>
  <r>
    <s v="Talha, Imran"/>
    <x v="195"/>
    <x v="38"/>
    <x v="196"/>
    <x v="11"/>
    <s v="Mubashir"/>
    <x v="12"/>
    <x v="0"/>
    <x v="0"/>
    <x v="40"/>
    <m/>
  </r>
  <r>
    <s v="wajid khan"/>
    <x v="196"/>
    <x v="6"/>
    <x v="197"/>
    <x v="45"/>
    <s v="Hasan"/>
    <x v="104"/>
    <x v="1"/>
    <x v="0"/>
    <x v="40"/>
    <m/>
  </r>
  <r>
    <s v="Muzammil, Hussain"/>
    <x v="197"/>
    <x v="2"/>
    <x v="198"/>
    <x v="8"/>
    <s v="Hasan"/>
    <x v="5"/>
    <x v="0"/>
    <x v="0"/>
    <x v="40"/>
    <m/>
  </r>
  <r>
    <s v="uzair, mateen"/>
    <x v="198"/>
    <x v="52"/>
    <x v="199"/>
    <x v="8"/>
    <s v="Hasan"/>
    <x v="64"/>
    <x v="0"/>
    <x v="0"/>
    <x v="40"/>
    <m/>
  </r>
  <r>
    <s v="ali, akbar"/>
    <x v="199"/>
    <x v="57"/>
    <x v="200"/>
    <x v="8"/>
    <s v="Mubashir"/>
    <x v="60"/>
    <x v="0"/>
    <x v="0"/>
    <x v="40"/>
    <m/>
  </r>
  <r>
    <s v="FARHAN, QAZI"/>
    <x v="200"/>
    <x v="18"/>
    <x v="201"/>
    <x v="1"/>
    <s v="Mubashir"/>
    <x v="79"/>
    <x v="0"/>
    <x v="0"/>
    <x v="40"/>
    <m/>
  </r>
  <r>
    <s v="ARAIB, KHAN"/>
    <x v="201"/>
    <x v="25"/>
    <x v="202"/>
    <x v="2"/>
    <s v="Hasan"/>
    <x v="5"/>
    <x v="0"/>
    <x v="0"/>
    <x v="40"/>
    <m/>
  </r>
  <r>
    <s v="UMAR, HAYAT"/>
    <x v="202"/>
    <x v="18"/>
    <x v="203"/>
    <x v="0"/>
    <s v="Hasan"/>
    <x v="98"/>
    <x v="0"/>
    <x v="0"/>
    <x v="40"/>
    <m/>
  </r>
  <r>
    <s v="REHAN, OUXIFA"/>
    <x v="203"/>
    <x v="30"/>
    <x v="204"/>
    <x v="5"/>
    <s v="Hasan"/>
    <x v="98"/>
    <x v="0"/>
    <x v="0"/>
    <x v="40"/>
    <m/>
  </r>
  <r>
    <s v="momin, ali"/>
    <x v="204"/>
    <x v="47"/>
    <x v="205"/>
    <x v="8"/>
    <s v="Mubashir"/>
    <x v="83"/>
    <x v="0"/>
    <x v="0"/>
    <x v="40"/>
    <m/>
  </r>
  <r>
    <s v="Asad"/>
    <x v="205"/>
    <x v="49"/>
    <x v="206"/>
    <x v="8"/>
    <s v="Mubashir"/>
    <x v="105"/>
    <x v="1"/>
    <x v="0"/>
    <x v="40"/>
    <m/>
  </r>
  <r>
    <s v="naveed, marhaba"/>
    <x v="206"/>
    <x v="58"/>
    <x v="207"/>
    <x v="8"/>
    <s v="Mubashir"/>
    <x v="106"/>
    <x v="0"/>
    <x v="0"/>
    <x v="40"/>
    <m/>
  </r>
  <r>
    <s v="Ayub, khokhar"/>
    <x v="207"/>
    <x v="59"/>
    <x v="208"/>
    <x v="34"/>
    <s v="Hasan"/>
    <x v="107"/>
    <x v="0"/>
    <x v="2"/>
    <x v="41"/>
    <m/>
  </r>
  <r>
    <s v="IDREES"/>
    <x v="186"/>
    <x v="8"/>
    <x v="187"/>
    <x v="14"/>
    <s v="rex"/>
    <x v="100"/>
    <x v="1"/>
    <x v="0"/>
    <x v="41"/>
    <m/>
  </r>
  <r>
    <s v="TALHA LIAQAT"/>
    <x v="208"/>
    <x v="1"/>
    <x v="209"/>
    <x v="46"/>
    <s v="Hasan"/>
    <x v="108"/>
    <x v="1"/>
    <x v="0"/>
    <x v="41"/>
    <m/>
  </r>
  <r>
    <s v="SANA ULLAH"/>
    <x v="209"/>
    <x v="7"/>
    <x v="210"/>
    <x v="18"/>
    <s v="rex"/>
    <x v="109"/>
    <x v="1"/>
    <x v="0"/>
    <x v="41"/>
    <m/>
  </r>
  <r>
    <s v="MOIN SHERANI"/>
    <x v="210"/>
    <x v="60"/>
    <x v="211"/>
    <x v="18"/>
    <s v="Mubashir"/>
    <x v="14"/>
    <x v="2"/>
    <x v="0"/>
    <x v="41"/>
    <m/>
  </r>
  <r>
    <s v="ABDUL SAMI, KHAN"/>
    <x v="211"/>
    <x v="35"/>
    <x v="212"/>
    <x v="47"/>
    <s v="Mubashir"/>
    <x v="79"/>
    <x v="0"/>
    <x v="0"/>
    <x v="41"/>
    <m/>
  </r>
  <r>
    <s v="Samavia, Tariq"/>
    <x v="187"/>
    <x v="34"/>
    <x v="188"/>
    <x v="1"/>
    <s v="rex"/>
    <x v="101"/>
    <x v="0"/>
    <x v="0"/>
    <x v="42"/>
    <m/>
  </r>
  <r>
    <s v="MUHAMMAD, SHERAZI"/>
    <x v="212"/>
    <x v="56"/>
    <x v="213"/>
    <x v="28"/>
    <s v="Mubashir"/>
    <x v="60"/>
    <x v="0"/>
    <x v="0"/>
    <x v="42"/>
    <m/>
  </r>
  <r>
    <s v="SALEH, AHMED"/>
    <x v="213"/>
    <x v="31"/>
    <x v="214"/>
    <x v="36"/>
    <s v="Hasan"/>
    <x v="110"/>
    <x v="0"/>
    <x v="0"/>
    <x v="42"/>
    <m/>
  </r>
  <r>
    <s v="RAJA TASHFEEN, SHARF SHABBIR"/>
    <x v="214"/>
    <x v="3"/>
    <x v="215"/>
    <x v="0"/>
    <s v="Mubashir"/>
    <x v="56"/>
    <x v="0"/>
    <x v="0"/>
    <x v="42"/>
    <m/>
  </r>
  <r>
    <s v="MIAN IMRAN, AHMAD"/>
    <x v="215"/>
    <x v="3"/>
    <x v="216"/>
    <x v="2"/>
    <s v="Mubashir"/>
    <x v="56"/>
    <x v="0"/>
    <x v="0"/>
    <x v="42"/>
    <m/>
  </r>
  <r>
    <s v="MAQSOOD AHMED"/>
    <x v="216"/>
    <x v="32"/>
    <x v="217"/>
    <x v="48"/>
    <s v="Mubashir"/>
    <x v="56"/>
    <x v="0"/>
    <x v="0"/>
    <x v="42"/>
    <m/>
  </r>
  <r>
    <s v="Asif Montina"/>
    <x v="217"/>
    <x v="18"/>
    <x v="218"/>
    <x v="8"/>
    <s v="Hasan"/>
    <x v="39"/>
    <x v="4"/>
    <x v="0"/>
    <x v="43"/>
    <m/>
  </r>
  <r>
    <s v="Customer, 1st copy"/>
    <x v="218"/>
    <x v="61"/>
    <x v="219"/>
    <x v="8"/>
    <s v="Mubashir"/>
    <x v="111"/>
    <x v="1"/>
    <x v="0"/>
    <x v="43"/>
    <m/>
  </r>
  <r>
    <s v="Saqib zaman"/>
    <x v="193"/>
    <x v="26"/>
    <x v="194"/>
    <x v="1"/>
    <s v="Mubashir"/>
    <x v="112"/>
    <x v="1"/>
    <x v="0"/>
    <x v="43"/>
    <m/>
  </r>
  <r>
    <s v="IMTIAZ AHMED"/>
    <x v="219"/>
    <x v="52"/>
    <x v="220"/>
    <x v="8"/>
    <s v="Hasan"/>
    <x v="64"/>
    <x v="0"/>
    <x v="2"/>
    <x v="43"/>
    <m/>
  </r>
  <r>
    <s v="SAAD, ALI"/>
    <x v="220"/>
    <x v="39"/>
    <x v="221"/>
    <x v="2"/>
    <s v="Hasan"/>
    <x v="113"/>
    <x v="0"/>
    <x v="0"/>
    <x v="43"/>
    <m/>
  </r>
  <r>
    <s v="MUSA, SAAB"/>
    <x v="221"/>
    <x v="3"/>
    <x v="222"/>
    <x v="2"/>
    <s v="Mubashir"/>
    <x v="56"/>
    <x v="0"/>
    <x v="0"/>
    <x v="43"/>
    <m/>
  </r>
  <r>
    <s v="IMRAN, AHMAD"/>
    <x v="222"/>
    <x v="25"/>
    <x v="223"/>
    <x v="2"/>
    <s v="Mubashir"/>
    <x v="5"/>
    <x v="0"/>
    <x v="0"/>
    <x v="43"/>
    <m/>
  </r>
  <r>
    <s v="MAIN ASAD ALI"/>
    <x v="223"/>
    <x v="16"/>
    <x v="224"/>
    <x v="30"/>
    <s v="Hasan"/>
    <x v="114"/>
    <x v="1"/>
    <x v="0"/>
    <x v="43"/>
    <m/>
  </r>
  <r>
    <s v="RUBAB"/>
    <x v="224"/>
    <x v="1"/>
    <x v="225"/>
    <x v="2"/>
    <s v="rex"/>
    <x v="109"/>
    <x v="1"/>
    <x v="0"/>
    <x v="43"/>
    <m/>
  </r>
  <r>
    <s v="SHOAIB TAQI"/>
    <x v="225"/>
    <x v="60"/>
    <x v="226"/>
    <x v="14"/>
    <s v="Hasan"/>
    <x v="115"/>
    <x v="1"/>
    <x v="0"/>
    <x v="44"/>
    <m/>
  </r>
  <r>
    <s v="TARIQ, RASHEED"/>
    <x v="226"/>
    <x v="57"/>
    <x v="227"/>
    <x v="8"/>
    <s v="Mubashir"/>
    <x v="60"/>
    <x v="0"/>
    <x v="1"/>
    <x v="44"/>
    <m/>
  </r>
  <r>
    <s v="FAISAL, SHAMS"/>
    <x v="227"/>
    <x v="46"/>
    <x v="228"/>
    <x v="39"/>
    <s v="Hasan"/>
    <x v="64"/>
    <x v="0"/>
    <x v="0"/>
    <x v="44"/>
    <m/>
  </r>
  <r>
    <s v="AMMARA, AZHAR"/>
    <x v="228"/>
    <x v="6"/>
    <x v="229"/>
    <x v="38"/>
    <s v="Hasan"/>
    <x v="5"/>
    <x v="0"/>
    <x v="0"/>
    <x v="44"/>
    <m/>
  </r>
  <r>
    <s v="MALIK, ZAMURAD"/>
    <x v="229"/>
    <x v="18"/>
    <x v="230"/>
    <x v="49"/>
    <s v="Hasan"/>
    <x v="98"/>
    <x v="0"/>
    <x v="0"/>
    <x v="44"/>
    <m/>
  </r>
  <r>
    <s v="Danish, Ali"/>
    <x v="230"/>
    <x v="62"/>
    <x v="231"/>
    <x v="8"/>
    <s v="Hasan"/>
    <x v="98"/>
    <x v="0"/>
    <x v="0"/>
    <x v="44"/>
    <m/>
  </r>
  <r>
    <s v="Muhammad, khalid"/>
    <x v="231"/>
    <x v="2"/>
    <x v="232"/>
    <x v="8"/>
    <s v="Hasan"/>
    <x v="5"/>
    <x v="0"/>
    <x v="0"/>
    <x v="44"/>
    <m/>
  </r>
  <r>
    <s v="Komal, Ali"/>
    <x v="232"/>
    <x v="31"/>
    <x v="233"/>
    <x v="8"/>
    <s v="Hasan"/>
    <x v="116"/>
    <x v="0"/>
    <x v="0"/>
    <x v="44"/>
    <m/>
  </r>
  <r>
    <s v="armash, ashraf"/>
    <x v="233"/>
    <x v="57"/>
    <x v="234"/>
    <x v="8"/>
    <s v="Mubashir"/>
    <x v="60"/>
    <x v="0"/>
    <x v="0"/>
    <x v="44"/>
    <m/>
  </r>
  <r>
    <s v="Moosa, Akram"/>
    <x v="234"/>
    <x v="2"/>
    <x v="235"/>
    <x v="8"/>
    <s v="rex"/>
    <x v="33"/>
    <x v="0"/>
    <x v="0"/>
    <x v="45"/>
    <m/>
  </r>
  <r>
    <s v="DILSHAD AKHTAR"/>
    <x v="235"/>
    <x v="13"/>
    <x v="236"/>
    <x v="43"/>
    <s v="rex"/>
    <x v="117"/>
    <x v="1"/>
    <x v="0"/>
    <x v="45"/>
    <m/>
  </r>
  <r>
    <s v="MUHAMAD UMAIR"/>
    <x v="236"/>
    <x v="14"/>
    <x v="237"/>
    <x v="38"/>
    <s v="Hasan"/>
    <x v="5"/>
    <x v="1"/>
    <x v="0"/>
    <x v="45"/>
    <m/>
  </r>
  <r>
    <s v="BASIT, KHAN"/>
    <x v="237"/>
    <x v="63"/>
    <x v="238"/>
    <x v="2"/>
    <s v="Mubashir"/>
    <x v="60"/>
    <x v="0"/>
    <x v="0"/>
    <x v="45"/>
    <m/>
  </r>
  <r>
    <s v="IKRAMULLAH KHILJI"/>
    <x v="238"/>
    <x v="6"/>
    <x v="239"/>
    <x v="18"/>
    <s v="rex"/>
    <x v="109"/>
    <x v="1"/>
    <x v="2"/>
    <x v="45"/>
    <m/>
  </r>
  <r>
    <s v="ADEEL"/>
    <x v="154"/>
    <x v="64"/>
    <x v="240"/>
    <x v="2"/>
    <s v="Hasan"/>
    <x v="118"/>
    <x v="1"/>
    <x v="0"/>
    <x v="45"/>
    <m/>
  </r>
  <r>
    <s v="ASIF, SURTY"/>
    <x v="239"/>
    <x v="11"/>
    <x v="241"/>
    <x v="14"/>
    <s v="Hasan"/>
    <x v="70"/>
    <x v="0"/>
    <x v="0"/>
    <x v="45"/>
    <m/>
  </r>
  <r>
    <s v="HUSSAIN, FAROOQ"/>
    <x v="240"/>
    <x v="18"/>
    <x v="242"/>
    <x v="50"/>
    <s v="Hasan"/>
    <x v="98"/>
    <x v="0"/>
    <x v="0"/>
    <x v="45"/>
    <m/>
  </r>
  <r>
    <s v="ABDUL, MUNAM"/>
    <x v="241"/>
    <x v="47"/>
    <x v="243"/>
    <x v="8"/>
    <s v="Mubashir"/>
    <x v="56"/>
    <x v="0"/>
    <x v="0"/>
    <x v="45"/>
    <m/>
  </r>
  <r>
    <s v="SAQIB, ALI"/>
    <x v="242"/>
    <x v="46"/>
    <x v="244"/>
    <x v="20"/>
    <s v="Hasan"/>
    <x v="119"/>
    <x v="0"/>
    <x v="0"/>
    <x v="45"/>
    <m/>
  </r>
  <r>
    <s v="HAJIRA BIBI"/>
    <x v="243"/>
    <x v="8"/>
    <x v="245"/>
    <x v="0"/>
    <s v="rex"/>
    <x v="109"/>
    <x v="0"/>
    <x v="0"/>
    <x v="45"/>
    <m/>
  </r>
  <r>
    <s v="SYed, HAsan"/>
    <x v="244"/>
    <x v="57"/>
    <x v="246"/>
    <x v="8"/>
    <s v="Mubashir"/>
    <x v="120"/>
    <x v="0"/>
    <x v="1"/>
    <x v="46"/>
    <m/>
  </r>
  <r>
    <s v="mohsin, khan"/>
    <x v="245"/>
    <x v="65"/>
    <x v="247"/>
    <x v="8"/>
    <s v="Mubashir"/>
    <x v="79"/>
    <x v="0"/>
    <x v="0"/>
    <x v="46"/>
    <m/>
  </r>
  <r>
    <s v="Yaad nai"/>
    <x v="141"/>
    <x v="27"/>
    <x v="248"/>
    <x v="8"/>
    <s v="Mubashir"/>
    <x v="121"/>
    <x v="1"/>
    <x v="0"/>
    <x v="46"/>
    <m/>
  </r>
  <r>
    <s v="Inshal, Khan"/>
    <x v="246"/>
    <x v="66"/>
    <x v="249"/>
    <x v="8"/>
    <s v="hasasn"/>
    <x v="122"/>
    <x v="0"/>
    <x v="0"/>
    <x v="46"/>
    <m/>
  </r>
  <r>
    <s v="ADEEL"/>
    <x v="154"/>
    <x v="0"/>
    <x v="240"/>
    <x v="2"/>
    <s v="Hasan"/>
    <x v="122"/>
    <x v="1"/>
    <x v="0"/>
    <x v="45"/>
    <m/>
  </r>
  <r>
    <s v="ASIF, KHAN"/>
    <x v="247"/>
    <x v="17"/>
    <x v="250"/>
    <x v="51"/>
    <s v="Mubashir"/>
    <x v="123"/>
    <x v="0"/>
    <x v="0"/>
    <x v="47"/>
    <m/>
  </r>
  <r>
    <s v="UMAR, SHAHZAD"/>
    <x v="248"/>
    <x v="56"/>
    <x v="251"/>
    <x v="52"/>
    <s v="Mubashir"/>
    <x v="60"/>
    <x v="0"/>
    <x v="0"/>
    <x v="47"/>
    <m/>
  </r>
  <r>
    <s v="MIAN ABDUR, REHMAN"/>
    <x v="249"/>
    <x v="32"/>
    <x v="252"/>
    <x v="11"/>
    <s v="Mubashir"/>
    <x v="83"/>
    <x v="0"/>
    <x v="2"/>
    <x v="47"/>
    <m/>
  </r>
  <r>
    <s v="HADEED, MALIK"/>
    <x v="250"/>
    <x v="13"/>
    <x v="253"/>
    <x v="0"/>
    <s v="Hasan"/>
    <x v="64"/>
    <x v="0"/>
    <x v="0"/>
    <x v="47"/>
    <m/>
  </r>
  <r>
    <s v="SYED NADEEM"/>
    <x v="251"/>
    <x v="67"/>
    <x v="254"/>
    <x v="14"/>
    <s v="Hasan"/>
    <x v="124"/>
    <x v="1"/>
    <x v="0"/>
    <x v="47"/>
    <m/>
  </r>
  <r>
    <s v="MUHAMMAD QASIM ATTAR"/>
    <x v="252"/>
    <x v="8"/>
    <x v="255"/>
    <x v="35"/>
    <s v="rex"/>
    <x v="109"/>
    <x v="1"/>
    <x v="0"/>
    <x v="47"/>
    <m/>
  </r>
  <r>
    <s v="AMEER HASSAN"/>
    <x v="253"/>
    <x v="1"/>
    <x v="256"/>
    <x v="14"/>
    <s v="Hasan"/>
    <x v="122"/>
    <x v="1"/>
    <x v="0"/>
    <x v="47"/>
    <m/>
  </r>
  <r>
    <s v="MUHAMMAD ISMAIL"/>
    <x v="254"/>
    <x v="8"/>
    <x v="257"/>
    <x v="5"/>
    <s v="Hasan"/>
    <x v="122"/>
    <x v="1"/>
    <x v="0"/>
    <x v="47"/>
    <m/>
  </r>
  <r>
    <s v="Mishraz, Qureshi"/>
    <x v="255"/>
    <x v="26"/>
    <x v="258"/>
    <x v="8"/>
    <s v="Mubashir"/>
    <x v="125"/>
    <x v="0"/>
    <x v="0"/>
    <x v="48"/>
    <m/>
  </r>
  <r>
    <s v="RAI AZHAR, ABBAS"/>
    <x v="256"/>
    <x v="3"/>
    <x v="259"/>
    <x v="2"/>
    <s v="Mubashir"/>
    <x v="83"/>
    <x v="0"/>
    <x v="0"/>
    <x v="49"/>
    <m/>
  </r>
  <r>
    <s v="FAISAL, MEHMOOD"/>
    <x v="257"/>
    <x v="56"/>
    <x v="260"/>
    <x v="53"/>
    <s v="Mubashir"/>
    <x v="60"/>
    <x v="0"/>
    <x v="0"/>
    <x v="49"/>
    <m/>
  </r>
  <r>
    <s v="SHARJEEL ALI"/>
    <x v="258"/>
    <x v="18"/>
    <x v="261"/>
    <x v="2"/>
    <s v="Mubashir"/>
    <x v="79"/>
    <x v="0"/>
    <x v="2"/>
    <x v="49"/>
    <m/>
  </r>
  <r>
    <s v="HIKMAT, KHAN"/>
    <x v="259"/>
    <x v="46"/>
    <x v="262"/>
    <x v="18"/>
    <s v="Hasan"/>
    <x v="64"/>
    <x v="0"/>
    <x v="0"/>
    <x v="49"/>
    <m/>
  </r>
  <r>
    <s v="ZEESHAN, ASHRAF"/>
    <x v="260"/>
    <x v="22"/>
    <x v="263"/>
    <x v="2"/>
    <s v="Mubashir"/>
    <x v="17"/>
    <x v="0"/>
    <x v="2"/>
    <x v="49"/>
    <m/>
  </r>
  <r>
    <s v="AKHTAR, ZAMAN"/>
    <x v="261"/>
    <x v="18"/>
    <x v="264"/>
    <x v="5"/>
    <s v="Mubashir"/>
    <x v="79"/>
    <x v="0"/>
    <x v="0"/>
    <x v="49"/>
    <m/>
  </r>
  <r>
    <s v="MUNTIHA, IBTIHAJ"/>
    <x v="262"/>
    <x v="3"/>
    <x v="265"/>
    <x v="2"/>
    <s v="Mubashir"/>
    <x v="56"/>
    <x v="0"/>
    <x v="0"/>
    <x v="49"/>
    <m/>
  </r>
  <r>
    <s v="UMER, MUNEER"/>
    <x v="263"/>
    <x v="30"/>
    <x v="266"/>
    <x v="43"/>
    <s v="Hasan"/>
    <x v="98"/>
    <x v="0"/>
    <x v="2"/>
    <x v="49"/>
    <m/>
  </r>
  <r>
    <s v="Syed kumail zaide"/>
    <x v="264"/>
    <x v="13"/>
    <x v="267"/>
    <x v="8"/>
    <s v="Hasan"/>
    <x v="126"/>
    <x v="0"/>
    <x v="0"/>
    <x v="48"/>
    <m/>
  </r>
  <r>
    <s v="munver"/>
    <x v="265"/>
    <x v="6"/>
    <x v="268"/>
    <x v="8"/>
    <s v="Mubashir"/>
    <x v="79"/>
    <x v="1"/>
    <x v="0"/>
    <x v="48"/>
    <m/>
  </r>
  <r>
    <s v="Usaid, Alam"/>
    <x v="266"/>
    <x v="47"/>
    <x v="269"/>
    <x v="8"/>
    <s v="Hasan"/>
    <x v="108"/>
    <x v="0"/>
    <x v="0"/>
    <x v="48"/>
    <m/>
  </r>
  <r>
    <s v="Najam, Noor"/>
    <x v="267"/>
    <x v="38"/>
    <x v="270"/>
    <x v="8"/>
    <s v="Mubashir"/>
    <x v="127"/>
    <x v="0"/>
    <x v="0"/>
    <x v="48"/>
    <m/>
  </r>
  <r>
    <s v="JAWAD HASSAN"/>
    <x v="268"/>
    <x v="16"/>
    <x v="271"/>
    <x v="54"/>
    <s v="Hasan"/>
    <x v="114"/>
    <x v="1"/>
    <x v="2"/>
    <x v="48"/>
    <m/>
  </r>
  <r>
    <s v="SIKANDAR ALI"/>
    <x v="269"/>
    <x v="8"/>
    <x v="272"/>
    <x v="14"/>
    <s v="rex"/>
    <x v="109"/>
    <x v="1"/>
    <x v="0"/>
    <x v="48"/>
    <m/>
  </r>
  <r>
    <s v="RIZWAN KHAN"/>
    <x v="270"/>
    <x v="8"/>
    <x v="273"/>
    <x v="14"/>
    <s v="Hasan"/>
    <x v="128"/>
    <x v="1"/>
    <x v="0"/>
    <x v="48"/>
    <m/>
  </r>
  <r>
    <s v="MOHAMMAD, HURAIMA"/>
    <x v="271"/>
    <x v="30"/>
    <x v="274"/>
    <x v="2"/>
    <s v="Hasan"/>
    <x v="98"/>
    <x v="0"/>
    <x v="0"/>
    <x v="48"/>
    <m/>
  </r>
  <r>
    <s v="ZUBAIR, SHAHID"/>
    <x v="272"/>
    <x v="39"/>
    <x v="275"/>
    <x v="2"/>
    <s v="Mubashir"/>
    <x v="129"/>
    <x v="0"/>
    <x v="0"/>
    <x v="48"/>
    <m/>
  </r>
  <r>
    <s v="SAIF UL, ISLAM"/>
    <x v="273"/>
    <x v="30"/>
    <x v="276"/>
    <x v="1"/>
    <s v="Hasan"/>
    <x v="98"/>
    <x v="0"/>
    <x v="0"/>
    <x v="48"/>
    <m/>
  </r>
  <r>
    <s v="SAMINA, HAYAT"/>
    <x v="274"/>
    <x v="35"/>
    <x v="277"/>
    <x v="54"/>
    <s v="Mubashir"/>
    <x v="79"/>
    <x v="0"/>
    <x v="2"/>
    <x v="48"/>
    <m/>
  </r>
  <r>
    <s v="ZAID, MUGHAL"/>
    <x v="275"/>
    <x v="31"/>
    <x v="278"/>
    <x v="21"/>
    <s v="rex"/>
    <x v="101"/>
    <x v="0"/>
    <x v="0"/>
    <x v="48"/>
    <m/>
  </r>
  <r>
    <s v="NIDA, SAEED"/>
    <x v="276"/>
    <x v="18"/>
    <x v="279"/>
    <x v="2"/>
    <s v="Mubashir"/>
    <x v="79"/>
    <x v="0"/>
    <x v="0"/>
    <x v="48"/>
    <m/>
  </r>
  <r>
    <s v="ADIL, KHAN"/>
    <x v="277"/>
    <x v="32"/>
    <x v="280"/>
    <x v="55"/>
    <s v="Mubashir"/>
    <x v="56"/>
    <x v="0"/>
    <x v="2"/>
    <x v="48"/>
    <m/>
  </r>
  <r>
    <s v="ZAHID, BILAL"/>
    <x v="278"/>
    <x v="68"/>
    <x v="281"/>
    <x v="26"/>
    <s v="Mubashir"/>
    <x v="130"/>
    <x v="0"/>
    <x v="2"/>
    <x v="48"/>
    <m/>
  </r>
  <r>
    <s v="Liaquat Ali"/>
    <x v="96"/>
    <x v="8"/>
    <x v="282"/>
    <x v="8"/>
    <s v="jewellery"/>
    <x v="22"/>
    <x v="1"/>
    <x v="0"/>
    <x v="50"/>
    <m/>
  </r>
  <r>
    <s v="N/A"/>
    <x v="279"/>
    <x v="8"/>
    <x v="283"/>
    <x v="8"/>
    <s v="rex"/>
    <x v="109"/>
    <x v="1"/>
    <x v="0"/>
    <x v="51"/>
    <m/>
  </r>
  <r>
    <s v="N/A"/>
    <x v="280"/>
    <x v="27"/>
    <x v="284"/>
    <x v="8"/>
    <s v="Hasan"/>
    <x v="98"/>
    <x v="1"/>
    <x v="0"/>
    <x v="51"/>
    <m/>
  </r>
  <r>
    <s v="ahab ali dodani"/>
    <x v="281"/>
    <x v="8"/>
    <x v="285"/>
    <x v="8"/>
    <s v="Mubashir"/>
    <x v="131"/>
    <x v="1"/>
    <x v="0"/>
    <x v="51"/>
    <m/>
  </r>
  <r>
    <s v="AMEER HASSAN"/>
    <x v="253"/>
    <x v="69"/>
    <x v="256"/>
    <x v="14"/>
    <s v="Hasan"/>
    <x v="122"/>
    <x v="1"/>
    <x v="2"/>
    <x v="51"/>
    <m/>
  </r>
  <r>
    <s v="ZEESHAN, DILBAR"/>
    <x v="282"/>
    <x v="25"/>
    <x v="286"/>
    <x v="14"/>
    <s v="Hasan"/>
    <x v="132"/>
    <x v="0"/>
    <x v="2"/>
    <x v="51"/>
    <m/>
  </r>
  <r>
    <s v="CH NASAR MEHMOOD"/>
    <x v="283"/>
    <x v="35"/>
    <x v="287"/>
    <x v="6"/>
    <s v="Mubashir"/>
    <x v="79"/>
    <x v="0"/>
    <x v="2"/>
    <x v="51"/>
    <m/>
  </r>
  <r>
    <s v="Abu, ibraheem"/>
    <x v="26"/>
    <x v="31"/>
    <x v="26"/>
    <x v="2"/>
    <s v="Mubashir"/>
    <x v="2"/>
    <x v="0"/>
    <x v="2"/>
    <x v="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0:E348" firstHeaderRow="1" firstDataRow="2" firstDataCol="1"/>
  <pivotFields count="11">
    <pivotField showAll="0"/>
    <pivotField showAll="0">
      <items count="285">
        <item x="243"/>
        <item x="184"/>
        <item x="183"/>
        <item x="176"/>
        <item x="194"/>
        <item x="111"/>
        <item x="179"/>
        <item x="27"/>
        <item x="2"/>
        <item x="215"/>
        <item x="134"/>
        <item x="278"/>
        <item x="135"/>
        <item x="275"/>
        <item x="11"/>
        <item x="117"/>
        <item x="271"/>
        <item x="108"/>
        <item x="121"/>
        <item x="259"/>
        <item x="7"/>
        <item x="187"/>
        <item x="130"/>
        <item x="67"/>
        <item x="138"/>
        <item x="207"/>
        <item x="150"/>
        <item x="10"/>
        <item x="240"/>
        <item x="239"/>
        <item x="133"/>
        <item x="234"/>
        <item x="211"/>
        <item x="29"/>
        <item x="155"/>
        <item x="199"/>
        <item x="12"/>
        <item x="24"/>
        <item x="273"/>
        <item x="205"/>
        <item x="251"/>
        <item x="232"/>
        <item x="101"/>
        <item x="105"/>
        <item x="99"/>
        <item x="197"/>
        <item x="224"/>
        <item x="127"/>
        <item x="59"/>
        <item x="263"/>
        <item x="48"/>
        <item x="212"/>
        <item x="23"/>
        <item x="95"/>
        <item x="34"/>
        <item x="208"/>
        <item x="203"/>
        <item x="186"/>
        <item x="128"/>
        <item x="80"/>
        <item x="51"/>
        <item x="202"/>
        <item x="126"/>
        <item x="245"/>
        <item x="35"/>
        <item x="255"/>
        <item x="60"/>
        <item x="98"/>
        <item x="42"/>
        <item x="180"/>
        <item x="74"/>
        <item x="229"/>
        <item x="277"/>
        <item x="173"/>
        <item x="151"/>
        <item x="56"/>
        <item x="231"/>
        <item x="61"/>
        <item x="39"/>
        <item x="41"/>
        <item x="1"/>
        <item x="31"/>
        <item x="192"/>
        <item x="25"/>
        <item x="14"/>
        <item x="209"/>
        <item x="86"/>
        <item x="110"/>
        <item x="233"/>
        <item x="65"/>
        <item x="49"/>
        <item x="204"/>
        <item x="169"/>
        <item x="177"/>
        <item x="13"/>
        <item x="157"/>
        <item x="244"/>
        <item x="280"/>
        <item x="182"/>
        <item x="37"/>
        <item x="36"/>
        <item x="265"/>
        <item x="168"/>
        <item x="92"/>
        <item x="54"/>
        <item x="260"/>
        <item x="163"/>
        <item x="62"/>
        <item x="53"/>
        <item x="52"/>
        <item x="166"/>
        <item x="222"/>
        <item x="276"/>
        <item x="40"/>
        <item x="45"/>
        <item x="4"/>
        <item x="112"/>
        <item x="143"/>
        <item x="26"/>
        <item x="66"/>
        <item x="69"/>
        <item x="221"/>
        <item x="201"/>
        <item x="103"/>
        <item x="258"/>
        <item x="220"/>
        <item x="93"/>
        <item x="264"/>
        <item x="160"/>
        <item x="76"/>
        <item x="46"/>
        <item x="170"/>
        <item x="28"/>
        <item x="8"/>
        <item x="213"/>
        <item x="225"/>
        <item x="253"/>
        <item x="22"/>
        <item x="88"/>
        <item x="159"/>
        <item x="164"/>
        <item x="43"/>
        <item x="104"/>
        <item x="242"/>
        <item x="236"/>
        <item x="172"/>
        <item x="79"/>
        <item x="63"/>
        <item x="119"/>
        <item x="178"/>
        <item x="283"/>
        <item x="32"/>
        <item x="44"/>
        <item x="87"/>
        <item x="198"/>
        <item x="206"/>
        <item x="90"/>
        <item x="6"/>
        <item x="144"/>
        <item x="77"/>
        <item x="247"/>
        <item x="248"/>
        <item x="83"/>
        <item x="175"/>
        <item x="269"/>
        <item x="18"/>
        <item x="30"/>
        <item x="97"/>
        <item x="267"/>
        <item x="147"/>
        <item x="116"/>
        <item x="109"/>
        <item x="185"/>
        <item x="167"/>
        <item x="156"/>
        <item x="189"/>
        <item x="158"/>
        <item x="114"/>
        <item x="140"/>
        <item x="268"/>
        <item x="250"/>
        <item x="262"/>
        <item x="274"/>
        <item x="153"/>
        <item x="107"/>
        <item x="223"/>
        <item x="81"/>
        <item x="230"/>
        <item x="58"/>
        <item x="210"/>
        <item x="102"/>
        <item x="174"/>
        <item x="33"/>
        <item x="249"/>
        <item x="5"/>
        <item x="188"/>
        <item x="200"/>
        <item x="106"/>
        <item x="219"/>
        <item x="124"/>
        <item x="216"/>
        <item x="218"/>
        <item x="89"/>
        <item x="131"/>
        <item x="266"/>
        <item x="279"/>
        <item x="20"/>
        <item x="21"/>
        <item x="115"/>
        <item x="256"/>
        <item x="57"/>
        <item x="257"/>
        <item x="123"/>
        <item x="71"/>
        <item x="100"/>
        <item x="72"/>
        <item x="149"/>
        <item x="78"/>
        <item x="68"/>
        <item x="9"/>
        <item x="17"/>
        <item x="281"/>
        <item x="217"/>
        <item x="195"/>
        <item x="94"/>
        <item x="122"/>
        <item x="196"/>
        <item x="38"/>
        <item x="85"/>
        <item x="75"/>
        <item x="241"/>
        <item x="84"/>
        <item x="282"/>
        <item x="120"/>
        <item x="154"/>
        <item x="3"/>
        <item x="82"/>
        <item x="162"/>
        <item x="118"/>
        <item x="139"/>
        <item x="270"/>
        <item x="16"/>
        <item x="252"/>
        <item x="235"/>
        <item x="227"/>
        <item x="136"/>
        <item x="152"/>
        <item x="15"/>
        <item x="237"/>
        <item x="125"/>
        <item x="70"/>
        <item x="132"/>
        <item x="190"/>
        <item x="145"/>
        <item x="246"/>
        <item x="272"/>
        <item x="165"/>
        <item x="193"/>
        <item x="64"/>
        <item x="148"/>
        <item x="226"/>
        <item x="181"/>
        <item x="113"/>
        <item x="261"/>
        <item x="55"/>
        <item x="161"/>
        <item x="50"/>
        <item x="19"/>
        <item x="142"/>
        <item x="73"/>
        <item x="254"/>
        <item x="171"/>
        <item x="0"/>
        <item x="47"/>
        <item x="214"/>
        <item x="228"/>
        <item x="238"/>
        <item x="129"/>
        <item x="91"/>
        <item x="137"/>
        <item x="191"/>
        <item x="141"/>
        <item x="146"/>
        <item x="96"/>
        <item t="default"/>
      </items>
    </pivotField>
    <pivotField axis="axisRow" dataField="1" showAll="0">
      <items count="71">
        <item x="69"/>
        <item x="54"/>
        <item x="40"/>
        <item x="55"/>
        <item x="51"/>
        <item x="53"/>
        <item x="9"/>
        <item x="17"/>
        <item x="21"/>
        <item x="16"/>
        <item x="34"/>
        <item x="57"/>
        <item x="63"/>
        <item x="22"/>
        <item x="56"/>
        <item x="27"/>
        <item x="62"/>
        <item x="30"/>
        <item x="65"/>
        <item x="18"/>
        <item x="35"/>
        <item x="59"/>
        <item x="5"/>
        <item x="44"/>
        <item x="52"/>
        <item x="13"/>
        <item x="66"/>
        <item x="39"/>
        <item x="14"/>
        <item x="46"/>
        <item x="2"/>
        <item x="25"/>
        <item x="31"/>
        <item x="38"/>
        <item x="47"/>
        <item x="3"/>
        <item x="36"/>
        <item x="58"/>
        <item x="32"/>
        <item x="6"/>
        <item x="1"/>
        <item x="43"/>
        <item x="4"/>
        <item x="23"/>
        <item x="0"/>
        <item x="45"/>
        <item x="68"/>
        <item x="8"/>
        <item x="10"/>
        <item x="42"/>
        <item x="26"/>
        <item x="7"/>
        <item x="60"/>
        <item x="12"/>
        <item x="29"/>
        <item x="11"/>
        <item x="20"/>
        <item x="41"/>
        <item x="28"/>
        <item x="37"/>
        <item x="15"/>
        <item x="33"/>
        <item x="24"/>
        <item x="64"/>
        <item x="49"/>
        <item x="67"/>
        <item x="19"/>
        <item x="50"/>
        <item x="61"/>
        <item x="48"/>
        <item t="default"/>
      </items>
    </pivotField>
    <pivotField showAll="0">
      <items count="289">
        <item x="234"/>
        <item x="113"/>
        <item x="279"/>
        <item x="40"/>
        <item x="261"/>
        <item x="190"/>
        <item x="179"/>
        <item x="259"/>
        <item x="274"/>
        <item x="182"/>
        <item x="142"/>
        <item x="55"/>
        <item x="227"/>
        <item x="249"/>
        <item x="212"/>
        <item x="211"/>
        <item x="185"/>
        <item x="27"/>
        <item x="193"/>
        <item x="207"/>
        <item x="46"/>
        <item x="262"/>
        <item x="66"/>
        <item x="187"/>
        <item x="112"/>
        <item x="88"/>
        <item x="204"/>
        <item x="71"/>
        <item x="43"/>
        <item x="6"/>
        <item x="109"/>
        <item x="63"/>
        <item x="135"/>
        <item x="174"/>
        <item x="183"/>
        <item x="200"/>
        <item x="219"/>
        <item x="157"/>
        <item x="75"/>
        <item x="107"/>
        <item x="267"/>
        <item x="54"/>
        <item x="199"/>
        <item x="186"/>
        <item x="220"/>
        <item x="60"/>
        <item x="241"/>
        <item x="119"/>
        <item x="65"/>
        <item x="272"/>
        <item x="284"/>
        <item x="191"/>
        <item x="169"/>
        <item x="243"/>
        <item x="56"/>
        <item x="39"/>
        <item x="57"/>
        <item x="58"/>
        <item x="59"/>
        <item x="229"/>
        <item x="122"/>
        <item x="124"/>
        <item x="197"/>
        <item x="49"/>
        <item x="248"/>
        <item x="96"/>
        <item x="252"/>
        <item x="195"/>
        <item x="275"/>
        <item x="255"/>
        <item x="121"/>
        <item x="147"/>
        <item x="209"/>
        <item x="233"/>
        <item x="264"/>
        <item x="17"/>
        <item x="97"/>
        <item x="184"/>
        <item x="192"/>
        <item x="278"/>
        <item x="110"/>
        <item x="5"/>
        <item x="266"/>
        <item x="79"/>
        <item x="7"/>
        <item x="13"/>
        <item x="38"/>
        <item x="137"/>
        <item x="45"/>
        <item x="14"/>
        <item x="163"/>
        <item x="246"/>
        <item x="68"/>
        <item x="270"/>
        <item x="93"/>
        <item x="44"/>
        <item x="145"/>
        <item x="132"/>
        <item x="273"/>
        <item x="269"/>
        <item x="98"/>
        <item x="50"/>
        <item x="226"/>
        <item x="238"/>
        <item x="0"/>
        <item x="148"/>
        <item x="15"/>
        <item x="286"/>
        <item x="153"/>
        <item x="161"/>
        <item x="86"/>
        <item x="245"/>
        <item x="230"/>
        <item x="52"/>
        <item x="103"/>
        <item x="89"/>
        <item x="173"/>
        <item x="202"/>
        <item x="118"/>
        <item x="152"/>
        <item x="165"/>
        <item x="22"/>
        <item x="247"/>
        <item x="253"/>
        <item x="265"/>
        <item x="223"/>
        <item x="213"/>
        <item x="196"/>
        <item x="74"/>
        <item x="221"/>
        <item x="20"/>
        <item x="76"/>
        <item x="263"/>
        <item x="167"/>
        <item x="82"/>
        <item x="139"/>
        <item x="250"/>
        <item x="18"/>
        <item x="143"/>
        <item x="72"/>
        <item x="31"/>
        <item x="80"/>
        <item x="134"/>
        <item x="155"/>
        <item x="16"/>
        <item x="62"/>
        <item x="116"/>
        <item x="150"/>
        <item x="276"/>
        <item x="160"/>
        <item x="128"/>
        <item x="117"/>
        <item x="170"/>
        <item x="256"/>
        <item x="94"/>
        <item x="166"/>
        <item x="24"/>
        <item x="214"/>
        <item x="47"/>
        <item x="141"/>
        <item x="4"/>
        <item x="92"/>
        <item x="26"/>
        <item x="70"/>
        <item x="33"/>
        <item x="87"/>
        <item x="11"/>
        <item x="9"/>
        <item x="104"/>
        <item x="8"/>
        <item x="81"/>
        <item x="140"/>
        <item x="90"/>
        <item x="91"/>
        <item x="19"/>
        <item x="37"/>
        <item x="10"/>
        <item x="61"/>
        <item x="2"/>
        <item x="21"/>
        <item x="36"/>
        <item x="1"/>
        <item x="158"/>
        <item x="69"/>
        <item x="154"/>
        <item x="228"/>
        <item x="138"/>
        <item x="29"/>
        <item x="171"/>
        <item x="271"/>
        <item x="84"/>
        <item x="144"/>
        <item x="115"/>
        <item x="203"/>
        <item x="120"/>
        <item x="242"/>
        <item x="129"/>
        <item x="125"/>
        <item x="85"/>
        <item x="181"/>
        <item x="28"/>
        <item x="224"/>
        <item x="239"/>
        <item x="217"/>
        <item x="225"/>
        <item x="283"/>
        <item x="189"/>
        <item x="106"/>
        <item x="216"/>
        <item x="78"/>
        <item x="176"/>
        <item x="175"/>
        <item x="3"/>
        <item x="205"/>
        <item x="222"/>
        <item x="48"/>
        <item x="285"/>
        <item x="177"/>
        <item x="114"/>
        <item x="156"/>
        <item x="41"/>
        <item x="168"/>
        <item x="254"/>
        <item x="260"/>
        <item x="83"/>
        <item x="231"/>
        <item x="42"/>
        <item x="100"/>
        <item x="201"/>
        <item x="108"/>
        <item x="102"/>
        <item x="111"/>
        <item x="105"/>
        <item x="64"/>
        <item x="77"/>
        <item x="95"/>
        <item x="23"/>
        <item x="194"/>
        <item x="235"/>
        <item x="131"/>
        <item x="172"/>
        <item x="51"/>
        <item x="133"/>
        <item x="188"/>
        <item x="210"/>
        <item x="32"/>
        <item x="126"/>
        <item x="146"/>
        <item x="73"/>
        <item x="268"/>
        <item x="123"/>
        <item x="34"/>
        <item x="159"/>
        <item x="127"/>
        <item x="257"/>
        <item x="99"/>
        <item x="53"/>
        <item x="280"/>
        <item x="180"/>
        <item x="67"/>
        <item x="277"/>
        <item x="178"/>
        <item x="232"/>
        <item x="244"/>
        <item x="35"/>
        <item x="25"/>
        <item x="12"/>
        <item x="162"/>
        <item x="136"/>
        <item x="151"/>
        <item x="206"/>
        <item x="101"/>
        <item x="240"/>
        <item x="149"/>
        <item x="282"/>
        <item x="208"/>
        <item x="236"/>
        <item x="30"/>
        <item x="130"/>
        <item x="251"/>
        <item x="215"/>
        <item x="258"/>
        <item x="287"/>
        <item x="237"/>
        <item x="164"/>
        <item x="281"/>
        <item x="198"/>
        <item x="218"/>
        <item t="default"/>
      </items>
    </pivotField>
    <pivotField axis="axisRow" showAll="0">
      <items count="57">
        <item x="11"/>
        <item x="27"/>
        <item x="28"/>
        <item x="30"/>
        <item x="55"/>
        <item x="24"/>
        <item x="35"/>
        <item x="46"/>
        <item x="22"/>
        <item x="9"/>
        <item x="12"/>
        <item x="53"/>
        <item x="7"/>
        <item x="4"/>
        <item x="45"/>
        <item x="49"/>
        <item x="14"/>
        <item x="1"/>
        <item x="48"/>
        <item x="54"/>
        <item x="8"/>
        <item x="10"/>
        <item x="17"/>
        <item x="32"/>
        <item x="51"/>
        <item x="50"/>
        <item x="19"/>
        <item x="2"/>
        <item x="37"/>
        <item x="40"/>
        <item x="16"/>
        <item x="36"/>
        <item x="6"/>
        <item x="23"/>
        <item x="20"/>
        <item x="39"/>
        <item x="47"/>
        <item x="43"/>
        <item x="29"/>
        <item x="42"/>
        <item x="25"/>
        <item x="15"/>
        <item x="5"/>
        <item x="18"/>
        <item x="3"/>
        <item x="0"/>
        <item x="41"/>
        <item x="34"/>
        <item x="26"/>
        <item x="31"/>
        <item x="13"/>
        <item x="52"/>
        <item x="44"/>
        <item x="21"/>
        <item x="33"/>
        <item x="38"/>
        <item t="default"/>
      </items>
    </pivotField>
    <pivotField showAll="0"/>
    <pivotField showAll="0">
      <items count="134">
        <item x="94"/>
        <item x="26"/>
        <item x="116"/>
        <item x="77"/>
        <item x="128"/>
        <item x="104"/>
        <item x="105"/>
        <item x="9"/>
        <item x="22"/>
        <item x="29"/>
        <item x="92"/>
        <item x="61"/>
        <item x="46"/>
        <item x="79"/>
        <item x="89"/>
        <item x="30"/>
        <item x="23"/>
        <item x="63"/>
        <item x="126"/>
        <item x="80"/>
        <item x="113"/>
        <item x="111"/>
        <item x="8"/>
        <item x="49"/>
        <item x="40"/>
        <item x="35"/>
        <item x="38"/>
        <item x="83"/>
        <item x="56"/>
        <item x="62"/>
        <item x="110"/>
        <item x="57"/>
        <item x="60"/>
        <item x="120"/>
        <item x="123"/>
        <item x="25"/>
        <item x="74"/>
        <item x="114"/>
        <item x="107"/>
        <item x="97"/>
        <item x="16"/>
        <item x="44"/>
        <item x="103"/>
        <item x="112"/>
        <item x="17"/>
        <item x="34"/>
        <item x="70"/>
        <item x="124"/>
        <item x="28"/>
        <item x="130"/>
        <item x="91"/>
        <item x="53"/>
        <item x="15"/>
        <item x="87"/>
        <item x="54"/>
        <item x="65"/>
        <item x="42"/>
        <item x="33"/>
        <item x="69"/>
        <item x="115"/>
        <item x="45"/>
        <item x="58"/>
        <item x="68"/>
        <item x="100"/>
        <item x="48"/>
        <item x="86"/>
        <item x="6"/>
        <item x="109"/>
        <item x="117"/>
        <item x="108"/>
        <item x="72"/>
        <item x="52"/>
        <item x="27"/>
        <item x="73"/>
        <item x="132"/>
        <item x="19"/>
        <item x="1"/>
        <item x="0"/>
        <item x="122"/>
        <item x="119"/>
        <item x="5"/>
        <item x="118"/>
        <item x="3"/>
        <item x="84"/>
        <item x="18"/>
        <item x="7"/>
        <item x="47"/>
        <item x="64"/>
        <item x="37"/>
        <item x="85"/>
        <item x="90"/>
        <item x="43"/>
        <item x="93"/>
        <item x="36"/>
        <item x="39"/>
        <item x="31"/>
        <item x="21"/>
        <item x="101"/>
        <item x="96"/>
        <item x="66"/>
        <item x="20"/>
        <item x="59"/>
        <item x="95"/>
        <item x="12"/>
        <item x="75"/>
        <item x="81"/>
        <item x="88"/>
        <item x="55"/>
        <item x="41"/>
        <item x="11"/>
        <item x="125"/>
        <item x="51"/>
        <item x="127"/>
        <item x="78"/>
        <item x="14"/>
        <item x="106"/>
        <item x="129"/>
        <item x="71"/>
        <item x="76"/>
        <item x="131"/>
        <item x="102"/>
        <item x="13"/>
        <item x="4"/>
        <item x="32"/>
        <item x="50"/>
        <item x="82"/>
        <item x="24"/>
        <item x="2"/>
        <item x="10"/>
        <item x="67"/>
        <item x="99"/>
        <item x="98"/>
        <item x="121"/>
        <item t="default"/>
      </items>
    </pivotField>
    <pivotField showAll="0">
      <items count="6">
        <item x="2"/>
        <item x="0"/>
        <item x="4"/>
        <item x="1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9">
        <item sd="0" x="16"/>
        <item sd="0" x="36"/>
        <item sd="0" x="17"/>
        <item sd="0" x="18"/>
        <item sd="0" x="37"/>
        <item sd="0" x="19"/>
        <item sd="0" x="38"/>
        <item sd="0" x="20"/>
        <item sd="0" x="39"/>
        <item sd="0" x="21"/>
        <item sd="0" x="40"/>
        <item sd="0" m="1" x="52"/>
        <item sd="0" x="22"/>
        <item sd="0" m="1" x="55"/>
        <item sd="0" x="23"/>
        <item sd="0" x="41"/>
        <item sd="0" m="1" x="53"/>
        <item sd="0" x="42"/>
        <item sd="0" x="43"/>
        <item sd="0" x="24"/>
        <item sd="0" x="26"/>
        <item sd="0" x="44"/>
        <item sd="0" m="1" x="56"/>
        <item x="45"/>
        <item sd="0" m="1" x="54"/>
        <item sd="0" x="25"/>
        <item sd="0" m="1" x="57"/>
        <item sd="0" x="27"/>
        <item sd="0" x="46"/>
        <item sd="0" x="28"/>
        <item sd="0" x="6"/>
        <item sd="0" x="47"/>
        <item sd="0" x="7"/>
        <item sd="0" x="29"/>
        <item sd="0" x="49"/>
        <item sd="0" x="30"/>
        <item sd="0" x="31"/>
        <item sd="0" x="48"/>
        <item sd="0" x="9"/>
        <item sd="0" x="32"/>
        <item sd="0" x="10"/>
        <item sd="0" x="33"/>
        <item sd="0" x="50"/>
        <item x="11"/>
        <item sd="0" x="51"/>
        <item sd="0" x="12"/>
        <item x="34"/>
        <item sd="0" x="13"/>
        <item sd="0" x="14"/>
        <item sd="0" x="35"/>
        <item sd="0" x="15"/>
        <item n="3/10/2015" sd="0" x="8"/>
        <item sd="0" x="0"/>
        <item sd="0" x="1"/>
        <item sd="0" x="2"/>
        <item x="3"/>
        <item sd="0" x="4"/>
        <item sd="0" x="5"/>
        <item t="default" sd="0"/>
      </items>
    </pivotField>
    <pivotField showAll="0"/>
  </pivotFields>
  <rowFields count="2">
    <field x="2"/>
    <field x="4"/>
  </rowFields>
  <rowItems count="277">
    <i>
      <x/>
    </i>
    <i r="1">
      <x v="16"/>
    </i>
    <i>
      <x v="1"/>
    </i>
    <i r="1">
      <x v="20"/>
    </i>
    <i>
      <x v="2"/>
    </i>
    <i r="1">
      <x v="27"/>
    </i>
    <i>
      <x v="3"/>
    </i>
    <i r="1">
      <x v="17"/>
    </i>
    <i>
      <x v="4"/>
    </i>
    <i r="1">
      <x v="20"/>
    </i>
    <i>
      <x v="5"/>
    </i>
    <i r="1">
      <x v="20"/>
    </i>
    <i>
      <x v="6"/>
    </i>
    <i r="1">
      <x v="45"/>
    </i>
    <i>
      <x v="7"/>
    </i>
    <i r="1">
      <x v="20"/>
    </i>
    <i r="1">
      <x v="24"/>
    </i>
    <i r="1">
      <x v="42"/>
    </i>
    <i>
      <x v="8"/>
    </i>
    <i r="1">
      <x v="27"/>
    </i>
    <i r="1">
      <x v="40"/>
    </i>
    <i>
      <x v="9"/>
    </i>
    <i r="1">
      <x v="3"/>
    </i>
    <i r="1">
      <x v="19"/>
    </i>
    <i r="1">
      <x v="26"/>
    </i>
    <i>
      <x v="10"/>
    </i>
    <i r="1">
      <x v="17"/>
    </i>
    <i r="1">
      <x v="20"/>
    </i>
    <i>
      <x v="11"/>
    </i>
    <i r="1">
      <x v="20"/>
    </i>
    <i>
      <x v="12"/>
    </i>
    <i r="1">
      <x v="27"/>
    </i>
    <i>
      <x v="13"/>
    </i>
    <i r="1">
      <x v="9"/>
    </i>
    <i r="1">
      <x v="27"/>
    </i>
    <i r="1">
      <x v="39"/>
    </i>
    <i r="1">
      <x v="45"/>
    </i>
    <i>
      <x v="14"/>
    </i>
    <i r="1">
      <x v="2"/>
    </i>
    <i r="1">
      <x v="11"/>
    </i>
    <i r="1">
      <x v="28"/>
    </i>
    <i r="1">
      <x v="51"/>
    </i>
    <i>
      <x v="15"/>
    </i>
    <i r="1">
      <x v="17"/>
    </i>
    <i r="1">
      <x v="20"/>
    </i>
    <i r="1">
      <x v="27"/>
    </i>
    <i r="1">
      <x v="42"/>
    </i>
    <i r="1">
      <x v="43"/>
    </i>
    <i r="1">
      <x v="54"/>
    </i>
    <i>
      <x v="16"/>
    </i>
    <i r="1">
      <x v="20"/>
    </i>
    <i>
      <x v="17"/>
    </i>
    <i r="1">
      <x v="17"/>
    </i>
    <i r="1">
      <x v="20"/>
    </i>
    <i r="1">
      <x v="27"/>
    </i>
    <i r="1">
      <x v="37"/>
    </i>
    <i r="1">
      <x v="42"/>
    </i>
    <i>
      <x v="18"/>
    </i>
    <i r="1">
      <x v="20"/>
    </i>
    <i>
      <x v="19"/>
    </i>
    <i r="1">
      <x v="15"/>
    </i>
    <i r="1">
      <x v="17"/>
    </i>
    <i r="1">
      <x v="20"/>
    </i>
    <i r="1">
      <x v="25"/>
    </i>
    <i r="1">
      <x v="27"/>
    </i>
    <i r="1">
      <x v="42"/>
    </i>
    <i r="1">
      <x v="43"/>
    </i>
    <i r="1">
      <x v="45"/>
    </i>
    <i>
      <x v="20"/>
    </i>
    <i r="1">
      <x v="6"/>
    </i>
    <i r="1">
      <x v="19"/>
    </i>
    <i r="1">
      <x v="32"/>
    </i>
    <i r="1">
      <x v="34"/>
    </i>
    <i r="1">
      <x v="35"/>
    </i>
    <i r="1">
      <x v="36"/>
    </i>
    <i>
      <x v="21"/>
    </i>
    <i r="1">
      <x v="47"/>
    </i>
    <i>
      <x v="22"/>
    </i>
    <i r="1">
      <x v="2"/>
    </i>
    <i r="1">
      <x v="8"/>
    </i>
    <i r="1">
      <x v="10"/>
    </i>
    <i r="1">
      <x v="20"/>
    </i>
    <i r="1">
      <x v="27"/>
    </i>
    <i r="1">
      <x v="28"/>
    </i>
    <i r="1">
      <x v="32"/>
    </i>
    <i r="1">
      <x v="45"/>
    </i>
    <i r="1">
      <x v="50"/>
    </i>
    <i>
      <x v="23"/>
    </i>
    <i r="1">
      <x v="17"/>
    </i>
    <i r="1">
      <x v="20"/>
    </i>
    <i>
      <x v="24"/>
    </i>
    <i r="1">
      <x v="20"/>
    </i>
    <i>
      <x v="25"/>
    </i>
    <i r="1">
      <x v="17"/>
    </i>
    <i r="1">
      <x v="20"/>
    </i>
    <i r="1">
      <x v="27"/>
    </i>
    <i r="1">
      <x v="37"/>
    </i>
    <i r="1">
      <x v="41"/>
    </i>
    <i r="1">
      <x v="45"/>
    </i>
    <i>
      <x v="26"/>
    </i>
    <i r="1">
      <x v="20"/>
    </i>
    <i>
      <x v="27"/>
    </i>
    <i r="1">
      <x v="20"/>
    </i>
    <i r="1">
      <x v="27"/>
    </i>
    <i r="1">
      <x v="45"/>
    </i>
    <i>
      <x v="28"/>
    </i>
    <i r="1">
      <x v="17"/>
    </i>
    <i r="1">
      <x v="22"/>
    </i>
    <i r="1">
      <x v="55"/>
    </i>
    <i>
      <x v="29"/>
    </i>
    <i r="1">
      <x v="34"/>
    </i>
    <i r="1">
      <x v="35"/>
    </i>
    <i r="1">
      <x v="43"/>
    </i>
    <i r="1">
      <x v="55"/>
    </i>
    <i>
      <x v="30"/>
    </i>
    <i r="1">
      <x/>
    </i>
    <i r="1">
      <x v="9"/>
    </i>
    <i r="1">
      <x v="17"/>
    </i>
    <i r="1">
      <x v="20"/>
    </i>
    <i r="1">
      <x v="21"/>
    </i>
    <i r="1">
      <x v="27"/>
    </i>
    <i r="1">
      <x v="42"/>
    </i>
    <i r="1">
      <x v="44"/>
    </i>
    <i>
      <x v="31"/>
    </i>
    <i r="1">
      <x v="16"/>
    </i>
    <i r="1">
      <x v="27"/>
    </i>
    <i r="1">
      <x v="38"/>
    </i>
    <i r="1">
      <x v="45"/>
    </i>
    <i>
      <x v="32"/>
    </i>
    <i r="1">
      <x v="16"/>
    </i>
    <i r="1">
      <x v="20"/>
    </i>
    <i r="1">
      <x v="23"/>
    </i>
    <i r="1">
      <x v="27"/>
    </i>
    <i r="1">
      <x v="31"/>
    </i>
    <i r="1">
      <x v="53"/>
    </i>
    <i>
      <x v="33"/>
    </i>
    <i r="1">
      <x/>
    </i>
    <i r="1">
      <x v="2"/>
    </i>
    <i r="1">
      <x v="20"/>
    </i>
    <i r="1">
      <x v="27"/>
    </i>
    <i r="1">
      <x v="30"/>
    </i>
    <i r="1">
      <x v="52"/>
    </i>
    <i>
      <x v="34"/>
    </i>
    <i r="1">
      <x v="20"/>
    </i>
    <i>
      <x v="35"/>
    </i>
    <i r="1">
      <x v="1"/>
    </i>
    <i r="1">
      <x v="13"/>
    </i>
    <i r="1">
      <x v="17"/>
    </i>
    <i r="1">
      <x v="20"/>
    </i>
    <i r="1">
      <x v="27"/>
    </i>
    <i r="1">
      <x v="30"/>
    </i>
    <i r="1">
      <x v="33"/>
    </i>
    <i r="1">
      <x v="45"/>
    </i>
    <i>
      <x v="36"/>
    </i>
    <i r="1">
      <x v="43"/>
    </i>
    <i>
      <x v="37"/>
    </i>
    <i r="1">
      <x v="20"/>
    </i>
    <i>
      <x v="38"/>
    </i>
    <i r="1">
      <x/>
    </i>
    <i r="1">
      <x v="2"/>
    </i>
    <i r="1">
      <x v="4"/>
    </i>
    <i r="1">
      <x v="9"/>
    </i>
    <i r="1">
      <x v="13"/>
    </i>
    <i r="1">
      <x v="18"/>
    </i>
    <i r="1">
      <x v="49"/>
    </i>
    <i>
      <x v="39"/>
    </i>
    <i r="1">
      <x v="5"/>
    </i>
    <i r="1">
      <x v="12"/>
    </i>
    <i r="1">
      <x v="14"/>
    </i>
    <i r="1">
      <x v="17"/>
    </i>
    <i r="1">
      <x v="20"/>
    </i>
    <i r="1">
      <x v="30"/>
    </i>
    <i r="1">
      <x v="34"/>
    </i>
    <i r="1">
      <x v="42"/>
    </i>
    <i r="1">
      <x v="43"/>
    </i>
    <i r="1">
      <x v="53"/>
    </i>
    <i r="1">
      <x v="55"/>
    </i>
    <i>
      <x v="40"/>
    </i>
    <i r="1">
      <x v="7"/>
    </i>
    <i r="1">
      <x v="16"/>
    </i>
    <i r="1">
      <x v="17"/>
    </i>
    <i r="1">
      <x v="20"/>
    </i>
    <i r="1">
      <x v="27"/>
    </i>
    <i r="1">
      <x v="45"/>
    </i>
    <i r="1">
      <x v="50"/>
    </i>
    <i>
      <x v="41"/>
    </i>
    <i r="1">
      <x v="20"/>
    </i>
    <i>
      <x v="42"/>
    </i>
    <i r="1">
      <x v="17"/>
    </i>
    <i r="1">
      <x v="20"/>
    </i>
    <i r="1">
      <x v="27"/>
    </i>
    <i r="1">
      <x v="32"/>
    </i>
    <i r="1">
      <x v="42"/>
    </i>
    <i>
      <x v="43"/>
    </i>
    <i r="1">
      <x v="13"/>
    </i>
    <i>
      <x v="44"/>
    </i>
    <i r="1">
      <x v="20"/>
    </i>
    <i r="1">
      <x v="27"/>
    </i>
    <i r="1">
      <x v="29"/>
    </i>
    <i r="1">
      <x v="42"/>
    </i>
    <i r="1">
      <x v="45"/>
    </i>
    <i>
      <x v="45"/>
    </i>
    <i r="1">
      <x v="27"/>
    </i>
    <i r="1">
      <x v="42"/>
    </i>
    <i>
      <x v="46"/>
    </i>
    <i r="1">
      <x v="48"/>
    </i>
    <i>
      <x v="47"/>
    </i>
    <i r="1">
      <x v="6"/>
    </i>
    <i r="1">
      <x v="16"/>
    </i>
    <i r="1">
      <x v="20"/>
    </i>
    <i r="1">
      <x v="27"/>
    </i>
    <i r="1">
      <x v="31"/>
    </i>
    <i r="1">
      <x v="34"/>
    </i>
    <i r="1">
      <x v="42"/>
    </i>
    <i r="1">
      <x v="45"/>
    </i>
    <i r="1">
      <x v="46"/>
    </i>
    <i>
      <x v="48"/>
    </i>
    <i r="1">
      <x v="27"/>
    </i>
    <i>
      <x v="49"/>
    </i>
    <i r="1">
      <x v="41"/>
    </i>
    <i>
      <x v="50"/>
    </i>
    <i r="1">
      <x v="17"/>
    </i>
    <i r="1">
      <x v="20"/>
    </i>
    <i r="1">
      <x v="48"/>
    </i>
    <i>
      <x v="51"/>
    </i>
    <i r="1">
      <x v="20"/>
    </i>
    <i r="1">
      <x v="37"/>
    </i>
    <i r="1">
      <x v="43"/>
    </i>
    <i>
      <x v="52"/>
    </i>
    <i r="1">
      <x v="16"/>
    </i>
    <i r="1">
      <x v="43"/>
    </i>
    <i>
      <x v="53"/>
    </i>
    <i r="1">
      <x v="20"/>
    </i>
    <i r="1">
      <x v="23"/>
    </i>
    <i>
      <x v="54"/>
    </i>
    <i r="1">
      <x v="3"/>
    </i>
    <i r="1">
      <x v="13"/>
    </i>
    <i>
      <x v="55"/>
    </i>
    <i r="1">
      <x v="9"/>
    </i>
    <i r="1">
      <x v="16"/>
    </i>
    <i r="1">
      <x v="20"/>
    </i>
    <i r="1">
      <x v="27"/>
    </i>
    <i>
      <x v="56"/>
    </i>
    <i r="1">
      <x v="20"/>
    </i>
    <i r="1">
      <x v="27"/>
    </i>
    <i r="1">
      <x v="45"/>
    </i>
    <i>
      <x v="57"/>
    </i>
    <i r="1">
      <x v="20"/>
    </i>
    <i>
      <x v="58"/>
    </i>
    <i r="1">
      <x v="10"/>
    </i>
    <i r="1">
      <x v="20"/>
    </i>
    <i r="1">
      <x v="43"/>
    </i>
    <i>
      <x v="59"/>
    </i>
    <i r="1">
      <x v="47"/>
    </i>
    <i>
      <x v="60"/>
    </i>
    <i r="1">
      <x v="43"/>
    </i>
    <i>
      <x v="61"/>
    </i>
    <i r="1">
      <x v="20"/>
    </i>
    <i>
      <x v="62"/>
    </i>
    <i r="1">
      <x v="27"/>
    </i>
    <i>
      <x v="63"/>
    </i>
    <i r="1">
      <x v="27"/>
    </i>
    <i>
      <x v="64"/>
    </i>
    <i r="1">
      <x v="20"/>
    </i>
    <i r="1">
      <x v="27"/>
    </i>
    <i r="1">
      <x v="45"/>
    </i>
    <i>
      <x v="65"/>
    </i>
    <i r="1">
      <x v="16"/>
    </i>
    <i>
      <x v="66"/>
    </i>
    <i r="1">
      <x v="27"/>
    </i>
    <i>
      <x v="67"/>
    </i>
    <i r="1">
      <x v="27"/>
    </i>
    <i>
      <x v="68"/>
    </i>
    <i r="1">
      <x v="20"/>
    </i>
    <i>
      <x v="69"/>
    </i>
    <i r="1">
      <x v="20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C67" firstHeaderRow="0" firstDataRow="1" firstDataCol="1"/>
  <pivotFields count="11">
    <pivotField showAll="0"/>
    <pivotField showAll="0">
      <items count="285">
        <item x="243"/>
        <item x="184"/>
        <item x="183"/>
        <item x="176"/>
        <item x="194"/>
        <item x="111"/>
        <item x="179"/>
        <item x="27"/>
        <item x="2"/>
        <item x="215"/>
        <item x="134"/>
        <item x="278"/>
        <item x="135"/>
        <item x="275"/>
        <item x="11"/>
        <item x="117"/>
        <item x="271"/>
        <item x="108"/>
        <item x="121"/>
        <item x="259"/>
        <item x="7"/>
        <item x="187"/>
        <item x="130"/>
        <item x="67"/>
        <item x="138"/>
        <item x="207"/>
        <item x="150"/>
        <item x="10"/>
        <item x="240"/>
        <item x="239"/>
        <item x="133"/>
        <item x="234"/>
        <item x="211"/>
        <item x="29"/>
        <item x="155"/>
        <item x="199"/>
        <item x="12"/>
        <item x="24"/>
        <item x="273"/>
        <item x="205"/>
        <item x="251"/>
        <item x="232"/>
        <item x="101"/>
        <item x="105"/>
        <item x="99"/>
        <item x="197"/>
        <item x="224"/>
        <item x="127"/>
        <item x="59"/>
        <item x="263"/>
        <item x="48"/>
        <item x="212"/>
        <item x="23"/>
        <item x="95"/>
        <item x="34"/>
        <item x="208"/>
        <item x="203"/>
        <item x="186"/>
        <item x="128"/>
        <item x="80"/>
        <item x="51"/>
        <item x="202"/>
        <item x="126"/>
        <item x="245"/>
        <item x="35"/>
        <item x="255"/>
        <item x="60"/>
        <item x="98"/>
        <item x="42"/>
        <item x="180"/>
        <item x="74"/>
        <item x="229"/>
        <item x="277"/>
        <item x="173"/>
        <item x="151"/>
        <item x="56"/>
        <item x="231"/>
        <item x="61"/>
        <item x="39"/>
        <item x="41"/>
        <item x="1"/>
        <item x="31"/>
        <item x="192"/>
        <item x="25"/>
        <item x="14"/>
        <item x="209"/>
        <item x="86"/>
        <item x="110"/>
        <item x="233"/>
        <item x="65"/>
        <item x="49"/>
        <item x="204"/>
        <item x="169"/>
        <item x="177"/>
        <item x="13"/>
        <item x="157"/>
        <item x="244"/>
        <item x="280"/>
        <item x="182"/>
        <item x="37"/>
        <item x="36"/>
        <item x="265"/>
        <item x="168"/>
        <item x="92"/>
        <item x="54"/>
        <item x="260"/>
        <item x="163"/>
        <item x="62"/>
        <item x="53"/>
        <item x="52"/>
        <item x="166"/>
        <item x="222"/>
        <item x="276"/>
        <item x="40"/>
        <item x="45"/>
        <item x="4"/>
        <item x="112"/>
        <item x="143"/>
        <item x="26"/>
        <item x="66"/>
        <item x="69"/>
        <item x="221"/>
        <item x="201"/>
        <item x="103"/>
        <item x="258"/>
        <item x="220"/>
        <item x="93"/>
        <item x="264"/>
        <item x="160"/>
        <item x="76"/>
        <item x="46"/>
        <item x="170"/>
        <item x="28"/>
        <item x="8"/>
        <item x="213"/>
        <item x="225"/>
        <item x="253"/>
        <item x="22"/>
        <item x="88"/>
        <item x="159"/>
        <item x="164"/>
        <item x="43"/>
        <item x="104"/>
        <item x="242"/>
        <item x="236"/>
        <item x="172"/>
        <item x="79"/>
        <item x="63"/>
        <item x="119"/>
        <item x="178"/>
        <item x="283"/>
        <item x="32"/>
        <item x="44"/>
        <item x="87"/>
        <item x="198"/>
        <item x="206"/>
        <item x="90"/>
        <item x="6"/>
        <item x="144"/>
        <item x="77"/>
        <item x="247"/>
        <item x="248"/>
        <item x="83"/>
        <item x="175"/>
        <item x="269"/>
        <item x="18"/>
        <item x="30"/>
        <item x="97"/>
        <item x="267"/>
        <item x="147"/>
        <item x="116"/>
        <item x="109"/>
        <item x="185"/>
        <item x="167"/>
        <item x="156"/>
        <item x="189"/>
        <item x="158"/>
        <item x="114"/>
        <item x="140"/>
        <item x="268"/>
        <item x="250"/>
        <item x="262"/>
        <item x="274"/>
        <item x="153"/>
        <item x="107"/>
        <item x="223"/>
        <item x="81"/>
        <item x="230"/>
        <item x="58"/>
        <item x="210"/>
        <item x="102"/>
        <item x="174"/>
        <item x="33"/>
        <item x="249"/>
        <item x="5"/>
        <item x="188"/>
        <item x="200"/>
        <item x="106"/>
        <item x="219"/>
        <item x="124"/>
        <item x="216"/>
        <item x="218"/>
        <item x="89"/>
        <item x="131"/>
        <item x="266"/>
        <item x="279"/>
        <item x="20"/>
        <item x="21"/>
        <item x="115"/>
        <item x="256"/>
        <item x="57"/>
        <item x="257"/>
        <item x="123"/>
        <item x="71"/>
        <item x="100"/>
        <item x="72"/>
        <item x="149"/>
        <item x="78"/>
        <item x="68"/>
        <item x="9"/>
        <item x="17"/>
        <item x="281"/>
        <item x="217"/>
        <item x="195"/>
        <item x="94"/>
        <item x="122"/>
        <item x="196"/>
        <item x="38"/>
        <item x="85"/>
        <item x="75"/>
        <item x="241"/>
        <item x="84"/>
        <item x="282"/>
        <item x="120"/>
        <item x="154"/>
        <item x="3"/>
        <item x="82"/>
        <item x="162"/>
        <item x="118"/>
        <item x="139"/>
        <item x="270"/>
        <item x="16"/>
        <item x="252"/>
        <item x="235"/>
        <item x="227"/>
        <item x="136"/>
        <item x="152"/>
        <item x="15"/>
        <item x="237"/>
        <item x="125"/>
        <item x="70"/>
        <item x="132"/>
        <item x="190"/>
        <item x="145"/>
        <item x="246"/>
        <item x="272"/>
        <item x="165"/>
        <item x="193"/>
        <item x="64"/>
        <item x="148"/>
        <item x="226"/>
        <item x="181"/>
        <item x="113"/>
        <item x="261"/>
        <item x="55"/>
        <item x="161"/>
        <item x="50"/>
        <item x="19"/>
        <item x="142"/>
        <item x="73"/>
        <item x="254"/>
        <item x="171"/>
        <item x="0"/>
        <item x="47"/>
        <item x="214"/>
        <item x="228"/>
        <item x="238"/>
        <item x="129"/>
        <item x="91"/>
        <item x="137"/>
        <item x="191"/>
        <item x="141"/>
        <item x="146"/>
        <item x="96"/>
        <item t="default"/>
      </items>
    </pivotField>
    <pivotField dataField="1" showAll="0">
      <items count="71">
        <item x="69"/>
        <item x="54"/>
        <item x="40"/>
        <item x="55"/>
        <item x="51"/>
        <item x="53"/>
        <item x="9"/>
        <item x="17"/>
        <item x="21"/>
        <item x="16"/>
        <item x="34"/>
        <item x="57"/>
        <item x="63"/>
        <item x="22"/>
        <item x="56"/>
        <item x="27"/>
        <item x="62"/>
        <item x="30"/>
        <item x="65"/>
        <item x="18"/>
        <item x="35"/>
        <item x="59"/>
        <item x="5"/>
        <item x="44"/>
        <item x="52"/>
        <item x="13"/>
        <item x="66"/>
        <item x="39"/>
        <item x="14"/>
        <item x="46"/>
        <item x="2"/>
        <item x="25"/>
        <item x="31"/>
        <item x="38"/>
        <item x="47"/>
        <item x="3"/>
        <item x="36"/>
        <item x="58"/>
        <item x="32"/>
        <item x="6"/>
        <item x="1"/>
        <item x="43"/>
        <item x="4"/>
        <item x="23"/>
        <item x="0"/>
        <item x="45"/>
        <item x="68"/>
        <item x="8"/>
        <item x="10"/>
        <item x="42"/>
        <item x="26"/>
        <item x="7"/>
        <item x="60"/>
        <item x="12"/>
        <item x="29"/>
        <item x="11"/>
        <item x="20"/>
        <item x="41"/>
        <item x="28"/>
        <item x="37"/>
        <item x="15"/>
        <item x="33"/>
        <item x="24"/>
        <item x="64"/>
        <item x="49"/>
        <item x="67"/>
        <item x="19"/>
        <item x="50"/>
        <item x="61"/>
        <item x="48"/>
        <item t="default"/>
      </items>
    </pivotField>
    <pivotField showAll="0">
      <items count="289">
        <item x="234"/>
        <item x="113"/>
        <item x="279"/>
        <item x="40"/>
        <item x="261"/>
        <item x="190"/>
        <item x="179"/>
        <item x="259"/>
        <item x="274"/>
        <item x="182"/>
        <item x="142"/>
        <item x="55"/>
        <item x="227"/>
        <item x="249"/>
        <item x="212"/>
        <item x="211"/>
        <item x="185"/>
        <item x="27"/>
        <item x="193"/>
        <item x="207"/>
        <item x="46"/>
        <item x="262"/>
        <item x="66"/>
        <item x="187"/>
        <item x="112"/>
        <item x="88"/>
        <item x="204"/>
        <item x="71"/>
        <item x="43"/>
        <item x="6"/>
        <item x="109"/>
        <item x="63"/>
        <item x="135"/>
        <item x="174"/>
        <item x="183"/>
        <item x="200"/>
        <item x="219"/>
        <item x="157"/>
        <item x="75"/>
        <item x="107"/>
        <item x="267"/>
        <item x="54"/>
        <item x="199"/>
        <item x="186"/>
        <item x="220"/>
        <item x="60"/>
        <item x="241"/>
        <item x="119"/>
        <item x="65"/>
        <item x="272"/>
        <item x="284"/>
        <item x="191"/>
        <item x="169"/>
        <item x="243"/>
        <item x="56"/>
        <item x="39"/>
        <item x="57"/>
        <item x="58"/>
        <item x="59"/>
        <item x="229"/>
        <item x="122"/>
        <item x="124"/>
        <item x="197"/>
        <item x="49"/>
        <item x="248"/>
        <item x="96"/>
        <item x="252"/>
        <item x="195"/>
        <item x="275"/>
        <item x="255"/>
        <item x="121"/>
        <item x="147"/>
        <item x="209"/>
        <item x="233"/>
        <item x="264"/>
        <item x="17"/>
        <item x="97"/>
        <item x="184"/>
        <item x="192"/>
        <item x="278"/>
        <item x="110"/>
        <item x="5"/>
        <item x="266"/>
        <item x="79"/>
        <item x="7"/>
        <item x="13"/>
        <item x="38"/>
        <item x="137"/>
        <item x="45"/>
        <item x="14"/>
        <item x="163"/>
        <item x="246"/>
        <item x="68"/>
        <item x="270"/>
        <item x="93"/>
        <item x="44"/>
        <item x="145"/>
        <item x="132"/>
        <item x="273"/>
        <item x="269"/>
        <item x="98"/>
        <item x="50"/>
        <item x="226"/>
        <item x="238"/>
        <item x="0"/>
        <item x="148"/>
        <item x="15"/>
        <item x="286"/>
        <item x="153"/>
        <item x="161"/>
        <item x="86"/>
        <item x="245"/>
        <item x="230"/>
        <item x="52"/>
        <item x="103"/>
        <item x="89"/>
        <item x="173"/>
        <item x="202"/>
        <item x="118"/>
        <item x="152"/>
        <item x="165"/>
        <item x="22"/>
        <item x="247"/>
        <item x="253"/>
        <item x="265"/>
        <item x="223"/>
        <item x="213"/>
        <item x="196"/>
        <item x="74"/>
        <item x="221"/>
        <item x="20"/>
        <item x="76"/>
        <item x="263"/>
        <item x="167"/>
        <item x="82"/>
        <item x="139"/>
        <item x="250"/>
        <item x="18"/>
        <item x="143"/>
        <item x="72"/>
        <item x="31"/>
        <item x="80"/>
        <item x="134"/>
        <item x="155"/>
        <item x="16"/>
        <item x="62"/>
        <item x="116"/>
        <item x="150"/>
        <item x="276"/>
        <item x="160"/>
        <item x="128"/>
        <item x="117"/>
        <item x="170"/>
        <item x="256"/>
        <item x="94"/>
        <item x="166"/>
        <item x="24"/>
        <item x="214"/>
        <item x="47"/>
        <item x="141"/>
        <item x="4"/>
        <item x="92"/>
        <item x="26"/>
        <item x="70"/>
        <item x="33"/>
        <item x="87"/>
        <item x="11"/>
        <item x="9"/>
        <item x="104"/>
        <item x="8"/>
        <item x="81"/>
        <item x="140"/>
        <item x="90"/>
        <item x="91"/>
        <item x="19"/>
        <item x="37"/>
        <item x="10"/>
        <item x="61"/>
        <item x="2"/>
        <item x="21"/>
        <item x="36"/>
        <item x="1"/>
        <item x="158"/>
        <item x="69"/>
        <item x="154"/>
        <item x="228"/>
        <item x="138"/>
        <item x="29"/>
        <item x="171"/>
        <item x="271"/>
        <item x="84"/>
        <item x="144"/>
        <item x="115"/>
        <item x="203"/>
        <item x="120"/>
        <item x="242"/>
        <item x="129"/>
        <item x="125"/>
        <item x="85"/>
        <item x="181"/>
        <item x="28"/>
        <item x="224"/>
        <item x="239"/>
        <item x="217"/>
        <item x="225"/>
        <item x="283"/>
        <item x="189"/>
        <item x="106"/>
        <item x="216"/>
        <item x="78"/>
        <item x="176"/>
        <item x="175"/>
        <item x="3"/>
        <item x="205"/>
        <item x="222"/>
        <item x="48"/>
        <item x="285"/>
        <item x="177"/>
        <item x="114"/>
        <item x="156"/>
        <item x="41"/>
        <item x="168"/>
        <item x="254"/>
        <item x="260"/>
        <item x="83"/>
        <item x="231"/>
        <item x="42"/>
        <item x="100"/>
        <item x="201"/>
        <item x="108"/>
        <item x="102"/>
        <item x="111"/>
        <item x="105"/>
        <item x="64"/>
        <item x="77"/>
        <item x="95"/>
        <item x="23"/>
        <item x="194"/>
        <item x="235"/>
        <item x="131"/>
        <item x="172"/>
        <item x="51"/>
        <item x="133"/>
        <item x="188"/>
        <item x="210"/>
        <item x="32"/>
        <item x="126"/>
        <item x="146"/>
        <item x="73"/>
        <item x="268"/>
        <item x="123"/>
        <item x="34"/>
        <item x="159"/>
        <item x="127"/>
        <item x="257"/>
        <item x="99"/>
        <item x="53"/>
        <item x="280"/>
        <item x="180"/>
        <item x="67"/>
        <item x="277"/>
        <item x="178"/>
        <item x="232"/>
        <item x="244"/>
        <item x="35"/>
        <item x="25"/>
        <item x="12"/>
        <item x="162"/>
        <item x="136"/>
        <item x="151"/>
        <item x="206"/>
        <item x="101"/>
        <item x="240"/>
        <item x="149"/>
        <item x="282"/>
        <item x="208"/>
        <item x="236"/>
        <item x="30"/>
        <item x="130"/>
        <item x="251"/>
        <item x="215"/>
        <item x="258"/>
        <item x="287"/>
        <item x="237"/>
        <item x="164"/>
        <item x="281"/>
        <item x="198"/>
        <item x="218"/>
        <item t="default"/>
      </items>
    </pivotField>
    <pivotField axis="axisRow" dataField="1" showAll="0">
      <items count="57">
        <item x="11"/>
        <item x="27"/>
        <item x="28"/>
        <item x="30"/>
        <item x="55"/>
        <item x="24"/>
        <item x="35"/>
        <item x="46"/>
        <item x="22"/>
        <item x="9"/>
        <item x="12"/>
        <item x="53"/>
        <item x="7"/>
        <item x="4"/>
        <item x="45"/>
        <item x="49"/>
        <item x="14"/>
        <item x="1"/>
        <item x="48"/>
        <item x="54"/>
        <item x="8"/>
        <item x="10"/>
        <item x="17"/>
        <item x="32"/>
        <item x="51"/>
        <item x="50"/>
        <item x="19"/>
        <item x="2"/>
        <item x="37"/>
        <item x="40"/>
        <item x="16"/>
        <item x="36"/>
        <item x="6"/>
        <item x="23"/>
        <item x="20"/>
        <item x="39"/>
        <item x="47"/>
        <item x="43"/>
        <item x="29"/>
        <item x="42"/>
        <item x="25"/>
        <item x="15"/>
        <item x="5"/>
        <item x="18"/>
        <item x="3"/>
        <item x="0"/>
        <item x="41"/>
        <item x="34"/>
        <item x="26"/>
        <item x="31"/>
        <item x="13"/>
        <item x="52"/>
        <item x="44"/>
        <item x="21"/>
        <item x="33"/>
        <item x="38"/>
        <item t="default"/>
      </items>
    </pivotField>
    <pivotField showAll="0"/>
    <pivotField showAll="0">
      <items count="134">
        <item x="94"/>
        <item x="26"/>
        <item x="116"/>
        <item x="77"/>
        <item x="128"/>
        <item x="104"/>
        <item x="105"/>
        <item x="9"/>
        <item x="22"/>
        <item x="29"/>
        <item x="92"/>
        <item x="61"/>
        <item x="46"/>
        <item x="79"/>
        <item x="89"/>
        <item x="30"/>
        <item x="23"/>
        <item x="63"/>
        <item x="126"/>
        <item x="80"/>
        <item x="113"/>
        <item x="111"/>
        <item x="8"/>
        <item x="49"/>
        <item x="40"/>
        <item x="35"/>
        <item x="38"/>
        <item x="83"/>
        <item x="56"/>
        <item x="62"/>
        <item x="110"/>
        <item x="57"/>
        <item x="60"/>
        <item x="120"/>
        <item x="123"/>
        <item x="25"/>
        <item x="74"/>
        <item x="114"/>
        <item x="107"/>
        <item x="97"/>
        <item x="16"/>
        <item x="44"/>
        <item x="103"/>
        <item x="112"/>
        <item x="17"/>
        <item x="34"/>
        <item x="70"/>
        <item x="124"/>
        <item x="28"/>
        <item x="130"/>
        <item x="91"/>
        <item x="53"/>
        <item x="15"/>
        <item x="87"/>
        <item x="54"/>
        <item x="65"/>
        <item x="42"/>
        <item x="33"/>
        <item x="69"/>
        <item x="115"/>
        <item x="45"/>
        <item x="58"/>
        <item x="68"/>
        <item x="100"/>
        <item x="48"/>
        <item x="86"/>
        <item x="6"/>
        <item x="109"/>
        <item x="117"/>
        <item x="108"/>
        <item x="72"/>
        <item x="52"/>
        <item x="27"/>
        <item x="73"/>
        <item x="132"/>
        <item x="19"/>
        <item x="1"/>
        <item x="0"/>
        <item x="122"/>
        <item x="119"/>
        <item x="5"/>
        <item x="118"/>
        <item x="3"/>
        <item x="84"/>
        <item x="18"/>
        <item x="7"/>
        <item x="47"/>
        <item x="64"/>
        <item x="37"/>
        <item x="85"/>
        <item x="90"/>
        <item x="43"/>
        <item x="93"/>
        <item x="36"/>
        <item x="39"/>
        <item x="31"/>
        <item x="21"/>
        <item x="101"/>
        <item x="96"/>
        <item x="66"/>
        <item x="20"/>
        <item x="59"/>
        <item x="95"/>
        <item x="12"/>
        <item x="75"/>
        <item x="81"/>
        <item x="88"/>
        <item x="55"/>
        <item x="41"/>
        <item x="11"/>
        <item x="125"/>
        <item x="51"/>
        <item x="127"/>
        <item x="78"/>
        <item x="14"/>
        <item x="106"/>
        <item x="129"/>
        <item x="71"/>
        <item x="76"/>
        <item x="131"/>
        <item x="102"/>
        <item x="13"/>
        <item x="4"/>
        <item x="32"/>
        <item x="50"/>
        <item x="82"/>
        <item x="24"/>
        <item x="2"/>
        <item x="10"/>
        <item x="67"/>
        <item x="99"/>
        <item x="98"/>
        <item x="121"/>
        <item t="default"/>
      </items>
    </pivotField>
    <pivotField showAll="0">
      <items count="6">
        <item x="2"/>
        <item x="0"/>
        <item x="4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9">
        <item sd="0" x="16"/>
        <item sd="0" x="36"/>
        <item sd="0" x="17"/>
        <item sd="0" x="18"/>
        <item sd="0" x="37"/>
        <item sd="0" x="19"/>
        <item sd="0" x="38"/>
        <item sd="0" x="20"/>
        <item sd="0" x="39"/>
        <item sd="0" x="21"/>
        <item sd="0" x="40"/>
        <item sd="0" m="1" x="52"/>
        <item sd="0" x="22"/>
        <item sd="0" m="1" x="55"/>
        <item sd="0" x="23"/>
        <item sd="0" x="41"/>
        <item sd="0" m="1" x="53"/>
        <item sd="0" x="42"/>
        <item sd="0" x="43"/>
        <item sd="0" x="24"/>
        <item sd="0" x="26"/>
        <item sd="0" x="44"/>
        <item sd="0" m="1" x="56"/>
        <item x="45"/>
        <item sd="0" m="1" x="54"/>
        <item sd="0" x="25"/>
        <item sd="0" m="1" x="57"/>
        <item sd="0" x="27"/>
        <item sd="0" x="46"/>
        <item sd="0" x="28"/>
        <item sd="0" x="6"/>
        <item sd="0" x="47"/>
        <item sd="0" x="7"/>
        <item sd="0" x="29"/>
        <item sd="0" x="49"/>
        <item sd="0" x="30"/>
        <item sd="0" x="31"/>
        <item sd="0" x="48"/>
        <item sd="0" x="9"/>
        <item sd="0" x="32"/>
        <item sd="0" x="10"/>
        <item sd="0" x="33"/>
        <item sd="0" x="50"/>
        <item x="11"/>
        <item sd="0" x="51"/>
        <item sd="0" x="12"/>
        <item x="34"/>
        <item sd="0" x="13"/>
        <item sd="0" x="14"/>
        <item sd="0" x="35"/>
        <item sd="0" x="15"/>
        <item n="3/10/2015" sd="0" x="8"/>
        <item sd="0" x="0"/>
        <item sd="0" x="1"/>
        <item sd="0" x="2"/>
        <item x="3"/>
        <item sd="0" x="4"/>
        <item sd="0" x="5"/>
        <item t="default" sd="0"/>
      </items>
    </pivotField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4" subtotal="count" baseField="0" baseItem="0"/>
    <dataField name="Sum of Price" fld="2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6" firstHeaderRow="1" firstDataRow="3" firstDataCol="0"/>
  <pivotFields count="11">
    <pivotField showAll="0"/>
    <pivotField showAll="0">
      <items count="285">
        <item x="243"/>
        <item x="184"/>
        <item x="183"/>
        <item x="176"/>
        <item x="194"/>
        <item x="111"/>
        <item x="179"/>
        <item x="27"/>
        <item x="2"/>
        <item x="215"/>
        <item x="134"/>
        <item x="278"/>
        <item x="135"/>
        <item x="275"/>
        <item x="11"/>
        <item x="117"/>
        <item x="271"/>
        <item x="108"/>
        <item x="121"/>
        <item x="259"/>
        <item x="7"/>
        <item x="187"/>
        <item x="130"/>
        <item x="67"/>
        <item x="138"/>
        <item x="207"/>
        <item x="150"/>
        <item x="10"/>
        <item x="240"/>
        <item x="239"/>
        <item x="133"/>
        <item x="234"/>
        <item x="211"/>
        <item x="29"/>
        <item x="155"/>
        <item x="199"/>
        <item x="12"/>
        <item x="24"/>
        <item x="273"/>
        <item x="205"/>
        <item x="251"/>
        <item x="232"/>
        <item x="101"/>
        <item x="105"/>
        <item x="99"/>
        <item x="197"/>
        <item x="224"/>
        <item x="127"/>
        <item x="59"/>
        <item x="263"/>
        <item x="48"/>
        <item x="212"/>
        <item x="23"/>
        <item x="95"/>
        <item x="34"/>
        <item x="208"/>
        <item x="203"/>
        <item x="186"/>
        <item x="128"/>
        <item x="80"/>
        <item x="51"/>
        <item x="202"/>
        <item x="126"/>
        <item x="245"/>
        <item x="35"/>
        <item x="255"/>
        <item x="60"/>
        <item x="98"/>
        <item x="42"/>
        <item x="180"/>
        <item x="74"/>
        <item x="229"/>
        <item x="277"/>
        <item x="173"/>
        <item x="151"/>
        <item x="56"/>
        <item x="231"/>
        <item x="61"/>
        <item x="39"/>
        <item x="41"/>
        <item x="1"/>
        <item x="31"/>
        <item x="192"/>
        <item x="25"/>
        <item x="14"/>
        <item x="209"/>
        <item x="86"/>
        <item x="110"/>
        <item x="233"/>
        <item x="65"/>
        <item x="49"/>
        <item x="204"/>
        <item x="169"/>
        <item x="177"/>
        <item x="13"/>
        <item x="157"/>
        <item x="244"/>
        <item x="280"/>
        <item x="182"/>
        <item x="37"/>
        <item x="36"/>
        <item x="265"/>
        <item x="168"/>
        <item x="92"/>
        <item x="54"/>
        <item x="260"/>
        <item x="163"/>
        <item x="62"/>
        <item x="53"/>
        <item x="52"/>
        <item x="166"/>
        <item x="222"/>
        <item x="276"/>
        <item x="40"/>
        <item x="45"/>
        <item x="4"/>
        <item x="112"/>
        <item x="143"/>
        <item x="26"/>
        <item x="66"/>
        <item x="69"/>
        <item x="221"/>
        <item x="201"/>
        <item x="103"/>
        <item x="258"/>
        <item x="220"/>
        <item x="93"/>
        <item x="264"/>
        <item x="160"/>
        <item x="76"/>
        <item x="46"/>
        <item x="170"/>
        <item x="28"/>
        <item x="8"/>
        <item x="213"/>
        <item x="225"/>
        <item x="253"/>
        <item x="22"/>
        <item x="88"/>
        <item x="159"/>
        <item x="164"/>
        <item x="43"/>
        <item x="104"/>
        <item x="242"/>
        <item x="236"/>
        <item x="172"/>
        <item x="79"/>
        <item x="63"/>
        <item x="119"/>
        <item x="178"/>
        <item x="283"/>
        <item x="32"/>
        <item x="44"/>
        <item x="87"/>
        <item x="198"/>
        <item x="206"/>
        <item x="90"/>
        <item x="6"/>
        <item x="144"/>
        <item x="77"/>
        <item x="247"/>
        <item x="248"/>
        <item x="83"/>
        <item x="175"/>
        <item x="269"/>
        <item x="18"/>
        <item x="30"/>
        <item x="97"/>
        <item x="267"/>
        <item x="147"/>
        <item x="116"/>
        <item x="109"/>
        <item x="185"/>
        <item x="167"/>
        <item x="156"/>
        <item x="189"/>
        <item x="158"/>
        <item x="114"/>
        <item x="140"/>
        <item x="268"/>
        <item x="250"/>
        <item x="262"/>
        <item x="274"/>
        <item x="153"/>
        <item x="107"/>
        <item x="223"/>
        <item x="81"/>
        <item x="230"/>
        <item x="58"/>
        <item x="210"/>
        <item x="102"/>
        <item x="174"/>
        <item x="33"/>
        <item x="249"/>
        <item x="5"/>
        <item x="188"/>
        <item x="200"/>
        <item x="106"/>
        <item x="219"/>
        <item x="124"/>
        <item x="216"/>
        <item x="218"/>
        <item x="89"/>
        <item x="131"/>
        <item x="266"/>
        <item x="279"/>
        <item x="20"/>
        <item x="21"/>
        <item x="115"/>
        <item x="256"/>
        <item x="57"/>
        <item x="257"/>
        <item x="123"/>
        <item x="71"/>
        <item x="100"/>
        <item x="72"/>
        <item x="149"/>
        <item x="78"/>
        <item x="68"/>
        <item x="9"/>
        <item x="17"/>
        <item x="281"/>
        <item x="217"/>
        <item x="195"/>
        <item x="94"/>
        <item x="122"/>
        <item x="196"/>
        <item x="38"/>
        <item x="85"/>
        <item x="75"/>
        <item x="241"/>
        <item x="84"/>
        <item x="282"/>
        <item x="120"/>
        <item x="154"/>
        <item x="3"/>
        <item x="82"/>
        <item x="162"/>
        <item x="118"/>
        <item x="139"/>
        <item x="270"/>
        <item x="16"/>
        <item x="252"/>
        <item x="235"/>
        <item x="227"/>
        <item x="136"/>
        <item x="152"/>
        <item x="15"/>
        <item x="237"/>
        <item x="125"/>
        <item x="70"/>
        <item x="132"/>
        <item x="190"/>
        <item x="145"/>
        <item x="246"/>
        <item x="272"/>
        <item x="165"/>
        <item x="193"/>
        <item x="64"/>
        <item x="148"/>
        <item x="226"/>
        <item x="181"/>
        <item x="113"/>
        <item x="261"/>
        <item x="55"/>
        <item x="161"/>
        <item x="50"/>
        <item x="19"/>
        <item x="142"/>
        <item x="73"/>
        <item x="254"/>
        <item x="171"/>
        <item x="0"/>
        <item x="47"/>
        <item x="214"/>
        <item x="228"/>
        <item x="238"/>
        <item x="129"/>
        <item x="91"/>
        <item x="137"/>
        <item x="191"/>
        <item x="141"/>
        <item x="146"/>
        <item x="96"/>
        <item t="default"/>
      </items>
    </pivotField>
    <pivotField dataField="1" showAll="0"/>
    <pivotField showAll="0">
      <items count="289">
        <item x="234"/>
        <item x="113"/>
        <item x="279"/>
        <item x="40"/>
        <item x="261"/>
        <item x="190"/>
        <item x="179"/>
        <item x="259"/>
        <item x="274"/>
        <item x="182"/>
        <item x="142"/>
        <item x="55"/>
        <item x="227"/>
        <item x="249"/>
        <item x="212"/>
        <item x="211"/>
        <item x="185"/>
        <item x="27"/>
        <item x="193"/>
        <item x="207"/>
        <item x="46"/>
        <item x="262"/>
        <item x="66"/>
        <item x="187"/>
        <item x="112"/>
        <item x="88"/>
        <item x="204"/>
        <item x="71"/>
        <item x="43"/>
        <item x="6"/>
        <item x="109"/>
        <item x="63"/>
        <item x="135"/>
        <item x="174"/>
        <item x="183"/>
        <item x="200"/>
        <item x="219"/>
        <item x="157"/>
        <item x="75"/>
        <item x="107"/>
        <item x="267"/>
        <item x="54"/>
        <item x="199"/>
        <item x="186"/>
        <item x="220"/>
        <item x="60"/>
        <item x="241"/>
        <item x="119"/>
        <item x="65"/>
        <item x="272"/>
        <item x="284"/>
        <item x="191"/>
        <item x="169"/>
        <item x="243"/>
        <item x="56"/>
        <item x="39"/>
        <item x="57"/>
        <item x="58"/>
        <item x="59"/>
        <item x="229"/>
        <item x="122"/>
        <item x="124"/>
        <item x="197"/>
        <item x="49"/>
        <item x="248"/>
        <item x="96"/>
        <item x="252"/>
        <item x="195"/>
        <item x="275"/>
        <item x="255"/>
        <item x="121"/>
        <item x="147"/>
        <item x="209"/>
        <item x="233"/>
        <item x="264"/>
        <item x="17"/>
        <item x="97"/>
        <item x="184"/>
        <item x="192"/>
        <item x="278"/>
        <item x="110"/>
        <item x="5"/>
        <item x="266"/>
        <item x="79"/>
        <item x="7"/>
        <item x="13"/>
        <item x="38"/>
        <item x="137"/>
        <item x="45"/>
        <item x="14"/>
        <item x="163"/>
        <item x="246"/>
        <item x="68"/>
        <item x="270"/>
        <item x="93"/>
        <item x="44"/>
        <item x="145"/>
        <item x="132"/>
        <item x="273"/>
        <item x="269"/>
        <item x="98"/>
        <item x="50"/>
        <item x="226"/>
        <item x="238"/>
        <item x="0"/>
        <item x="148"/>
        <item x="15"/>
        <item x="286"/>
        <item x="153"/>
        <item x="161"/>
        <item x="86"/>
        <item x="245"/>
        <item x="230"/>
        <item x="52"/>
        <item x="103"/>
        <item x="89"/>
        <item x="173"/>
        <item x="202"/>
        <item x="118"/>
        <item x="152"/>
        <item x="165"/>
        <item x="22"/>
        <item x="247"/>
        <item x="253"/>
        <item x="265"/>
        <item x="223"/>
        <item x="213"/>
        <item x="196"/>
        <item x="74"/>
        <item x="221"/>
        <item x="20"/>
        <item x="76"/>
        <item x="263"/>
        <item x="167"/>
        <item x="82"/>
        <item x="139"/>
        <item x="250"/>
        <item x="18"/>
        <item x="143"/>
        <item x="72"/>
        <item x="31"/>
        <item x="80"/>
        <item x="134"/>
        <item x="155"/>
        <item x="16"/>
        <item x="62"/>
        <item x="116"/>
        <item x="150"/>
        <item x="276"/>
        <item x="160"/>
        <item x="128"/>
        <item x="117"/>
        <item x="170"/>
        <item x="256"/>
        <item x="94"/>
        <item x="166"/>
        <item x="24"/>
        <item x="214"/>
        <item x="47"/>
        <item x="141"/>
        <item x="4"/>
        <item x="92"/>
        <item x="26"/>
        <item x="70"/>
        <item x="33"/>
        <item x="87"/>
        <item x="11"/>
        <item x="9"/>
        <item x="104"/>
        <item x="8"/>
        <item x="81"/>
        <item x="140"/>
        <item x="90"/>
        <item x="91"/>
        <item x="19"/>
        <item x="37"/>
        <item x="10"/>
        <item x="61"/>
        <item x="2"/>
        <item x="21"/>
        <item x="36"/>
        <item x="1"/>
        <item x="158"/>
        <item x="69"/>
        <item x="154"/>
        <item x="228"/>
        <item x="138"/>
        <item x="29"/>
        <item x="171"/>
        <item x="271"/>
        <item x="84"/>
        <item x="144"/>
        <item x="115"/>
        <item x="203"/>
        <item x="120"/>
        <item x="242"/>
        <item x="129"/>
        <item x="125"/>
        <item x="85"/>
        <item x="181"/>
        <item x="28"/>
        <item x="224"/>
        <item x="239"/>
        <item x="217"/>
        <item x="225"/>
        <item x="283"/>
        <item x="189"/>
        <item x="106"/>
        <item x="216"/>
        <item x="78"/>
        <item x="176"/>
        <item x="175"/>
        <item x="3"/>
        <item x="205"/>
        <item x="222"/>
        <item x="48"/>
        <item x="285"/>
        <item x="177"/>
        <item x="114"/>
        <item x="156"/>
        <item x="41"/>
        <item x="168"/>
        <item x="254"/>
        <item x="260"/>
        <item x="83"/>
        <item x="231"/>
        <item x="42"/>
        <item x="100"/>
        <item x="201"/>
        <item x="108"/>
        <item x="102"/>
        <item x="111"/>
        <item x="105"/>
        <item x="64"/>
        <item x="77"/>
        <item x="95"/>
        <item x="23"/>
        <item x="194"/>
        <item x="235"/>
        <item x="131"/>
        <item x="172"/>
        <item x="51"/>
        <item x="133"/>
        <item x="188"/>
        <item x="210"/>
        <item x="32"/>
        <item x="126"/>
        <item x="146"/>
        <item x="73"/>
        <item x="268"/>
        <item x="123"/>
        <item x="34"/>
        <item x="159"/>
        <item x="127"/>
        <item x="257"/>
        <item x="99"/>
        <item x="53"/>
        <item x="280"/>
        <item x="180"/>
        <item x="67"/>
        <item x="277"/>
        <item x="178"/>
        <item x="232"/>
        <item x="244"/>
        <item x="35"/>
        <item x="25"/>
        <item x="12"/>
        <item x="162"/>
        <item x="136"/>
        <item x="151"/>
        <item x="206"/>
        <item x="101"/>
        <item x="240"/>
        <item x="149"/>
        <item x="282"/>
        <item x="208"/>
        <item x="236"/>
        <item x="30"/>
        <item x="130"/>
        <item x="251"/>
        <item x="215"/>
        <item x="258"/>
        <item x="287"/>
        <item x="237"/>
        <item x="164"/>
        <item x="281"/>
        <item x="198"/>
        <item x="218"/>
        <item t="default"/>
      </items>
    </pivotField>
    <pivotField showAll="0">
      <items count="57">
        <item x="11"/>
        <item x="27"/>
        <item x="28"/>
        <item x="30"/>
        <item x="55"/>
        <item x="24"/>
        <item x="35"/>
        <item x="46"/>
        <item x="22"/>
        <item x="9"/>
        <item x="12"/>
        <item x="53"/>
        <item x="7"/>
        <item x="4"/>
        <item x="45"/>
        <item x="49"/>
        <item x="14"/>
        <item x="1"/>
        <item x="48"/>
        <item x="54"/>
        <item x="8"/>
        <item x="10"/>
        <item x="17"/>
        <item x="32"/>
        <item x="51"/>
        <item x="50"/>
        <item x="19"/>
        <item x="2"/>
        <item x="37"/>
        <item x="40"/>
        <item x="16"/>
        <item x="36"/>
        <item x="6"/>
        <item x="23"/>
        <item x="20"/>
        <item x="39"/>
        <item x="47"/>
        <item x="43"/>
        <item x="29"/>
        <item x="42"/>
        <item x="25"/>
        <item x="15"/>
        <item x="5"/>
        <item x="18"/>
        <item x="3"/>
        <item x="0"/>
        <item x="41"/>
        <item x="34"/>
        <item x="26"/>
        <item x="31"/>
        <item x="13"/>
        <item x="52"/>
        <item x="44"/>
        <item x="21"/>
        <item x="33"/>
        <item x="38"/>
        <item t="default"/>
      </items>
    </pivotField>
    <pivotField showAll="0"/>
    <pivotField showAll="0">
      <items count="134">
        <item x="94"/>
        <item x="26"/>
        <item x="116"/>
        <item x="77"/>
        <item x="128"/>
        <item x="104"/>
        <item x="105"/>
        <item x="9"/>
        <item x="22"/>
        <item x="29"/>
        <item x="92"/>
        <item x="61"/>
        <item x="46"/>
        <item x="79"/>
        <item x="89"/>
        <item x="30"/>
        <item x="23"/>
        <item x="63"/>
        <item x="126"/>
        <item x="80"/>
        <item x="113"/>
        <item x="111"/>
        <item x="8"/>
        <item x="49"/>
        <item x="40"/>
        <item x="35"/>
        <item x="38"/>
        <item x="83"/>
        <item x="56"/>
        <item x="62"/>
        <item x="110"/>
        <item x="57"/>
        <item x="60"/>
        <item x="120"/>
        <item x="123"/>
        <item x="25"/>
        <item x="74"/>
        <item x="114"/>
        <item x="107"/>
        <item x="97"/>
        <item x="16"/>
        <item x="44"/>
        <item x="103"/>
        <item x="112"/>
        <item x="17"/>
        <item x="34"/>
        <item x="70"/>
        <item x="124"/>
        <item x="28"/>
        <item x="130"/>
        <item x="91"/>
        <item x="53"/>
        <item x="15"/>
        <item x="87"/>
        <item x="54"/>
        <item x="65"/>
        <item x="42"/>
        <item x="33"/>
        <item x="69"/>
        <item x="115"/>
        <item x="45"/>
        <item x="58"/>
        <item x="68"/>
        <item x="100"/>
        <item x="48"/>
        <item x="86"/>
        <item x="6"/>
        <item x="109"/>
        <item x="117"/>
        <item x="108"/>
        <item x="72"/>
        <item x="52"/>
        <item x="27"/>
        <item x="73"/>
        <item x="132"/>
        <item x="19"/>
        <item x="1"/>
        <item x="0"/>
        <item x="122"/>
        <item x="119"/>
        <item x="5"/>
        <item x="118"/>
        <item x="3"/>
        <item x="84"/>
        <item x="18"/>
        <item x="7"/>
        <item x="47"/>
        <item x="64"/>
        <item x="37"/>
        <item x="85"/>
        <item x="90"/>
        <item x="43"/>
        <item x="93"/>
        <item x="36"/>
        <item x="39"/>
        <item x="31"/>
        <item x="21"/>
        <item x="101"/>
        <item x="96"/>
        <item x="66"/>
        <item x="20"/>
        <item x="59"/>
        <item x="95"/>
        <item x="12"/>
        <item x="75"/>
        <item x="81"/>
        <item x="88"/>
        <item x="55"/>
        <item x="41"/>
        <item x="11"/>
        <item x="125"/>
        <item x="51"/>
        <item x="127"/>
        <item x="78"/>
        <item x="14"/>
        <item x="106"/>
        <item x="129"/>
        <item x="71"/>
        <item x="76"/>
        <item x="131"/>
        <item x="102"/>
        <item x="13"/>
        <item x="4"/>
        <item x="32"/>
        <item x="50"/>
        <item x="82"/>
        <item x="24"/>
        <item x="2"/>
        <item x="10"/>
        <item x="67"/>
        <item x="99"/>
        <item x="98"/>
        <item x="121"/>
        <item t="default"/>
      </items>
    </pivotField>
    <pivotField showAll="0">
      <items count="6">
        <item x="2"/>
        <item x="0"/>
        <item x="4"/>
        <item x="1"/>
        <item x="3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>
      <items count="59">
        <item sd="0" x="16"/>
        <item sd="0" x="36"/>
        <item sd="0" x="17"/>
        <item sd="0" x="18"/>
        <item sd="0" x="37"/>
        <item sd="0" x="19"/>
        <item sd="0" x="38"/>
        <item sd="0" x="20"/>
        <item sd="0" x="39"/>
        <item sd="0" x="21"/>
        <item sd="0" x="40"/>
        <item sd="0" m="1" x="52"/>
        <item sd="0" x="22"/>
        <item sd="0" m="1" x="55"/>
        <item sd="0" x="23"/>
        <item sd="0" x="41"/>
        <item sd="0" m="1" x="53"/>
        <item sd="0" x="42"/>
        <item sd="0" x="43"/>
        <item sd="0" x="24"/>
        <item sd="0" x="26"/>
        <item sd="0" x="44"/>
        <item sd="0" m="1" x="56"/>
        <item x="45"/>
        <item sd="0" m="1" x="54"/>
        <item sd="0" x="25"/>
        <item sd="0" m="1" x="57"/>
        <item sd="0" x="27"/>
        <item sd="0" x="46"/>
        <item sd="0" x="28"/>
        <item sd="0" x="6"/>
        <item sd="0" x="47"/>
        <item sd="0" x="7"/>
        <item sd="0" x="29"/>
        <item sd="0" x="49"/>
        <item sd="0" x="30"/>
        <item sd="0" x="31"/>
        <item sd="0" x="48"/>
        <item sd="0" x="9"/>
        <item sd="0" x="32"/>
        <item sd="0" x="10"/>
        <item sd="0" x="33"/>
        <item sd="0" x="50"/>
        <item x="11"/>
        <item sd="0" x="51"/>
        <item sd="0" x="12"/>
        <item x="34"/>
        <item sd="0" x="13"/>
        <item sd="0" x="14"/>
        <item sd="0" x="35"/>
        <item sd="0" x="15"/>
        <item n="3/10/2015" sd="0" x="8"/>
        <item sd="0" x="0"/>
        <item sd="0" x="1"/>
        <item sd="0" x="2"/>
        <item x="3"/>
        <item sd="0" x="4"/>
        <item sd="0" x="5"/>
        <item t="default" sd="0"/>
      </items>
    </pivotField>
    <pivotField showAll="0"/>
  </pivotFields>
  <rowItems count="1">
    <i/>
  </rowItems>
  <colFields count="2">
    <field x="8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atus" fld="8" subtotal="count" baseField="0" baseItem="0"/>
    <dataField name="Sum of Price" fld="2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ymu.pk/casio-edifice-tachymeter-blue-dial-watch-854097.html" TargetMode="External"/><Relationship Id="rId1" Type="http://schemas.openxmlformats.org/officeDocument/2006/relationships/hyperlink" Target="https://www.kaymu.pk/casio-edifice-tachymeter-blue-dial-watch-8540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8"/>
  <sheetViews>
    <sheetView workbookViewId="0">
      <selection activeCell="E12" sqref="E12"/>
    </sheetView>
  </sheetViews>
  <sheetFormatPr defaultRowHeight="15" x14ac:dyDescent="0.25"/>
  <cols>
    <col min="1" max="6" width="16.28515625" customWidth="1"/>
    <col min="7" max="7" width="19.5703125" customWidth="1"/>
    <col min="8" max="8" width="17" customWidth="1"/>
    <col min="9" max="20" width="4" customWidth="1"/>
    <col min="21" max="71" width="5" customWidth="1"/>
    <col min="72" max="72" width="12" customWidth="1"/>
    <col min="73" max="78" width="4" customWidth="1"/>
    <col min="79" max="83" width="5" customWidth="1"/>
    <col min="84" max="84" width="4" customWidth="1"/>
    <col min="85" max="87" width="5" customWidth="1"/>
    <col min="88" max="88" width="4" customWidth="1"/>
    <col min="89" max="89" width="5" customWidth="1"/>
    <col min="90" max="90" width="4" customWidth="1"/>
    <col min="91" max="91" width="6" customWidth="1"/>
    <col min="92" max="93" width="5" customWidth="1"/>
    <col min="94" max="94" width="6" customWidth="1"/>
    <col min="95" max="96" width="5" customWidth="1"/>
    <col min="97" max="97" width="6" customWidth="1"/>
    <col min="98" max="101" width="5" customWidth="1"/>
    <col min="102" max="103" width="6" customWidth="1"/>
    <col min="104" max="106" width="5" customWidth="1"/>
    <col min="107" max="107" width="6" customWidth="1"/>
    <col min="108" max="110" width="5" customWidth="1"/>
    <col min="111" max="111" width="6" customWidth="1"/>
    <col min="112" max="113" width="5" customWidth="1"/>
    <col min="114" max="114" width="6" customWidth="1"/>
    <col min="115" max="115" width="5" customWidth="1"/>
    <col min="116" max="116" width="6" customWidth="1"/>
    <col min="117" max="118" width="5" customWidth="1"/>
    <col min="119" max="119" width="6" customWidth="1"/>
    <col min="120" max="141" width="5" customWidth="1"/>
    <col min="142" max="142" width="21.7109375" bestFit="1" customWidth="1"/>
    <col min="143" max="143" width="17" bestFit="1" customWidth="1"/>
  </cols>
  <sheetData>
    <row r="3" spans="1:8" x14ac:dyDescent="0.25">
      <c r="A3" s="22" t="s">
        <v>1432</v>
      </c>
    </row>
    <row r="4" spans="1:8" x14ac:dyDescent="0.25">
      <c r="A4" t="s">
        <v>16</v>
      </c>
      <c r="C4" t="s">
        <v>21</v>
      </c>
      <c r="E4" t="s">
        <v>123</v>
      </c>
      <c r="G4" t="s">
        <v>1433</v>
      </c>
      <c r="H4" t="s">
        <v>1434</v>
      </c>
    </row>
    <row r="5" spans="1:8" x14ac:dyDescent="0.25">
      <c r="A5" t="s">
        <v>1431</v>
      </c>
      <c r="B5" t="s">
        <v>846</v>
      </c>
      <c r="C5" t="s">
        <v>1431</v>
      </c>
      <c r="D5" t="s">
        <v>846</v>
      </c>
      <c r="E5" t="s">
        <v>1431</v>
      </c>
      <c r="F5" t="s">
        <v>846</v>
      </c>
    </row>
    <row r="6" spans="1:8" x14ac:dyDescent="0.25">
      <c r="A6" s="24">
        <v>271</v>
      </c>
      <c r="B6" s="24">
        <v>355360</v>
      </c>
      <c r="C6" s="24">
        <v>15</v>
      </c>
      <c r="D6" s="24">
        <v>15670</v>
      </c>
      <c r="E6" s="24">
        <v>12</v>
      </c>
      <c r="F6" s="24">
        <v>14960</v>
      </c>
      <c r="G6" s="24">
        <v>298</v>
      </c>
      <c r="H6" s="24">
        <v>385990</v>
      </c>
    </row>
    <row r="10" spans="1:8" x14ac:dyDescent="0.25">
      <c r="A10" s="22" t="s">
        <v>844</v>
      </c>
      <c r="B10" t="s">
        <v>984</v>
      </c>
      <c r="C10" t="s">
        <v>846</v>
      </c>
    </row>
    <row r="11" spans="1:8" x14ac:dyDescent="0.25">
      <c r="A11" s="23" t="s">
        <v>77</v>
      </c>
      <c r="B11" s="24">
        <v>3</v>
      </c>
      <c r="C11" s="24">
        <v>3660</v>
      </c>
    </row>
    <row r="12" spans="1:8" x14ac:dyDescent="0.25">
      <c r="A12" s="23" t="s">
        <v>236</v>
      </c>
      <c r="B12" s="24">
        <v>1</v>
      </c>
      <c r="C12" s="24">
        <v>1250</v>
      </c>
    </row>
    <row r="13" spans="1:8" x14ac:dyDescent="0.25">
      <c r="A13" s="23" t="s">
        <v>280</v>
      </c>
      <c r="B13" s="24">
        <v>4</v>
      </c>
      <c r="C13" s="24">
        <v>4430</v>
      </c>
    </row>
    <row r="14" spans="1:8" x14ac:dyDescent="0.25">
      <c r="A14" s="23" t="s">
        <v>288</v>
      </c>
      <c r="B14" s="24">
        <v>2</v>
      </c>
      <c r="C14" s="24">
        <v>2600</v>
      </c>
    </row>
    <row r="15" spans="1:8" x14ac:dyDescent="0.25">
      <c r="A15" s="23" t="s">
        <v>821</v>
      </c>
      <c r="B15" s="24">
        <v>1</v>
      </c>
      <c r="C15" s="24">
        <v>1290</v>
      </c>
    </row>
    <row r="16" spans="1:8" x14ac:dyDescent="0.25">
      <c r="A16" s="23" t="s">
        <v>208</v>
      </c>
      <c r="B16" s="24">
        <v>1</v>
      </c>
      <c r="C16" s="24">
        <v>1300</v>
      </c>
    </row>
    <row r="17" spans="1:3" x14ac:dyDescent="0.25">
      <c r="A17" s="23" t="s">
        <v>393</v>
      </c>
      <c r="B17" s="24">
        <v>2</v>
      </c>
      <c r="C17" s="24">
        <v>2520</v>
      </c>
    </row>
    <row r="18" spans="1:3" x14ac:dyDescent="0.25">
      <c r="A18" s="23" t="s">
        <v>637</v>
      </c>
      <c r="B18" s="24">
        <v>1</v>
      </c>
      <c r="C18" s="24">
        <v>1350</v>
      </c>
    </row>
    <row r="19" spans="1:3" x14ac:dyDescent="0.25">
      <c r="A19" s="23" t="s">
        <v>178</v>
      </c>
      <c r="B19" s="24">
        <v>1</v>
      </c>
      <c r="C19" s="24">
        <v>1050</v>
      </c>
    </row>
    <row r="20" spans="1:3" x14ac:dyDescent="0.25">
      <c r="A20" s="23" t="s">
        <v>58</v>
      </c>
      <c r="B20" s="24">
        <v>6</v>
      </c>
      <c r="C20" s="24">
        <v>7190</v>
      </c>
    </row>
    <row r="21" spans="1:3" x14ac:dyDescent="0.25">
      <c r="A21" s="23" t="s">
        <v>86</v>
      </c>
      <c r="B21" s="24">
        <v>3</v>
      </c>
      <c r="C21" s="24">
        <v>5450</v>
      </c>
    </row>
    <row r="22" spans="1:3" x14ac:dyDescent="0.25">
      <c r="A22" s="23" t="s">
        <v>775</v>
      </c>
      <c r="B22" s="24">
        <v>1</v>
      </c>
      <c r="C22" s="24">
        <v>870</v>
      </c>
    </row>
    <row r="23" spans="1:3" x14ac:dyDescent="0.25">
      <c r="A23" s="23" t="s">
        <v>45</v>
      </c>
      <c r="B23" s="24">
        <v>1</v>
      </c>
      <c r="C23" s="24">
        <v>1300</v>
      </c>
    </row>
    <row r="24" spans="1:3" x14ac:dyDescent="0.25">
      <c r="A24" s="23" t="s">
        <v>31</v>
      </c>
      <c r="B24" s="24">
        <v>4</v>
      </c>
      <c r="C24" s="24">
        <v>5820</v>
      </c>
    </row>
    <row r="25" spans="1:3" x14ac:dyDescent="0.25">
      <c r="A25" s="23" t="s">
        <v>608</v>
      </c>
      <c r="B25" s="24">
        <v>1</v>
      </c>
      <c r="C25" s="24">
        <v>1300</v>
      </c>
    </row>
    <row r="26" spans="1:3" x14ac:dyDescent="0.25">
      <c r="A26" s="23" t="s">
        <v>694</v>
      </c>
      <c r="B26" s="24">
        <v>1</v>
      </c>
      <c r="C26" s="24">
        <v>1000</v>
      </c>
    </row>
    <row r="27" spans="1:3" x14ac:dyDescent="0.25">
      <c r="A27" s="23" t="s">
        <v>126</v>
      </c>
      <c r="B27" s="24">
        <v>13</v>
      </c>
      <c r="C27" s="24">
        <v>19240</v>
      </c>
    </row>
    <row r="28" spans="1:3" x14ac:dyDescent="0.25">
      <c r="A28" s="23" t="s">
        <v>19</v>
      </c>
      <c r="B28" s="24">
        <v>19</v>
      </c>
      <c r="C28" s="24">
        <v>20970</v>
      </c>
    </row>
    <row r="29" spans="1:3" x14ac:dyDescent="0.25">
      <c r="A29" s="23" t="s">
        <v>660</v>
      </c>
      <c r="B29" s="24">
        <v>1</v>
      </c>
      <c r="C29" s="24">
        <v>1290</v>
      </c>
    </row>
    <row r="30" spans="1:3" x14ac:dyDescent="0.25">
      <c r="A30" s="23" t="s">
        <v>800</v>
      </c>
      <c r="B30" s="24">
        <v>2</v>
      </c>
      <c r="C30" s="24">
        <v>1770</v>
      </c>
    </row>
    <row r="31" spans="1:3" x14ac:dyDescent="0.25">
      <c r="A31" s="23" t="s">
        <v>51</v>
      </c>
      <c r="B31" s="24">
        <v>93</v>
      </c>
      <c r="C31" s="24">
        <v>122450</v>
      </c>
    </row>
    <row r="32" spans="1:3" x14ac:dyDescent="0.25">
      <c r="A32" s="23" t="s">
        <v>68</v>
      </c>
      <c r="B32" s="24">
        <v>2</v>
      </c>
      <c r="C32" s="24">
        <v>2300</v>
      </c>
    </row>
    <row r="33" spans="1:3" x14ac:dyDescent="0.25">
      <c r="A33" s="23" t="s">
        <v>143</v>
      </c>
      <c r="B33" s="24">
        <v>1</v>
      </c>
      <c r="C33" s="24">
        <v>1130</v>
      </c>
    </row>
    <row r="34" spans="1:3" x14ac:dyDescent="0.25">
      <c r="A34" s="23" t="s">
        <v>347</v>
      </c>
      <c r="B34" s="24">
        <v>2</v>
      </c>
      <c r="C34" s="24">
        <v>3000</v>
      </c>
    </row>
    <row r="35" spans="1:3" x14ac:dyDescent="0.25">
      <c r="A35" s="23" t="s">
        <v>749</v>
      </c>
      <c r="B35" s="24">
        <v>1</v>
      </c>
      <c r="C35" s="24">
        <v>700</v>
      </c>
    </row>
    <row r="36" spans="1:3" x14ac:dyDescent="0.25">
      <c r="A36" s="23" t="s">
        <v>739</v>
      </c>
      <c r="B36" s="24">
        <v>1</v>
      </c>
      <c r="C36" s="24">
        <v>1000</v>
      </c>
    </row>
    <row r="37" spans="1:3" x14ac:dyDescent="0.25">
      <c r="A37" s="23" t="s">
        <v>154</v>
      </c>
      <c r="B37" s="24">
        <v>1</v>
      </c>
      <c r="C37" s="24">
        <v>750</v>
      </c>
    </row>
    <row r="38" spans="1:3" x14ac:dyDescent="0.25">
      <c r="A38" s="23" t="s">
        <v>24</v>
      </c>
      <c r="B38" s="24">
        <v>46</v>
      </c>
      <c r="C38" s="24">
        <v>64890</v>
      </c>
    </row>
    <row r="39" spans="1:3" x14ac:dyDescent="0.25">
      <c r="A39" s="23" t="s">
        <v>427</v>
      </c>
      <c r="B39" s="24">
        <v>2</v>
      </c>
      <c r="C39" s="24">
        <v>1920</v>
      </c>
    </row>
    <row r="40" spans="1:3" x14ac:dyDescent="0.25">
      <c r="A40" s="23" t="s">
        <v>493</v>
      </c>
      <c r="B40" s="24">
        <v>1</v>
      </c>
      <c r="C40" s="24">
        <v>1450</v>
      </c>
    </row>
    <row r="41" spans="1:3" x14ac:dyDescent="0.25">
      <c r="A41" s="23" t="s">
        <v>202</v>
      </c>
      <c r="B41" s="24">
        <v>3</v>
      </c>
      <c r="C41" s="24">
        <v>3770</v>
      </c>
    </row>
    <row r="42" spans="1:3" x14ac:dyDescent="0.25">
      <c r="A42" s="23" t="s">
        <v>409</v>
      </c>
      <c r="B42" s="24">
        <v>2</v>
      </c>
      <c r="C42" s="24">
        <v>2700</v>
      </c>
    </row>
    <row r="43" spans="1:3" x14ac:dyDescent="0.25">
      <c r="A43" s="23" t="s">
        <v>41</v>
      </c>
      <c r="B43" s="24">
        <v>3</v>
      </c>
      <c r="C43" s="24">
        <v>3470</v>
      </c>
    </row>
    <row r="44" spans="1:3" x14ac:dyDescent="0.25">
      <c r="A44" s="23" t="s">
        <v>200</v>
      </c>
      <c r="B44" s="24">
        <v>1</v>
      </c>
      <c r="C44" s="24">
        <v>1250</v>
      </c>
    </row>
    <row r="45" spans="1:3" x14ac:dyDescent="0.25">
      <c r="A45" s="23" t="s">
        <v>171</v>
      </c>
      <c r="B45" s="24">
        <v>4</v>
      </c>
      <c r="C45" s="24">
        <v>4960</v>
      </c>
    </row>
    <row r="46" spans="1:3" x14ac:dyDescent="0.25">
      <c r="A46" s="23" t="s">
        <v>482</v>
      </c>
      <c r="B46" s="24">
        <v>3</v>
      </c>
      <c r="C46" s="24">
        <v>3300</v>
      </c>
    </row>
    <row r="47" spans="1:3" x14ac:dyDescent="0.25">
      <c r="A47" s="23" t="s">
        <v>646</v>
      </c>
      <c r="B47" s="24">
        <v>1</v>
      </c>
      <c r="C47" s="24">
        <v>1020</v>
      </c>
    </row>
    <row r="48" spans="1:3" x14ac:dyDescent="0.25">
      <c r="A48" s="23" t="s">
        <v>558</v>
      </c>
      <c r="B48" s="24">
        <v>3</v>
      </c>
      <c r="C48" s="24">
        <v>3750</v>
      </c>
    </row>
    <row r="49" spans="1:3" x14ac:dyDescent="0.25">
      <c r="A49" s="23" t="s">
        <v>287</v>
      </c>
      <c r="B49" s="24">
        <v>2</v>
      </c>
      <c r="C49" s="24">
        <v>2340</v>
      </c>
    </row>
    <row r="50" spans="1:3" x14ac:dyDescent="0.25">
      <c r="A50" s="23" t="s">
        <v>547</v>
      </c>
      <c r="B50" s="24">
        <v>1</v>
      </c>
      <c r="C50" s="24">
        <v>850</v>
      </c>
    </row>
    <row r="51" spans="1:3" x14ac:dyDescent="0.25">
      <c r="A51" s="23" t="s">
        <v>211</v>
      </c>
      <c r="B51" s="24">
        <v>1</v>
      </c>
      <c r="C51" s="24">
        <v>710</v>
      </c>
    </row>
    <row r="52" spans="1:3" x14ac:dyDescent="0.25">
      <c r="A52" s="23" t="s">
        <v>130</v>
      </c>
      <c r="B52" s="24">
        <v>2</v>
      </c>
      <c r="C52" s="24">
        <v>2650</v>
      </c>
    </row>
    <row r="53" spans="1:3" x14ac:dyDescent="0.25">
      <c r="A53" s="23" t="s">
        <v>36</v>
      </c>
      <c r="B53" s="24">
        <v>11</v>
      </c>
      <c r="C53" s="24">
        <v>13310</v>
      </c>
    </row>
    <row r="54" spans="1:3" x14ac:dyDescent="0.25">
      <c r="A54" s="23" t="s">
        <v>149</v>
      </c>
      <c r="B54" s="24">
        <v>10</v>
      </c>
      <c r="C54" s="24">
        <v>14650</v>
      </c>
    </row>
    <row r="55" spans="1:3" x14ac:dyDescent="0.25">
      <c r="A55" s="23" t="s">
        <v>29</v>
      </c>
      <c r="B55" s="24">
        <v>1</v>
      </c>
      <c r="C55" s="24">
        <v>1150</v>
      </c>
    </row>
    <row r="56" spans="1:3" x14ac:dyDescent="0.25">
      <c r="A56" s="23" t="s">
        <v>12</v>
      </c>
      <c r="B56" s="24">
        <v>16</v>
      </c>
      <c r="C56" s="24">
        <v>20270</v>
      </c>
    </row>
    <row r="57" spans="1:3" x14ac:dyDescent="0.25">
      <c r="A57" s="23" t="s">
        <v>543</v>
      </c>
      <c r="B57" s="24">
        <v>1</v>
      </c>
      <c r="C57" s="24">
        <v>1500</v>
      </c>
    </row>
    <row r="58" spans="1:3" x14ac:dyDescent="0.25">
      <c r="A58" s="23" t="s">
        <v>385</v>
      </c>
      <c r="B58" s="24">
        <v>2</v>
      </c>
      <c r="C58" s="24">
        <v>3280</v>
      </c>
    </row>
    <row r="59" spans="1:3" x14ac:dyDescent="0.25">
      <c r="A59" s="23" t="s">
        <v>231</v>
      </c>
      <c r="B59" s="24">
        <v>2</v>
      </c>
      <c r="C59" s="24">
        <v>3070</v>
      </c>
    </row>
    <row r="60" spans="1:3" x14ac:dyDescent="0.25">
      <c r="A60" s="23" t="s">
        <v>310</v>
      </c>
      <c r="B60" s="24">
        <v>1</v>
      </c>
      <c r="C60" s="24">
        <v>1290</v>
      </c>
    </row>
    <row r="61" spans="1:3" x14ac:dyDescent="0.25">
      <c r="A61" s="23" t="s">
        <v>121</v>
      </c>
      <c r="B61" s="24">
        <v>2</v>
      </c>
      <c r="C61" s="24">
        <v>2400</v>
      </c>
    </row>
    <row r="62" spans="1:3" x14ac:dyDescent="0.25">
      <c r="A62" s="23" t="s">
        <v>753</v>
      </c>
      <c r="B62" s="24">
        <v>1</v>
      </c>
      <c r="C62" s="24">
        <v>870</v>
      </c>
    </row>
    <row r="63" spans="1:3" x14ac:dyDescent="0.25">
      <c r="A63" s="23" t="s">
        <v>601</v>
      </c>
      <c r="B63" s="24">
        <v>1</v>
      </c>
      <c r="C63" s="24">
        <v>1220</v>
      </c>
    </row>
    <row r="64" spans="1:3" x14ac:dyDescent="0.25">
      <c r="A64" s="23" t="s">
        <v>175</v>
      </c>
      <c r="B64" s="24">
        <v>2</v>
      </c>
      <c r="C64" s="24">
        <v>2500</v>
      </c>
    </row>
    <row r="65" spans="1:5" x14ac:dyDescent="0.25">
      <c r="A65" s="23" t="s">
        <v>355</v>
      </c>
      <c r="B65" s="24">
        <v>1</v>
      </c>
      <c r="C65" s="24">
        <v>900</v>
      </c>
      <c r="D65" t="s">
        <v>1435</v>
      </c>
      <c r="E65">
        <f>MAX(C11:C66)</f>
        <v>122450</v>
      </c>
    </row>
    <row r="66" spans="1:5" x14ac:dyDescent="0.25">
      <c r="A66" s="23" t="s">
        <v>461</v>
      </c>
      <c r="B66" s="24">
        <v>3</v>
      </c>
      <c r="C66" s="24">
        <v>3570</v>
      </c>
    </row>
    <row r="67" spans="1:5" x14ac:dyDescent="0.25">
      <c r="A67" s="23" t="s">
        <v>845</v>
      </c>
      <c r="B67" s="24">
        <v>298</v>
      </c>
      <c r="C67" s="24">
        <v>385990</v>
      </c>
    </row>
    <row r="70" spans="1:5" x14ac:dyDescent="0.25">
      <c r="A70" s="22" t="s">
        <v>846</v>
      </c>
      <c r="B70" s="22" t="s">
        <v>1432</v>
      </c>
    </row>
    <row r="71" spans="1:5" x14ac:dyDescent="0.25">
      <c r="A71" s="22" t="s">
        <v>844</v>
      </c>
      <c r="B71" t="s">
        <v>16</v>
      </c>
      <c r="C71" t="s">
        <v>21</v>
      </c>
      <c r="D71" t="s">
        <v>123</v>
      </c>
      <c r="E71" t="s">
        <v>845</v>
      </c>
    </row>
    <row r="72" spans="1:5" x14ac:dyDescent="0.25">
      <c r="A72" s="23">
        <v>250</v>
      </c>
      <c r="B72" s="24"/>
      <c r="C72" s="24">
        <v>250</v>
      </c>
      <c r="D72" s="24"/>
      <c r="E72" s="24">
        <v>250</v>
      </c>
    </row>
    <row r="73" spans="1:5" x14ac:dyDescent="0.25">
      <c r="A73" s="58" t="s">
        <v>126</v>
      </c>
      <c r="B73" s="24"/>
      <c r="C73" s="24">
        <v>250</v>
      </c>
      <c r="D73" s="24"/>
      <c r="E73" s="24">
        <v>250</v>
      </c>
    </row>
    <row r="74" spans="1:5" x14ac:dyDescent="0.25">
      <c r="A74" s="23">
        <v>550</v>
      </c>
      <c r="B74" s="24">
        <v>550</v>
      </c>
      <c r="C74" s="24"/>
      <c r="D74" s="24"/>
      <c r="E74" s="24">
        <v>550</v>
      </c>
    </row>
    <row r="75" spans="1:5" x14ac:dyDescent="0.25">
      <c r="A75" s="58" t="s">
        <v>51</v>
      </c>
      <c r="B75" s="24">
        <v>550</v>
      </c>
      <c r="C75" s="24"/>
      <c r="D75" s="24"/>
      <c r="E75" s="24">
        <v>550</v>
      </c>
    </row>
    <row r="76" spans="1:5" x14ac:dyDescent="0.25">
      <c r="A76" s="23">
        <v>600</v>
      </c>
      <c r="B76" s="24">
        <v>600</v>
      </c>
      <c r="C76" s="24"/>
      <c r="D76" s="24"/>
      <c r="E76" s="24">
        <v>600</v>
      </c>
    </row>
    <row r="77" spans="1:5" x14ac:dyDescent="0.25">
      <c r="A77" s="58" t="s">
        <v>24</v>
      </c>
      <c r="B77" s="24">
        <v>600</v>
      </c>
      <c r="C77" s="24"/>
      <c r="D77" s="24"/>
      <c r="E77" s="24">
        <v>600</v>
      </c>
    </row>
    <row r="78" spans="1:5" x14ac:dyDescent="0.25">
      <c r="A78" s="23">
        <v>620</v>
      </c>
      <c r="B78" s="24">
        <v>620</v>
      </c>
      <c r="C78" s="24"/>
      <c r="D78" s="24"/>
      <c r="E78" s="24">
        <v>620</v>
      </c>
    </row>
    <row r="79" spans="1:5" x14ac:dyDescent="0.25">
      <c r="A79" s="58" t="s">
        <v>19</v>
      </c>
      <c r="B79" s="24">
        <v>620</v>
      </c>
      <c r="C79" s="24"/>
      <c r="D79" s="24"/>
      <c r="E79" s="24">
        <v>620</v>
      </c>
    </row>
    <row r="80" spans="1:5" x14ac:dyDescent="0.25">
      <c r="A80" s="23">
        <v>650</v>
      </c>
      <c r="B80" s="24">
        <v>650</v>
      </c>
      <c r="C80" s="24"/>
      <c r="D80" s="24"/>
      <c r="E80" s="24">
        <v>650</v>
      </c>
    </row>
    <row r="81" spans="1:5" x14ac:dyDescent="0.25">
      <c r="A81" s="58" t="s">
        <v>51</v>
      </c>
      <c r="B81" s="24">
        <v>650</v>
      </c>
      <c r="C81" s="24"/>
      <c r="D81" s="24"/>
      <c r="E81" s="24">
        <v>650</v>
      </c>
    </row>
    <row r="82" spans="1:5" x14ac:dyDescent="0.25">
      <c r="A82" s="23">
        <v>660</v>
      </c>
      <c r="B82" s="24">
        <v>660</v>
      </c>
      <c r="C82" s="24"/>
      <c r="D82" s="24"/>
      <c r="E82" s="24">
        <v>660</v>
      </c>
    </row>
    <row r="83" spans="1:5" x14ac:dyDescent="0.25">
      <c r="A83" s="58" t="s">
        <v>51</v>
      </c>
      <c r="B83" s="24">
        <v>660</v>
      </c>
      <c r="C83" s="24"/>
      <c r="D83" s="24"/>
      <c r="E83" s="24">
        <v>660</v>
      </c>
    </row>
    <row r="84" spans="1:5" x14ac:dyDescent="0.25">
      <c r="A84" s="23">
        <v>680</v>
      </c>
      <c r="B84" s="24">
        <v>680</v>
      </c>
      <c r="C84" s="24"/>
      <c r="D84" s="24"/>
      <c r="E84" s="24">
        <v>680</v>
      </c>
    </row>
    <row r="85" spans="1:5" x14ac:dyDescent="0.25">
      <c r="A85" s="58" t="s">
        <v>12</v>
      </c>
      <c r="B85" s="24">
        <v>680</v>
      </c>
      <c r="C85" s="24"/>
      <c r="D85" s="24"/>
      <c r="E85" s="24">
        <v>680</v>
      </c>
    </row>
    <row r="86" spans="1:5" x14ac:dyDescent="0.25">
      <c r="A86" s="23">
        <v>700</v>
      </c>
      <c r="B86" s="24">
        <v>2800</v>
      </c>
      <c r="C86" s="24"/>
      <c r="D86" s="24"/>
      <c r="E86" s="24">
        <v>2800</v>
      </c>
    </row>
    <row r="87" spans="1:5" x14ac:dyDescent="0.25">
      <c r="A87" s="58" t="s">
        <v>51</v>
      </c>
      <c r="B87" s="24">
        <v>1400</v>
      </c>
      <c r="C87" s="24"/>
      <c r="D87" s="24"/>
      <c r="E87" s="24">
        <v>1400</v>
      </c>
    </row>
    <row r="88" spans="1:5" x14ac:dyDescent="0.25">
      <c r="A88" s="58" t="s">
        <v>749</v>
      </c>
      <c r="B88" s="24">
        <v>700</v>
      </c>
      <c r="C88" s="24"/>
      <c r="D88" s="24"/>
      <c r="E88" s="24">
        <v>700</v>
      </c>
    </row>
    <row r="89" spans="1:5" x14ac:dyDescent="0.25">
      <c r="A89" s="58" t="s">
        <v>36</v>
      </c>
      <c r="B89" s="24">
        <v>700</v>
      </c>
      <c r="C89" s="24"/>
      <c r="D89" s="24"/>
      <c r="E89" s="24">
        <v>700</v>
      </c>
    </row>
    <row r="90" spans="1:5" x14ac:dyDescent="0.25">
      <c r="A90" s="23">
        <v>710</v>
      </c>
      <c r="B90" s="24">
        <v>1420</v>
      </c>
      <c r="C90" s="24"/>
      <c r="D90" s="24"/>
      <c r="E90" s="24">
        <v>1420</v>
      </c>
    </row>
    <row r="91" spans="1:5" x14ac:dyDescent="0.25">
      <c r="A91" s="58" t="s">
        <v>24</v>
      </c>
      <c r="B91" s="24">
        <v>710</v>
      </c>
      <c r="C91" s="24"/>
      <c r="D91" s="24"/>
      <c r="E91" s="24">
        <v>710</v>
      </c>
    </row>
    <row r="92" spans="1:5" x14ac:dyDescent="0.25">
      <c r="A92" s="58" t="s">
        <v>211</v>
      </c>
      <c r="B92" s="24">
        <v>710</v>
      </c>
      <c r="C92" s="24"/>
      <c r="D92" s="24"/>
      <c r="E92" s="24">
        <v>710</v>
      </c>
    </row>
    <row r="93" spans="1:5" x14ac:dyDescent="0.25">
      <c r="A93" s="23">
        <v>750</v>
      </c>
      <c r="B93" s="24">
        <v>750</v>
      </c>
      <c r="C93" s="24">
        <v>750</v>
      </c>
      <c r="D93" s="24">
        <v>750</v>
      </c>
      <c r="E93" s="24">
        <v>2250</v>
      </c>
    </row>
    <row r="94" spans="1:5" x14ac:dyDescent="0.25">
      <c r="A94" s="58" t="s">
        <v>288</v>
      </c>
      <c r="B94" s="24">
        <v>750</v>
      </c>
      <c r="C94" s="24"/>
      <c r="D94" s="24"/>
      <c r="E94" s="24">
        <v>750</v>
      </c>
    </row>
    <row r="95" spans="1:5" x14ac:dyDescent="0.25">
      <c r="A95" s="58" t="s">
        <v>800</v>
      </c>
      <c r="B95" s="24"/>
      <c r="C95" s="24">
        <v>750</v>
      </c>
      <c r="D95" s="24"/>
      <c r="E95" s="24">
        <v>750</v>
      </c>
    </row>
    <row r="96" spans="1:5" x14ac:dyDescent="0.25">
      <c r="A96" s="58" t="s">
        <v>154</v>
      </c>
      <c r="B96" s="24"/>
      <c r="C96" s="24"/>
      <c r="D96" s="24">
        <v>750</v>
      </c>
      <c r="E96" s="24">
        <v>750</v>
      </c>
    </row>
    <row r="97" spans="1:5" x14ac:dyDescent="0.25">
      <c r="A97" s="23">
        <v>800</v>
      </c>
      <c r="B97" s="24">
        <v>4000</v>
      </c>
      <c r="C97" s="24"/>
      <c r="D97" s="24"/>
      <c r="E97" s="24">
        <v>4000</v>
      </c>
    </row>
    <row r="98" spans="1:5" x14ac:dyDescent="0.25">
      <c r="A98" s="58" t="s">
        <v>19</v>
      </c>
      <c r="B98" s="24">
        <v>1600</v>
      </c>
      <c r="C98" s="24"/>
      <c r="D98" s="24"/>
      <c r="E98" s="24">
        <v>1600</v>
      </c>
    </row>
    <row r="99" spans="1:5" x14ac:dyDescent="0.25">
      <c r="A99" s="58" t="s">
        <v>51</v>
      </c>
      <c r="B99" s="24">
        <v>2400</v>
      </c>
      <c r="C99" s="24"/>
      <c r="D99" s="24"/>
      <c r="E99" s="24">
        <v>2400</v>
      </c>
    </row>
    <row r="100" spans="1:5" x14ac:dyDescent="0.25">
      <c r="A100" s="23">
        <v>810</v>
      </c>
      <c r="B100" s="24">
        <v>1620</v>
      </c>
      <c r="C100" s="24"/>
      <c r="D100" s="24">
        <v>1620</v>
      </c>
      <c r="E100" s="24">
        <v>3240</v>
      </c>
    </row>
    <row r="101" spans="1:5" x14ac:dyDescent="0.25">
      <c r="A101" s="58" t="s">
        <v>51</v>
      </c>
      <c r="B101" s="24">
        <v>1620</v>
      </c>
      <c r="C101" s="24"/>
      <c r="D101" s="24">
        <v>1620</v>
      </c>
      <c r="E101" s="24">
        <v>3240</v>
      </c>
    </row>
    <row r="102" spans="1:5" x14ac:dyDescent="0.25">
      <c r="A102" s="23">
        <v>830</v>
      </c>
      <c r="B102" s="24">
        <v>830</v>
      </c>
      <c r="C102" s="24"/>
      <c r="D102" s="24"/>
      <c r="E102" s="24">
        <v>830</v>
      </c>
    </row>
    <row r="103" spans="1:5" x14ac:dyDescent="0.25">
      <c r="A103" s="58" t="s">
        <v>24</v>
      </c>
      <c r="B103" s="24">
        <v>830</v>
      </c>
      <c r="C103" s="24"/>
      <c r="D103" s="24"/>
      <c r="E103" s="24">
        <v>830</v>
      </c>
    </row>
    <row r="104" spans="1:5" x14ac:dyDescent="0.25">
      <c r="A104" s="23">
        <v>850</v>
      </c>
      <c r="B104" s="24">
        <v>4250</v>
      </c>
      <c r="C104" s="24">
        <v>850</v>
      </c>
      <c r="D104" s="24"/>
      <c r="E104" s="24">
        <v>5100</v>
      </c>
    </row>
    <row r="105" spans="1:5" x14ac:dyDescent="0.25">
      <c r="A105" s="58" t="s">
        <v>58</v>
      </c>
      <c r="B105" s="24">
        <v>1700</v>
      </c>
      <c r="C105" s="24"/>
      <c r="D105" s="24"/>
      <c r="E105" s="24">
        <v>1700</v>
      </c>
    </row>
    <row r="106" spans="1:5" x14ac:dyDescent="0.25">
      <c r="A106" s="58" t="s">
        <v>24</v>
      </c>
      <c r="B106" s="24"/>
      <c r="C106" s="24">
        <v>850</v>
      </c>
      <c r="D106" s="24"/>
      <c r="E106" s="24">
        <v>850</v>
      </c>
    </row>
    <row r="107" spans="1:5" x14ac:dyDescent="0.25">
      <c r="A107" s="58" t="s">
        <v>547</v>
      </c>
      <c r="B107" s="24">
        <v>850</v>
      </c>
      <c r="C107" s="24"/>
      <c r="D107" s="24"/>
      <c r="E107" s="24">
        <v>850</v>
      </c>
    </row>
    <row r="108" spans="1:5" x14ac:dyDescent="0.25">
      <c r="A108" s="58" t="s">
        <v>12</v>
      </c>
      <c r="B108" s="24">
        <v>1700</v>
      </c>
      <c r="C108" s="24"/>
      <c r="D108" s="24"/>
      <c r="E108" s="24">
        <v>1700</v>
      </c>
    </row>
    <row r="109" spans="1:5" x14ac:dyDescent="0.25">
      <c r="A109" s="23">
        <v>870</v>
      </c>
      <c r="B109" s="24">
        <v>3480</v>
      </c>
      <c r="C109" s="24"/>
      <c r="D109" s="24"/>
      <c r="E109" s="24">
        <v>3480</v>
      </c>
    </row>
    <row r="110" spans="1:5" x14ac:dyDescent="0.25">
      <c r="A110" s="58" t="s">
        <v>280</v>
      </c>
      <c r="B110" s="24">
        <v>870</v>
      </c>
      <c r="C110" s="24"/>
      <c r="D110" s="24"/>
      <c r="E110" s="24">
        <v>870</v>
      </c>
    </row>
    <row r="111" spans="1:5" x14ac:dyDescent="0.25">
      <c r="A111" s="58" t="s">
        <v>775</v>
      </c>
      <c r="B111" s="24">
        <v>870</v>
      </c>
      <c r="C111" s="24"/>
      <c r="D111" s="24"/>
      <c r="E111" s="24">
        <v>870</v>
      </c>
    </row>
    <row r="112" spans="1:5" x14ac:dyDescent="0.25">
      <c r="A112" s="58" t="s">
        <v>427</v>
      </c>
      <c r="B112" s="24">
        <v>870</v>
      </c>
      <c r="C112" s="24"/>
      <c r="D112" s="24"/>
      <c r="E112" s="24">
        <v>870</v>
      </c>
    </row>
    <row r="113" spans="1:5" x14ac:dyDescent="0.25">
      <c r="A113" s="58" t="s">
        <v>753</v>
      </c>
      <c r="B113" s="24">
        <v>870</v>
      </c>
      <c r="C113" s="24"/>
      <c r="D113" s="24"/>
      <c r="E113" s="24">
        <v>870</v>
      </c>
    </row>
    <row r="114" spans="1:5" x14ac:dyDescent="0.25">
      <c r="A114" s="23">
        <v>900</v>
      </c>
      <c r="B114" s="24">
        <v>6300</v>
      </c>
      <c r="C114" s="24"/>
      <c r="D114" s="24"/>
      <c r="E114" s="24">
        <v>6300</v>
      </c>
    </row>
    <row r="115" spans="1:5" x14ac:dyDescent="0.25">
      <c r="A115" s="58" t="s">
        <v>19</v>
      </c>
      <c r="B115" s="24">
        <v>900</v>
      </c>
      <c r="C115" s="24"/>
      <c r="D115" s="24"/>
      <c r="E115" s="24">
        <v>900</v>
      </c>
    </row>
    <row r="116" spans="1:5" x14ac:dyDescent="0.25">
      <c r="A116" s="58" t="s">
        <v>51</v>
      </c>
      <c r="B116" s="24">
        <v>1800</v>
      </c>
      <c r="C116" s="24"/>
      <c r="D116" s="24"/>
      <c r="E116" s="24">
        <v>1800</v>
      </c>
    </row>
    <row r="117" spans="1:5" x14ac:dyDescent="0.25">
      <c r="A117" s="58" t="s">
        <v>24</v>
      </c>
      <c r="B117" s="24">
        <v>900</v>
      </c>
      <c r="C117" s="24"/>
      <c r="D117" s="24"/>
      <c r="E117" s="24">
        <v>900</v>
      </c>
    </row>
    <row r="118" spans="1:5" x14ac:dyDescent="0.25">
      <c r="A118" s="58" t="s">
        <v>36</v>
      </c>
      <c r="B118" s="24">
        <v>900</v>
      </c>
      <c r="C118" s="24"/>
      <c r="D118" s="24"/>
      <c r="E118" s="24">
        <v>900</v>
      </c>
    </row>
    <row r="119" spans="1:5" x14ac:dyDescent="0.25">
      <c r="A119" s="58" t="s">
        <v>149</v>
      </c>
      <c r="B119" s="24">
        <v>900</v>
      </c>
      <c r="C119" s="24"/>
      <c r="D119" s="24"/>
      <c r="E119" s="24">
        <v>900</v>
      </c>
    </row>
    <row r="120" spans="1:5" x14ac:dyDescent="0.25">
      <c r="A120" s="58" t="s">
        <v>355</v>
      </c>
      <c r="B120" s="24">
        <v>900</v>
      </c>
      <c r="C120" s="24"/>
      <c r="D120" s="24"/>
      <c r="E120" s="24">
        <v>900</v>
      </c>
    </row>
    <row r="121" spans="1:5" x14ac:dyDescent="0.25">
      <c r="A121" s="23">
        <v>930</v>
      </c>
      <c r="B121" s="24">
        <v>930</v>
      </c>
      <c r="C121" s="24"/>
      <c r="D121" s="24"/>
      <c r="E121" s="24">
        <v>930</v>
      </c>
    </row>
    <row r="122" spans="1:5" x14ac:dyDescent="0.25">
      <c r="A122" s="58" t="s">
        <v>51</v>
      </c>
      <c r="B122" s="24">
        <v>930</v>
      </c>
      <c r="C122" s="24"/>
      <c r="D122" s="24"/>
      <c r="E122" s="24">
        <v>930</v>
      </c>
    </row>
    <row r="123" spans="1:5" x14ac:dyDescent="0.25">
      <c r="A123" s="23">
        <v>950</v>
      </c>
      <c r="B123" s="24">
        <v>4750</v>
      </c>
      <c r="C123" s="24">
        <v>950</v>
      </c>
      <c r="D123" s="24"/>
      <c r="E123" s="24">
        <v>5700</v>
      </c>
    </row>
    <row r="124" spans="1:5" x14ac:dyDescent="0.25">
      <c r="A124" s="58" t="s">
        <v>19</v>
      </c>
      <c r="B124" s="24">
        <v>950</v>
      </c>
      <c r="C124" s="24"/>
      <c r="D124" s="24"/>
      <c r="E124" s="24">
        <v>950</v>
      </c>
    </row>
    <row r="125" spans="1:5" x14ac:dyDescent="0.25">
      <c r="A125" s="58" t="s">
        <v>51</v>
      </c>
      <c r="B125" s="24">
        <v>1900</v>
      </c>
      <c r="C125" s="24"/>
      <c r="D125" s="24"/>
      <c r="E125" s="24">
        <v>1900</v>
      </c>
    </row>
    <row r="126" spans="1:5" x14ac:dyDescent="0.25">
      <c r="A126" s="58" t="s">
        <v>24</v>
      </c>
      <c r="B126" s="24">
        <v>950</v>
      </c>
      <c r="C126" s="24"/>
      <c r="D126" s="24"/>
      <c r="E126" s="24">
        <v>950</v>
      </c>
    </row>
    <row r="127" spans="1:5" x14ac:dyDescent="0.25">
      <c r="A127" s="58" t="s">
        <v>558</v>
      </c>
      <c r="B127" s="24"/>
      <c r="C127" s="24">
        <v>950</v>
      </c>
      <c r="D127" s="24"/>
      <c r="E127" s="24">
        <v>950</v>
      </c>
    </row>
    <row r="128" spans="1:5" x14ac:dyDescent="0.25">
      <c r="A128" s="58" t="s">
        <v>36</v>
      </c>
      <c r="B128" s="24">
        <v>950</v>
      </c>
      <c r="C128" s="24"/>
      <c r="D128" s="24"/>
      <c r="E128" s="24">
        <v>950</v>
      </c>
    </row>
    <row r="129" spans="1:5" x14ac:dyDescent="0.25">
      <c r="A129" s="23">
        <v>960</v>
      </c>
      <c r="B129" s="24">
        <v>960</v>
      </c>
      <c r="C129" s="24"/>
      <c r="D129" s="24"/>
      <c r="E129" s="24">
        <v>960</v>
      </c>
    </row>
    <row r="130" spans="1:5" x14ac:dyDescent="0.25">
      <c r="A130" s="58" t="s">
        <v>51</v>
      </c>
      <c r="B130" s="24">
        <v>960</v>
      </c>
      <c r="C130" s="24"/>
      <c r="D130" s="24"/>
      <c r="E130" s="24">
        <v>960</v>
      </c>
    </row>
    <row r="131" spans="1:5" x14ac:dyDescent="0.25">
      <c r="A131" s="23">
        <v>1000</v>
      </c>
      <c r="B131" s="24">
        <v>21000</v>
      </c>
      <c r="C131" s="24">
        <v>1000</v>
      </c>
      <c r="D131" s="24"/>
      <c r="E131" s="24">
        <v>22000</v>
      </c>
    </row>
    <row r="132" spans="1:5" x14ac:dyDescent="0.25">
      <c r="A132" s="58" t="s">
        <v>694</v>
      </c>
      <c r="B132" s="24">
        <v>1000</v>
      </c>
      <c r="C132" s="24"/>
      <c r="D132" s="24"/>
      <c r="E132" s="24">
        <v>1000</v>
      </c>
    </row>
    <row r="133" spans="1:5" x14ac:dyDescent="0.25">
      <c r="A133" s="58" t="s">
        <v>19</v>
      </c>
      <c r="B133" s="24">
        <v>2000</v>
      </c>
      <c r="C133" s="24"/>
      <c r="D133" s="24"/>
      <c r="E133" s="24">
        <v>2000</v>
      </c>
    </row>
    <row r="134" spans="1:5" x14ac:dyDescent="0.25">
      <c r="A134" s="58" t="s">
        <v>51</v>
      </c>
      <c r="B134" s="24">
        <v>8000</v>
      </c>
      <c r="C134" s="24"/>
      <c r="D134" s="24"/>
      <c r="E134" s="24">
        <v>8000</v>
      </c>
    </row>
    <row r="135" spans="1:5" x14ac:dyDescent="0.25">
      <c r="A135" s="58" t="s">
        <v>739</v>
      </c>
      <c r="B135" s="24">
        <v>1000</v>
      </c>
      <c r="C135" s="24"/>
      <c r="D135" s="24"/>
      <c r="E135" s="24">
        <v>1000</v>
      </c>
    </row>
    <row r="136" spans="1:5" x14ac:dyDescent="0.25">
      <c r="A136" s="58" t="s">
        <v>24</v>
      </c>
      <c r="B136" s="24">
        <v>3000</v>
      </c>
      <c r="C136" s="24">
        <v>1000</v>
      </c>
      <c r="D136" s="24"/>
      <c r="E136" s="24">
        <v>4000</v>
      </c>
    </row>
    <row r="137" spans="1:5" x14ac:dyDescent="0.25">
      <c r="A137" s="58" t="s">
        <v>36</v>
      </c>
      <c r="B137" s="24">
        <v>1000</v>
      </c>
      <c r="C137" s="24"/>
      <c r="D137" s="24"/>
      <c r="E137" s="24">
        <v>1000</v>
      </c>
    </row>
    <row r="138" spans="1:5" x14ac:dyDescent="0.25">
      <c r="A138" s="58" t="s">
        <v>149</v>
      </c>
      <c r="B138" s="24">
        <v>2000</v>
      </c>
      <c r="C138" s="24"/>
      <c r="D138" s="24"/>
      <c r="E138" s="24">
        <v>2000</v>
      </c>
    </row>
    <row r="139" spans="1:5" x14ac:dyDescent="0.25">
      <c r="A139" s="58" t="s">
        <v>12</v>
      </c>
      <c r="B139" s="24">
        <v>3000</v>
      </c>
      <c r="C139" s="24"/>
      <c r="D139" s="24"/>
      <c r="E139" s="24">
        <v>3000</v>
      </c>
    </row>
    <row r="140" spans="1:5" x14ac:dyDescent="0.25">
      <c r="A140" s="23">
        <v>1020</v>
      </c>
      <c r="B140" s="24">
        <v>4080</v>
      </c>
      <c r="C140" s="24">
        <v>2040</v>
      </c>
      <c r="D140" s="24"/>
      <c r="E140" s="24">
        <v>6120</v>
      </c>
    </row>
    <row r="141" spans="1:5" x14ac:dyDescent="0.25">
      <c r="A141" s="58" t="s">
        <v>393</v>
      </c>
      <c r="B141" s="24">
        <v>1020</v>
      </c>
      <c r="C141" s="24"/>
      <c r="D141" s="24"/>
      <c r="E141" s="24">
        <v>1020</v>
      </c>
    </row>
    <row r="142" spans="1:5" x14ac:dyDescent="0.25">
      <c r="A142" s="58" t="s">
        <v>800</v>
      </c>
      <c r="B142" s="24"/>
      <c r="C142" s="24">
        <v>1020</v>
      </c>
      <c r="D142" s="24"/>
      <c r="E142" s="24">
        <v>1020</v>
      </c>
    </row>
    <row r="143" spans="1:5" x14ac:dyDescent="0.25">
      <c r="A143" s="58" t="s">
        <v>41</v>
      </c>
      <c r="B143" s="24"/>
      <c r="C143" s="24">
        <v>1020</v>
      </c>
      <c r="D143" s="24"/>
      <c r="E143" s="24">
        <v>1020</v>
      </c>
    </row>
    <row r="144" spans="1:5" x14ac:dyDescent="0.25">
      <c r="A144" s="58" t="s">
        <v>171</v>
      </c>
      <c r="B144" s="24">
        <v>1020</v>
      </c>
      <c r="C144" s="24"/>
      <c r="D144" s="24"/>
      <c r="E144" s="24">
        <v>1020</v>
      </c>
    </row>
    <row r="145" spans="1:5" x14ac:dyDescent="0.25">
      <c r="A145" s="58" t="s">
        <v>482</v>
      </c>
      <c r="B145" s="24">
        <v>1020</v>
      </c>
      <c r="C145" s="24"/>
      <c r="D145" s="24"/>
      <c r="E145" s="24">
        <v>1020</v>
      </c>
    </row>
    <row r="146" spans="1:5" x14ac:dyDescent="0.25">
      <c r="A146" s="58" t="s">
        <v>646</v>
      </c>
      <c r="B146" s="24">
        <v>1020</v>
      </c>
      <c r="C146" s="24"/>
      <c r="D146" s="24"/>
      <c r="E146" s="24">
        <v>1020</v>
      </c>
    </row>
    <row r="147" spans="1:5" x14ac:dyDescent="0.25">
      <c r="A147" s="23">
        <v>1030</v>
      </c>
      <c r="B147" s="24"/>
      <c r="C147" s="24">
        <v>1030</v>
      </c>
      <c r="D147" s="24"/>
      <c r="E147" s="24">
        <v>1030</v>
      </c>
    </row>
    <row r="148" spans="1:5" x14ac:dyDescent="0.25">
      <c r="A148" s="58" t="s">
        <v>385</v>
      </c>
      <c r="B148" s="24"/>
      <c r="C148" s="24">
        <v>1030</v>
      </c>
      <c r="D148" s="24"/>
      <c r="E148" s="24">
        <v>1030</v>
      </c>
    </row>
    <row r="149" spans="1:5" x14ac:dyDescent="0.25">
      <c r="A149" s="23">
        <v>1050</v>
      </c>
      <c r="B149" s="24">
        <v>9450</v>
      </c>
      <c r="C149" s="24"/>
      <c r="D149" s="24">
        <v>1050</v>
      </c>
      <c r="E149" s="24">
        <v>10500</v>
      </c>
    </row>
    <row r="150" spans="1:5" x14ac:dyDescent="0.25">
      <c r="A150" s="58" t="s">
        <v>280</v>
      </c>
      <c r="B150" s="24">
        <v>1050</v>
      </c>
      <c r="C150" s="24"/>
      <c r="D150" s="24"/>
      <c r="E150" s="24">
        <v>1050</v>
      </c>
    </row>
    <row r="151" spans="1:5" x14ac:dyDescent="0.25">
      <c r="A151" s="58" t="s">
        <v>178</v>
      </c>
      <c r="B151" s="24">
        <v>1050</v>
      </c>
      <c r="C151" s="24"/>
      <c r="D151" s="24"/>
      <c r="E151" s="24">
        <v>1050</v>
      </c>
    </row>
    <row r="152" spans="1:5" x14ac:dyDescent="0.25">
      <c r="A152" s="58" t="s">
        <v>86</v>
      </c>
      <c r="B152" s="24">
        <v>1050</v>
      </c>
      <c r="C152" s="24"/>
      <c r="D152" s="24"/>
      <c r="E152" s="24">
        <v>1050</v>
      </c>
    </row>
    <row r="153" spans="1:5" x14ac:dyDescent="0.25">
      <c r="A153" s="58" t="s">
        <v>51</v>
      </c>
      <c r="B153" s="24">
        <v>1050</v>
      </c>
      <c r="C153" s="24"/>
      <c r="D153" s="24"/>
      <c r="E153" s="24">
        <v>1050</v>
      </c>
    </row>
    <row r="154" spans="1:5" x14ac:dyDescent="0.25">
      <c r="A154" s="58" t="s">
        <v>24</v>
      </c>
      <c r="B154" s="24">
        <v>2100</v>
      </c>
      <c r="C154" s="24"/>
      <c r="D154" s="24"/>
      <c r="E154" s="24">
        <v>2100</v>
      </c>
    </row>
    <row r="155" spans="1:5" x14ac:dyDescent="0.25">
      <c r="A155" s="58" t="s">
        <v>427</v>
      </c>
      <c r="B155" s="24">
        <v>1050</v>
      </c>
      <c r="C155" s="24"/>
      <c r="D155" s="24"/>
      <c r="E155" s="24">
        <v>1050</v>
      </c>
    </row>
    <row r="156" spans="1:5" x14ac:dyDescent="0.25">
      <c r="A156" s="58" t="s">
        <v>41</v>
      </c>
      <c r="B156" s="24">
        <v>1050</v>
      </c>
      <c r="C156" s="24"/>
      <c r="D156" s="24"/>
      <c r="E156" s="24">
        <v>1050</v>
      </c>
    </row>
    <row r="157" spans="1:5" x14ac:dyDescent="0.25">
      <c r="A157" s="58" t="s">
        <v>12</v>
      </c>
      <c r="B157" s="24">
        <v>1050</v>
      </c>
      <c r="C157" s="24"/>
      <c r="D157" s="24"/>
      <c r="E157" s="24">
        <v>1050</v>
      </c>
    </row>
    <row r="158" spans="1:5" x14ac:dyDescent="0.25">
      <c r="A158" s="58" t="s">
        <v>121</v>
      </c>
      <c r="B158" s="24"/>
      <c r="C158" s="24"/>
      <c r="D158" s="24">
        <v>1050</v>
      </c>
      <c r="E158" s="24">
        <v>1050</v>
      </c>
    </row>
    <row r="159" spans="1:5" x14ac:dyDescent="0.25">
      <c r="A159" s="23">
        <v>1070</v>
      </c>
      <c r="B159" s="24">
        <v>2140</v>
      </c>
      <c r="C159" s="24"/>
      <c r="D159" s="24"/>
      <c r="E159" s="24">
        <v>2140</v>
      </c>
    </row>
    <row r="160" spans="1:5" x14ac:dyDescent="0.25">
      <c r="A160" s="58" t="s">
        <v>19</v>
      </c>
      <c r="B160" s="24">
        <v>1070</v>
      </c>
      <c r="C160" s="24"/>
      <c r="D160" s="24"/>
      <c r="E160" s="24">
        <v>1070</v>
      </c>
    </row>
    <row r="161" spans="1:5" x14ac:dyDescent="0.25">
      <c r="A161" s="58" t="s">
        <v>51</v>
      </c>
      <c r="B161" s="24">
        <v>1070</v>
      </c>
      <c r="C161" s="24"/>
      <c r="D161" s="24"/>
      <c r="E161" s="24">
        <v>1070</v>
      </c>
    </row>
    <row r="162" spans="1:5" x14ac:dyDescent="0.25">
      <c r="A162" s="23">
        <v>1080</v>
      </c>
      <c r="B162" s="24">
        <v>2160</v>
      </c>
      <c r="C162" s="24">
        <v>1080</v>
      </c>
      <c r="D162" s="24"/>
      <c r="E162" s="24">
        <v>3240</v>
      </c>
    </row>
    <row r="163" spans="1:5" x14ac:dyDescent="0.25">
      <c r="A163" s="58" t="s">
        <v>51</v>
      </c>
      <c r="B163" s="24">
        <v>2160</v>
      </c>
      <c r="C163" s="24">
        <v>1080</v>
      </c>
      <c r="D163" s="24"/>
      <c r="E163" s="24">
        <v>3240</v>
      </c>
    </row>
    <row r="164" spans="1:5" x14ac:dyDescent="0.25">
      <c r="A164" s="23">
        <v>1100</v>
      </c>
      <c r="B164" s="24">
        <v>11000</v>
      </c>
      <c r="C164" s="24"/>
      <c r="D164" s="24"/>
      <c r="E164" s="24">
        <v>11000</v>
      </c>
    </row>
    <row r="165" spans="1:5" x14ac:dyDescent="0.25">
      <c r="A165" s="58" t="s">
        <v>19</v>
      </c>
      <c r="B165" s="24">
        <v>1100</v>
      </c>
      <c r="C165" s="24"/>
      <c r="D165" s="24"/>
      <c r="E165" s="24">
        <v>1100</v>
      </c>
    </row>
    <row r="166" spans="1:5" x14ac:dyDescent="0.25">
      <c r="A166" s="58" t="s">
        <v>51</v>
      </c>
      <c r="B166" s="24">
        <v>5500</v>
      </c>
      <c r="C166" s="24"/>
      <c r="D166" s="24"/>
      <c r="E166" s="24">
        <v>5500</v>
      </c>
    </row>
    <row r="167" spans="1:5" x14ac:dyDescent="0.25">
      <c r="A167" s="58" t="s">
        <v>24</v>
      </c>
      <c r="B167" s="24">
        <v>1100</v>
      </c>
      <c r="C167" s="24"/>
      <c r="D167" s="24"/>
      <c r="E167" s="24">
        <v>1100</v>
      </c>
    </row>
    <row r="168" spans="1:5" x14ac:dyDescent="0.25">
      <c r="A168" s="58" t="s">
        <v>558</v>
      </c>
      <c r="B168" s="24">
        <v>1100</v>
      </c>
      <c r="C168" s="24"/>
      <c r="D168" s="24"/>
      <c r="E168" s="24">
        <v>1100</v>
      </c>
    </row>
    <row r="169" spans="1:5" x14ac:dyDescent="0.25">
      <c r="A169" s="58" t="s">
        <v>130</v>
      </c>
      <c r="B169" s="24">
        <v>1100</v>
      </c>
      <c r="C169" s="24"/>
      <c r="D169" s="24"/>
      <c r="E169" s="24">
        <v>1100</v>
      </c>
    </row>
    <row r="170" spans="1:5" x14ac:dyDescent="0.25">
      <c r="A170" s="58" t="s">
        <v>12</v>
      </c>
      <c r="B170" s="24">
        <v>1100</v>
      </c>
      <c r="C170" s="24"/>
      <c r="D170" s="24"/>
      <c r="E170" s="24">
        <v>1100</v>
      </c>
    </row>
    <row r="171" spans="1:5" x14ac:dyDescent="0.25">
      <c r="A171" s="23">
        <v>1110</v>
      </c>
      <c r="B171" s="24">
        <v>1110</v>
      </c>
      <c r="C171" s="24"/>
      <c r="D171" s="24"/>
      <c r="E171" s="24">
        <v>1110</v>
      </c>
    </row>
    <row r="172" spans="1:5" x14ac:dyDescent="0.25">
      <c r="A172" s="58" t="s">
        <v>51</v>
      </c>
      <c r="B172" s="24">
        <v>1110</v>
      </c>
      <c r="C172" s="24"/>
      <c r="D172" s="24"/>
      <c r="E172" s="24">
        <v>1110</v>
      </c>
    </row>
    <row r="173" spans="1:5" x14ac:dyDescent="0.25">
      <c r="A173" s="23">
        <v>1120</v>
      </c>
      <c r="B173" s="24">
        <v>6720</v>
      </c>
      <c r="C173" s="24"/>
      <c r="D173" s="24"/>
      <c r="E173" s="24">
        <v>6720</v>
      </c>
    </row>
    <row r="174" spans="1:5" x14ac:dyDescent="0.25">
      <c r="A174" s="58" t="s">
        <v>51</v>
      </c>
      <c r="B174" s="24">
        <v>2240</v>
      </c>
      <c r="C174" s="24"/>
      <c r="D174" s="24"/>
      <c r="E174" s="24">
        <v>2240</v>
      </c>
    </row>
    <row r="175" spans="1:5" x14ac:dyDescent="0.25">
      <c r="A175" s="58" t="s">
        <v>24</v>
      </c>
      <c r="B175" s="24">
        <v>3360</v>
      </c>
      <c r="C175" s="24"/>
      <c r="D175" s="24"/>
      <c r="E175" s="24">
        <v>3360</v>
      </c>
    </row>
    <row r="176" spans="1:5" x14ac:dyDescent="0.25">
      <c r="A176" s="58" t="s">
        <v>12</v>
      </c>
      <c r="B176" s="24">
        <v>1120</v>
      </c>
      <c r="C176" s="24"/>
      <c r="D176" s="24"/>
      <c r="E176" s="24">
        <v>1120</v>
      </c>
    </row>
    <row r="177" spans="1:5" x14ac:dyDescent="0.25">
      <c r="A177" s="23">
        <v>1130</v>
      </c>
      <c r="B177" s="24">
        <v>3390</v>
      </c>
      <c r="C177" s="24"/>
      <c r="D177" s="24"/>
      <c r="E177" s="24">
        <v>3390</v>
      </c>
    </row>
    <row r="178" spans="1:5" x14ac:dyDescent="0.25">
      <c r="A178" s="58" t="s">
        <v>19</v>
      </c>
      <c r="B178" s="24">
        <v>1130</v>
      </c>
      <c r="C178" s="24"/>
      <c r="D178" s="24"/>
      <c r="E178" s="24">
        <v>1130</v>
      </c>
    </row>
    <row r="179" spans="1:5" x14ac:dyDescent="0.25">
      <c r="A179" s="58" t="s">
        <v>143</v>
      </c>
      <c r="B179" s="24">
        <v>1130</v>
      </c>
      <c r="C179" s="24"/>
      <c r="D179" s="24"/>
      <c r="E179" s="24">
        <v>1130</v>
      </c>
    </row>
    <row r="180" spans="1:5" x14ac:dyDescent="0.25">
      <c r="A180" s="58" t="s">
        <v>461</v>
      </c>
      <c r="B180" s="24">
        <v>1130</v>
      </c>
      <c r="C180" s="24"/>
      <c r="D180" s="24"/>
      <c r="E180" s="24">
        <v>1130</v>
      </c>
    </row>
    <row r="181" spans="1:5" x14ac:dyDescent="0.25">
      <c r="A181" s="23">
        <v>1140</v>
      </c>
      <c r="B181" s="24">
        <v>4560</v>
      </c>
      <c r="C181" s="24"/>
      <c r="D181" s="24">
        <v>1140</v>
      </c>
      <c r="E181" s="24">
        <v>5700</v>
      </c>
    </row>
    <row r="182" spans="1:5" x14ac:dyDescent="0.25">
      <c r="A182" s="58" t="s">
        <v>171</v>
      </c>
      <c r="B182" s="24">
        <v>1140</v>
      </c>
      <c r="C182" s="24"/>
      <c r="D182" s="24"/>
      <c r="E182" s="24">
        <v>1140</v>
      </c>
    </row>
    <row r="183" spans="1:5" x14ac:dyDescent="0.25">
      <c r="A183" s="58" t="s">
        <v>482</v>
      </c>
      <c r="B183" s="24">
        <v>1140</v>
      </c>
      <c r="C183" s="24"/>
      <c r="D183" s="24">
        <v>1140</v>
      </c>
      <c r="E183" s="24">
        <v>2280</v>
      </c>
    </row>
    <row r="184" spans="1:5" x14ac:dyDescent="0.25">
      <c r="A184" s="58" t="s">
        <v>149</v>
      </c>
      <c r="B184" s="24">
        <v>1140</v>
      </c>
      <c r="C184" s="24"/>
      <c r="D184" s="24"/>
      <c r="E184" s="24">
        <v>1140</v>
      </c>
    </row>
    <row r="185" spans="1:5" x14ac:dyDescent="0.25">
      <c r="A185" s="58" t="s">
        <v>461</v>
      </c>
      <c r="B185" s="24">
        <v>1140</v>
      </c>
      <c r="C185" s="24"/>
      <c r="D185" s="24"/>
      <c r="E185" s="24">
        <v>1140</v>
      </c>
    </row>
    <row r="186" spans="1:5" x14ac:dyDescent="0.25">
      <c r="A186" s="23">
        <v>1150</v>
      </c>
      <c r="B186" s="24">
        <v>23000</v>
      </c>
      <c r="C186" s="24"/>
      <c r="D186" s="24">
        <v>1150</v>
      </c>
      <c r="E186" s="24">
        <v>24150</v>
      </c>
    </row>
    <row r="187" spans="1:5" x14ac:dyDescent="0.25">
      <c r="A187" s="58" t="s">
        <v>77</v>
      </c>
      <c r="B187" s="24">
        <v>1150</v>
      </c>
      <c r="C187" s="24"/>
      <c r="D187" s="24"/>
      <c r="E187" s="24">
        <v>1150</v>
      </c>
    </row>
    <row r="188" spans="1:5" x14ac:dyDescent="0.25">
      <c r="A188" s="58" t="s">
        <v>58</v>
      </c>
      <c r="B188" s="24">
        <v>2300</v>
      </c>
      <c r="C188" s="24"/>
      <c r="D188" s="24"/>
      <c r="E188" s="24">
        <v>2300</v>
      </c>
    </row>
    <row r="189" spans="1:5" x14ac:dyDescent="0.25">
      <c r="A189" s="58" t="s">
        <v>19</v>
      </c>
      <c r="B189" s="24">
        <v>3450</v>
      </c>
      <c r="C189" s="24"/>
      <c r="D189" s="24"/>
      <c r="E189" s="24">
        <v>3450</v>
      </c>
    </row>
    <row r="190" spans="1:5" x14ac:dyDescent="0.25">
      <c r="A190" s="58" t="s">
        <v>51</v>
      </c>
      <c r="B190" s="24">
        <v>10350</v>
      </c>
      <c r="C190" s="24"/>
      <c r="D190" s="24"/>
      <c r="E190" s="24">
        <v>10350</v>
      </c>
    </row>
    <row r="191" spans="1:5" x14ac:dyDescent="0.25">
      <c r="A191" s="58" t="s">
        <v>68</v>
      </c>
      <c r="B191" s="24">
        <v>1150</v>
      </c>
      <c r="C191" s="24"/>
      <c r="D191" s="24">
        <v>1150</v>
      </c>
      <c r="E191" s="24">
        <v>2300</v>
      </c>
    </row>
    <row r="192" spans="1:5" x14ac:dyDescent="0.25">
      <c r="A192" s="58" t="s">
        <v>24</v>
      </c>
      <c r="B192" s="24">
        <v>2300</v>
      </c>
      <c r="C192" s="24"/>
      <c r="D192" s="24"/>
      <c r="E192" s="24">
        <v>2300</v>
      </c>
    </row>
    <row r="193" spans="1:5" x14ac:dyDescent="0.25">
      <c r="A193" s="58" t="s">
        <v>36</v>
      </c>
      <c r="B193" s="24">
        <v>1150</v>
      </c>
      <c r="C193" s="24"/>
      <c r="D193" s="24"/>
      <c r="E193" s="24">
        <v>1150</v>
      </c>
    </row>
    <row r="194" spans="1:5" x14ac:dyDescent="0.25">
      <c r="A194" s="58" t="s">
        <v>29</v>
      </c>
      <c r="B194" s="24">
        <v>1150</v>
      </c>
      <c r="C194" s="24"/>
      <c r="D194" s="24"/>
      <c r="E194" s="24">
        <v>1150</v>
      </c>
    </row>
    <row r="195" spans="1:5" x14ac:dyDescent="0.25">
      <c r="A195" s="23">
        <v>1170</v>
      </c>
      <c r="B195" s="24">
        <v>10530</v>
      </c>
      <c r="C195" s="24">
        <v>1170</v>
      </c>
      <c r="D195" s="24"/>
      <c r="E195" s="24">
        <v>11700</v>
      </c>
    </row>
    <row r="196" spans="1:5" x14ac:dyDescent="0.25">
      <c r="A196" s="58" t="s">
        <v>126</v>
      </c>
      <c r="B196" s="24">
        <v>1170</v>
      </c>
      <c r="C196" s="24">
        <v>1170</v>
      </c>
      <c r="D196" s="24"/>
      <c r="E196" s="24">
        <v>2340</v>
      </c>
    </row>
    <row r="197" spans="1:5" x14ac:dyDescent="0.25">
      <c r="A197" s="58" t="s">
        <v>24</v>
      </c>
      <c r="B197" s="24">
        <v>5850</v>
      </c>
      <c r="C197" s="24"/>
      <c r="D197" s="24"/>
      <c r="E197" s="24">
        <v>5850</v>
      </c>
    </row>
    <row r="198" spans="1:5" x14ac:dyDescent="0.25">
      <c r="A198" s="58" t="s">
        <v>287</v>
      </c>
      <c r="B198" s="24">
        <v>2340</v>
      </c>
      <c r="C198" s="24"/>
      <c r="D198" s="24"/>
      <c r="E198" s="24">
        <v>2340</v>
      </c>
    </row>
    <row r="199" spans="1:5" x14ac:dyDescent="0.25">
      <c r="A199" s="58" t="s">
        <v>12</v>
      </c>
      <c r="B199" s="24">
        <v>1170</v>
      </c>
      <c r="C199" s="24"/>
      <c r="D199" s="24"/>
      <c r="E199" s="24">
        <v>1170</v>
      </c>
    </row>
    <row r="200" spans="1:5" x14ac:dyDescent="0.25">
      <c r="A200" s="23">
        <v>1200</v>
      </c>
      <c r="B200" s="24">
        <v>7200</v>
      </c>
      <c r="C200" s="24">
        <v>1200</v>
      </c>
      <c r="D200" s="24"/>
      <c r="E200" s="24">
        <v>8400</v>
      </c>
    </row>
    <row r="201" spans="1:5" x14ac:dyDescent="0.25">
      <c r="A201" s="58" t="s">
        <v>126</v>
      </c>
      <c r="B201" s="24">
        <v>1200</v>
      </c>
      <c r="C201" s="24"/>
      <c r="D201" s="24"/>
      <c r="E201" s="24">
        <v>1200</v>
      </c>
    </row>
    <row r="202" spans="1:5" x14ac:dyDescent="0.25">
      <c r="A202" s="58" t="s">
        <v>51</v>
      </c>
      <c r="B202" s="24">
        <v>1200</v>
      </c>
      <c r="C202" s="24"/>
      <c r="D202" s="24"/>
      <c r="E202" s="24">
        <v>1200</v>
      </c>
    </row>
    <row r="203" spans="1:5" x14ac:dyDescent="0.25">
      <c r="A203" s="58" t="s">
        <v>347</v>
      </c>
      <c r="B203" s="24">
        <v>1200</v>
      </c>
      <c r="C203" s="24"/>
      <c r="D203" s="24"/>
      <c r="E203" s="24">
        <v>1200</v>
      </c>
    </row>
    <row r="204" spans="1:5" x14ac:dyDescent="0.25">
      <c r="A204" s="58" t="s">
        <v>24</v>
      </c>
      <c r="B204" s="24">
        <v>1200</v>
      </c>
      <c r="C204" s="24">
        <v>1200</v>
      </c>
      <c r="D204" s="24"/>
      <c r="E204" s="24">
        <v>2400</v>
      </c>
    </row>
    <row r="205" spans="1:5" x14ac:dyDescent="0.25">
      <c r="A205" s="58" t="s">
        <v>409</v>
      </c>
      <c r="B205" s="24">
        <v>1200</v>
      </c>
      <c r="C205" s="24"/>
      <c r="D205" s="24"/>
      <c r="E205" s="24">
        <v>1200</v>
      </c>
    </row>
    <row r="206" spans="1:5" x14ac:dyDescent="0.25">
      <c r="A206" s="58" t="s">
        <v>175</v>
      </c>
      <c r="B206" s="24">
        <v>1200</v>
      </c>
      <c r="C206" s="24"/>
      <c r="D206" s="24"/>
      <c r="E206" s="24">
        <v>1200</v>
      </c>
    </row>
    <row r="207" spans="1:5" x14ac:dyDescent="0.25">
      <c r="A207" s="23">
        <v>1220</v>
      </c>
      <c r="B207" s="24">
        <v>7320</v>
      </c>
      <c r="C207" s="24"/>
      <c r="D207" s="24"/>
      <c r="E207" s="24">
        <v>7320</v>
      </c>
    </row>
    <row r="208" spans="1:5" x14ac:dyDescent="0.25">
      <c r="A208" s="58" t="s">
        <v>77</v>
      </c>
      <c r="B208" s="24">
        <v>1220</v>
      </c>
      <c r="C208" s="24"/>
      <c r="D208" s="24"/>
      <c r="E208" s="24">
        <v>1220</v>
      </c>
    </row>
    <row r="209" spans="1:5" x14ac:dyDescent="0.25">
      <c r="A209" s="58" t="s">
        <v>280</v>
      </c>
      <c r="B209" s="24">
        <v>1220</v>
      </c>
      <c r="C209" s="24"/>
      <c r="D209" s="24"/>
      <c r="E209" s="24">
        <v>1220</v>
      </c>
    </row>
    <row r="210" spans="1:5" x14ac:dyDescent="0.25">
      <c r="A210" s="58" t="s">
        <v>51</v>
      </c>
      <c r="B210" s="24">
        <v>1220</v>
      </c>
      <c r="C210" s="24"/>
      <c r="D210" s="24"/>
      <c r="E210" s="24">
        <v>1220</v>
      </c>
    </row>
    <row r="211" spans="1:5" x14ac:dyDescent="0.25">
      <c r="A211" s="58" t="s">
        <v>24</v>
      </c>
      <c r="B211" s="24">
        <v>1220</v>
      </c>
      <c r="C211" s="24"/>
      <c r="D211" s="24"/>
      <c r="E211" s="24">
        <v>1220</v>
      </c>
    </row>
    <row r="212" spans="1:5" x14ac:dyDescent="0.25">
      <c r="A212" s="58" t="s">
        <v>202</v>
      </c>
      <c r="B212" s="24">
        <v>1220</v>
      </c>
      <c r="C212" s="24"/>
      <c r="D212" s="24"/>
      <c r="E212" s="24">
        <v>1220</v>
      </c>
    </row>
    <row r="213" spans="1:5" x14ac:dyDescent="0.25">
      <c r="A213" s="58" t="s">
        <v>601</v>
      </c>
      <c r="B213" s="24">
        <v>1220</v>
      </c>
      <c r="C213" s="24"/>
      <c r="D213" s="24"/>
      <c r="E213" s="24">
        <v>1220</v>
      </c>
    </row>
    <row r="214" spans="1:5" x14ac:dyDescent="0.25">
      <c r="A214" s="23">
        <v>1230</v>
      </c>
      <c r="B214" s="24">
        <v>4920</v>
      </c>
      <c r="C214" s="24"/>
      <c r="D214" s="24"/>
      <c r="E214" s="24">
        <v>4920</v>
      </c>
    </row>
    <row r="215" spans="1:5" x14ac:dyDescent="0.25">
      <c r="A215" s="58" t="s">
        <v>51</v>
      </c>
      <c r="B215" s="24">
        <v>4920</v>
      </c>
      <c r="C215" s="24"/>
      <c r="D215" s="24"/>
      <c r="E215" s="24">
        <v>4920</v>
      </c>
    </row>
    <row r="216" spans="1:5" x14ac:dyDescent="0.25">
      <c r="A216" s="23">
        <v>1250</v>
      </c>
      <c r="B216" s="24">
        <v>15000</v>
      </c>
      <c r="C216" s="24"/>
      <c r="D216" s="24"/>
      <c r="E216" s="24">
        <v>15000</v>
      </c>
    </row>
    <row r="217" spans="1:5" x14ac:dyDescent="0.25">
      <c r="A217" s="58" t="s">
        <v>236</v>
      </c>
      <c r="B217" s="24">
        <v>1250</v>
      </c>
      <c r="C217" s="24"/>
      <c r="D217" s="24"/>
      <c r="E217" s="24">
        <v>1250</v>
      </c>
    </row>
    <row r="218" spans="1:5" x14ac:dyDescent="0.25">
      <c r="A218" s="58" t="s">
        <v>31</v>
      </c>
      <c r="B218" s="24">
        <v>1250</v>
      </c>
      <c r="C218" s="24"/>
      <c r="D218" s="24"/>
      <c r="E218" s="24">
        <v>1250</v>
      </c>
    </row>
    <row r="219" spans="1:5" x14ac:dyDescent="0.25">
      <c r="A219" s="58" t="s">
        <v>19</v>
      </c>
      <c r="B219" s="24">
        <v>2500</v>
      </c>
      <c r="C219" s="24"/>
      <c r="D219" s="24"/>
      <c r="E219" s="24">
        <v>2500</v>
      </c>
    </row>
    <row r="220" spans="1:5" x14ac:dyDescent="0.25">
      <c r="A220" s="58" t="s">
        <v>51</v>
      </c>
      <c r="B220" s="24">
        <v>1250</v>
      </c>
      <c r="C220" s="24"/>
      <c r="D220" s="24"/>
      <c r="E220" s="24">
        <v>1250</v>
      </c>
    </row>
    <row r="221" spans="1:5" x14ac:dyDescent="0.25">
      <c r="A221" s="58" t="s">
        <v>24</v>
      </c>
      <c r="B221" s="24">
        <v>5000</v>
      </c>
      <c r="C221" s="24"/>
      <c r="D221" s="24"/>
      <c r="E221" s="24">
        <v>5000</v>
      </c>
    </row>
    <row r="222" spans="1:5" x14ac:dyDescent="0.25">
      <c r="A222" s="58" t="s">
        <v>202</v>
      </c>
      <c r="B222" s="24">
        <v>1250</v>
      </c>
      <c r="C222" s="24"/>
      <c r="D222" s="24"/>
      <c r="E222" s="24">
        <v>1250</v>
      </c>
    </row>
    <row r="223" spans="1:5" x14ac:dyDescent="0.25">
      <c r="A223" s="58" t="s">
        <v>200</v>
      </c>
      <c r="B223" s="24">
        <v>1250</v>
      </c>
      <c r="C223" s="24"/>
      <c r="D223" s="24"/>
      <c r="E223" s="24">
        <v>1250</v>
      </c>
    </row>
    <row r="224" spans="1:5" x14ac:dyDescent="0.25">
      <c r="A224" s="58" t="s">
        <v>12</v>
      </c>
      <c r="B224" s="24">
        <v>1250</v>
      </c>
      <c r="C224" s="24"/>
      <c r="D224" s="24"/>
      <c r="E224" s="24">
        <v>1250</v>
      </c>
    </row>
    <row r="225" spans="1:5" x14ac:dyDescent="0.25">
      <c r="A225" s="23">
        <v>1260</v>
      </c>
      <c r="B225" s="24">
        <v>1260</v>
      </c>
      <c r="C225" s="24"/>
      <c r="D225" s="24"/>
      <c r="E225" s="24">
        <v>1260</v>
      </c>
    </row>
    <row r="226" spans="1:5" x14ac:dyDescent="0.25">
      <c r="A226" s="58" t="s">
        <v>149</v>
      </c>
      <c r="B226" s="24">
        <v>1260</v>
      </c>
      <c r="C226" s="24"/>
      <c r="D226" s="24"/>
      <c r="E226" s="24">
        <v>1260</v>
      </c>
    </row>
    <row r="227" spans="1:5" x14ac:dyDescent="0.25">
      <c r="A227" s="23">
        <v>1280</v>
      </c>
      <c r="B227" s="24">
        <v>1280</v>
      </c>
      <c r="C227" s="24"/>
      <c r="D227" s="24"/>
      <c r="E227" s="24">
        <v>1280</v>
      </c>
    </row>
    <row r="228" spans="1:5" x14ac:dyDescent="0.25">
      <c r="A228" s="58" t="s">
        <v>51</v>
      </c>
      <c r="B228" s="24">
        <v>1280</v>
      </c>
      <c r="C228" s="24"/>
      <c r="D228" s="24"/>
      <c r="E228" s="24">
        <v>1280</v>
      </c>
    </row>
    <row r="229" spans="1:5" x14ac:dyDescent="0.25">
      <c r="A229" s="23">
        <v>1290</v>
      </c>
      <c r="B229" s="24">
        <v>5160</v>
      </c>
      <c r="C229" s="24">
        <v>2580</v>
      </c>
      <c r="D229" s="24">
        <v>1290</v>
      </c>
      <c r="E229" s="24">
        <v>9030</v>
      </c>
    </row>
    <row r="230" spans="1:5" x14ac:dyDescent="0.25">
      <c r="A230" s="58" t="s">
        <v>77</v>
      </c>
      <c r="B230" s="24"/>
      <c r="C230" s="24">
        <v>1290</v>
      </c>
      <c r="D230" s="24"/>
      <c r="E230" s="24">
        <v>1290</v>
      </c>
    </row>
    <row r="231" spans="1:5" x14ac:dyDescent="0.25">
      <c r="A231" s="58" t="s">
        <v>280</v>
      </c>
      <c r="B231" s="24">
        <v>1290</v>
      </c>
      <c r="C231" s="24"/>
      <c r="D231" s="24"/>
      <c r="E231" s="24">
        <v>1290</v>
      </c>
    </row>
    <row r="232" spans="1:5" x14ac:dyDescent="0.25">
      <c r="A232" s="58" t="s">
        <v>821</v>
      </c>
      <c r="B232" s="24"/>
      <c r="C232" s="24">
        <v>1290</v>
      </c>
      <c r="D232" s="24"/>
      <c r="E232" s="24">
        <v>1290</v>
      </c>
    </row>
    <row r="233" spans="1:5" x14ac:dyDescent="0.25">
      <c r="A233" s="58" t="s">
        <v>58</v>
      </c>
      <c r="B233" s="24"/>
      <c r="C233" s="24"/>
      <c r="D233" s="24">
        <v>1290</v>
      </c>
      <c r="E233" s="24">
        <v>1290</v>
      </c>
    </row>
    <row r="234" spans="1:5" x14ac:dyDescent="0.25">
      <c r="A234" s="58" t="s">
        <v>31</v>
      </c>
      <c r="B234" s="24">
        <v>1290</v>
      </c>
      <c r="C234" s="24"/>
      <c r="D234" s="24"/>
      <c r="E234" s="24">
        <v>1290</v>
      </c>
    </row>
    <row r="235" spans="1:5" x14ac:dyDescent="0.25">
      <c r="A235" s="58" t="s">
        <v>660</v>
      </c>
      <c r="B235" s="24">
        <v>1290</v>
      </c>
      <c r="C235" s="24"/>
      <c r="D235" s="24"/>
      <c r="E235" s="24">
        <v>1290</v>
      </c>
    </row>
    <row r="236" spans="1:5" x14ac:dyDescent="0.25">
      <c r="A236" s="58" t="s">
        <v>310</v>
      </c>
      <c r="B236" s="24">
        <v>1290</v>
      </c>
      <c r="C236" s="24"/>
      <c r="D236" s="24"/>
      <c r="E236" s="24">
        <v>1290</v>
      </c>
    </row>
    <row r="237" spans="1:5" x14ac:dyDescent="0.25">
      <c r="A237" s="23">
        <v>1300</v>
      </c>
      <c r="B237" s="24">
        <v>19500</v>
      </c>
      <c r="C237" s="24">
        <v>1300</v>
      </c>
      <c r="D237" s="24">
        <v>1300</v>
      </c>
      <c r="E237" s="24">
        <v>22100</v>
      </c>
    </row>
    <row r="238" spans="1:5" x14ac:dyDescent="0.25">
      <c r="A238" s="58" t="s">
        <v>208</v>
      </c>
      <c r="B238" s="24">
        <v>1300</v>
      </c>
      <c r="C238" s="24"/>
      <c r="D238" s="24"/>
      <c r="E238" s="24">
        <v>1300</v>
      </c>
    </row>
    <row r="239" spans="1:5" x14ac:dyDescent="0.25">
      <c r="A239" s="58" t="s">
        <v>45</v>
      </c>
      <c r="B239" s="24">
        <v>1300</v>
      </c>
      <c r="C239" s="24"/>
      <c r="D239" s="24"/>
      <c r="E239" s="24">
        <v>1300</v>
      </c>
    </row>
    <row r="240" spans="1:5" x14ac:dyDescent="0.25">
      <c r="A240" s="58" t="s">
        <v>608</v>
      </c>
      <c r="B240" s="24">
        <v>1300</v>
      </c>
      <c r="C240" s="24"/>
      <c r="D240" s="24"/>
      <c r="E240" s="24">
        <v>1300</v>
      </c>
    </row>
    <row r="241" spans="1:5" x14ac:dyDescent="0.25">
      <c r="A241" s="58" t="s">
        <v>19</v>
      </c>
      <c r="B241" s="24">
        <v>1300</v>
      </c>
      <c r="C241" s="24"/>
      <c r="D241" s="24"/>
      <c r="E241" s="24">
        <v>1300</v>
      </c>
    </row>
    <row r="242" spans="1:5" x14ac:dyDescent="0.25">
      <c r="A242" s="58" t="s">
        <v>51</v>
      </c>
      <c r="B242" s="24">
        <v>9100</v>
      </c>
      <c r="C242" s="24"/>
      <c r="D242" s="24"/>
      <c r="E242" s="24">
        <v>9100</v>
      </c>
    </row>
    <row r="243" spans="1:5" x14ac:dyDescent="0.25">
      <c r="A243" s="58" t="s">
        <v>202</v>
      </c>
      <c r="B243" s="24"/>
      <c r="C243" s="24"/>
      <c r="D243" s="24">
        <v>1300</v>
      </c>
      <c r="E243" s="24">
        <v>1300</v>
      </c>
    </row>
    <row r="244" spans="1:5" x14ac:dyDescent="0.25">
      <c r="A244" s="58" t="s">
        <v>171</v>
      </c>
      <c r="B244" s="24">
        <v>1300</v>
      </c>
      <c r="C244" s="24"/>
      <c r="D244" s="24"/>
      <c r="E244" s="24">
        <v>1300</v>
      </c>
    </row>
    <row r="245" spans="1:5" x14ac:dyDescent="0.25">
      <c r="A245" s="58" t="s">
        <v>36</v>
      </c>
      <c r="B245" s="24">
        <v>1300</v>
      </c>
      <c r="C245" s="24"/>
      <c r="D245" s="24"/>
      <c r="E245" s="24">
        <v>1300</v>
      </c>
    </row>
    <row r="246" spans="1:5" x14ac:dyDescent="0.25">
      <c r="A246" s="58" t="s">
        <v>149</v>
      </c>
      <c r="B246" s="24"/>
      <c r="C246" s="24">
        <v>1300</v>
      </c>
      <c r="D246" s="24"/>
      <c r="E246" s="24">
        <v>1300</v>
      </c>
    </row>
    <row r="247" spans="1:5" x14ac:dyDescent="0.25">
      <c r="A247" s="58" t="s">
        <v>175</v>
      </c>
      <c r="B247" s="24">
        <v>1300</v>
      </c>
      <c r="C247" s="24"/>
      <c r="D247" s="24"/>
      <c r="E247" s="24">
        <v>1300</v>
      </c>
    </row>
    <row r="248" spans="1:5" x14ac:dyDescent="0.25">
      <c r="A248" s="58" t="s">
        <v>461</v>
      </c>
      <c r="B248" s="24">
        <v>1300</v>
      </c>
      <c r="C248" s="24"/>
      <c r="D248" s="24"/>
      <c r="E248" s="24">
        <v>1300</v>
      </c>
    </row>
    <row r="249" spans="1:5" x14ac:dyDescent="0.25">
      <c r="A249" s="23">
        <v>1350</v>
      </c>
      <c r="B249" s="24">
        <v>9450</v>
      </c>
      <c r="C249" s="24"/>
      <c r="D249" s="24"/>
      <c r="E249" s="24">
        <v>9450</v>
      </c>
    </row>
    <row r="250" spans="1:5" x14ac:dyDescent="0.25">
      <c r="A250" s="58" t="s">
        <v>637</v>
      </c>
      <c r="B250" s="24">
        <v>1350</v>
      </c>
      <c r="C250" s="24"/>
      <c r="D250" s="24"/>
      <c r="E250" s="24">
        <v>1350</v>
      </c>
    </row>
    <row r="251" spans="1:5" x14ac:dyDescent="0.25">
      <c r="A251" s="58" t="s">
        <v>126</v>
      </c>
      <c r="B251" s="24">
        <v>1350</v>
      </c>
      <c r="C251" s="24"/>
      <c r="D251" s="24"/>
      <c r="E251" s="24">
        <v>1350</v>
      </c>
    </row>
    <row r="252" spans="1:5" x14ac:dyDescent="0.25">
      <c r="A252" s="58" t="s">
        <v>19</v>
      </c>
      <c r="B252" s="24">
        <v>1350</v>
      </c>
      <c r="C252" s="24"/>
      <c r="D252" s="24"/>
      <c r="E252" s="24">
        <v>1350</v>
      </c>
    </row>
    <row r="253" spans="1:5" x14ac:dyDescent="0.25">
      <c r="A253" s="58" t="s">
        <v>51</v>
      </c>
      <c r="B253" s="24">
        <v>1350</v>
      </c>
      <c r="C253" s="24"/>
      <c r="D253" s="24"/>
      <c r="E253" s="24">
        <v>1350</v>
      </c>
    </row>
    <row r="254" spans="1:5" x14ac:dyDescent="0.25">
      <c r="A254" s="58" t="s">
        <v>24</v>
      </c>
      <c r="B254" s="24">
        <v>1350</v>
      </c>
      <c r="C254" s="24"/>
      <c r="D254" s="24"/>
      <c r="E254" s="24">
        <v>1350</v>
      </c>
    </row>
    <row r="255" spans="1:5" x14ac:dyDescent="0.25">
      <c r="A255" s="58" t="s">
        <v>12</v>
      </c>
      <c r="B255" s="24">
        <v>1350</v>
      </c>
      <c r="C255" s="24"/>
      <c r="D255" s="24"/>
      <c r="E255" s="24">
        <v>1350</v>
      </c>
    </row>
    <row r="256" spans="1:5" x14ac:dyDescent="0.25">
      <c r="A256" s="58" t="s">
        <v>121</v>
      </c>
      <c r="B256" s="24">
        <v>1350</v>
      </c>
      <c r="C256" s="24"/>
      <c r="D256" s="24"/>
      <c r="E256" s="24">
        <v>1350</v>
      </c>
    </row>
    <row r="257" spans="1:5" x14ac:dyDescent="0.25">
      <c r="A257" s="23">
        <v>1380</v>
      </c>
      <c r="B257" s="24">
        <v>1380</v>
      </c>
      <c r="C257" s="24"/>
      <c r="D257" s="24"/>
      <c r="E257" s="24">
        <v>1380</v>
      </c>
    </row>
    <row r="258" spans="1:5" x14ac:dyDescent="0.25">
      <c r="A258" s="58" t="s">
        <v>51</v>
      </c>
      <c r="B258" s="24">
        <v>1380</v>
      </c>
      <c r="C258" s="24"/>
      <c r="D258" s="24"/>
      <c r="E258" s="24">
        <v>1380</v>
      </c>
    </row>
    <row r="259" spans="1:5" x14ac:dyDescent="0.25">
      <c r="A259" s="23">
        <v>1400</v>
      </c>
      <c r="B259" s="24">
        <v>12600</v>
      </c>
      <c r="C259" s="24"/>
      <c r="D259" s="24"/>
      <c r="E259" s="24">
        <v>12600</v>
      </c>
    </row>
    <row r="260" spans="1:5" x14ac:dyDescent="0.25">
      <c r="A260" s="58" t="s">
        <v>19</v>
      </c>
      <c r="B260" s="24">
        <v>1400</v>
      </c>
      <c r="C260" s="24"/>
      <c r="D260" s="24"/>
      <c r="E260" s="24">
        <v>1400</v>
      </c>
    </row>
    <row r="261" spans="1:5" x14ac:dyDescent="0.25">
      <c r="A261" s="58" t="s">
        <v>51</v>
      </c>
      <c r="B261" s="24">
        <v>7000</v>
      </c>
      <c r="C261" s="24"/>
      <c r="D261" s="24"/>
      <c r="E261" s="24">
        <v>7000</v>
      </c>
    </row>
    <row r="262" spans="1:5" x14ac:dyDescent="0.25">
      <c r="A262" s="58" t="s">
        <v>24</v>
      </c>
      <c r="B262" s="24">
        <v>1400</v>
      </c>
      <c r="C262" s="24"/>
      <c r="D262" s="24"/>
      <c r="E262" s="24">
        <v>1400</v>
      </c>
    </row>
    <row r="263" spans="1:5" x14ac:dyDescent="0.25">
      <c r="A263" s="58" t="s">
        <v>41</v>
      </c>
      <c r="B263" s="24">
        <v>1400</v>
      </c>
      <c r="C263" s="24"/>
      <c r="D263" s="24"/>
      <c r="E263" s="24">
        <v>1400</v>
      </c>
    </row>
    <row r="264" spans="1:5" x14ac:dyDescent="0.25">
      <c r="A264" s="58" t="s">
        <v>36</v>
      </c>
      <c r="B264" s="24">
        <v>1400</v>
      </c>
      <c r="C264" s="24"/>
      <c r="D264" s="24"/>
      <c r="E264" s="24">
        <v>1400</v>
      </c>
    </row>
    <row r="265" spans="1:5" x14ac:dyDescent="0.25">
      <c r="A265" s="23">
        <v>1430</v>
      </c>
      <c r="B265" s="24">
        <v>1430</v>
      </c>
      <c r="C265" s="24"/>
      <c r="D265" s="24"/>
      <c r="E265" s="24">
        <v>1430</v>
      </c>
    </row>
    <row r="266" spans="1:5" x14ac:dyDescent="0.25">
      <c r="A266" s="58" t="s">
        <v>31</v>
      </c>
      <c r="B266" s="24">
        <v>1430</v>
      </c>
      <c r="C266" s="24"/>
      <c r="D266" s="24"/>
      <c r="E266" s="24">
        <v>1430</v>
      </c>
    </row>
    <row r="267" spans="1:5" x14ac:dyDescent="0.25">
      <c r="A267" s="23">
        <v>1450</v>
      </c>
      <c r="B267" s="24">
        <v>13050</v>
      </c>
      <c r="C267" s="24"/>
      <c r="D267" s="24">
        <v>1450</v>
      </c>
      <c r="E267" s="24">
        <v>14500</v>
      </c>
    </row>
    <row r="268" spans="1:5" x14ac:dyDescent="0.25">
      <c r="A268" s="58" t="s">
        <v>51</v>
      </c>
      <c r="B268" s="24">
        <v>5800</v>
      </c>
      <c r="C268" s="24"/>
      <c r="D268" s="24">
        <v>1450</v>
      </c>
      <c r="E268" s="24">
        <v>7250</v>
      </c>
    </row>
    <row r="269" spans="1:5" x14ac:dyDescent="0.25">
      <c r="A269" s="58" t="s">
        <v>24</v>
      </c>
      <c r="B269" s="24">
        <v>2900</v>
      </c>
      <c r="C269" s="24"/>
      <c r="D269" s="24"/>
      <c r="E269" s="24">
        <v>2900</v>
      </c>
    </row>
    <row r="270" spans="1:5" x14ac:dyDescent="0.25">
      <c r="A270" s="58" t="s">
        <v>493</v>
      </c>
      <c r="B270" s="24">
        <v>1450</v>
      </c>
      <c r="C270" s="24"/>
      <c r="D270" s="24"/>
      <c r="E270" s="24">
        <v>1450</v>
      </c>
    </row>
    <row r="271" spans="1:5" x14ac:dyDescent="0.25">
      <c r="A271" s="58" t="s">
        <v>36</v>
      </c>
      <c r="B271" s="24">
        <v>1450</v>
      </c>
      <c r="C271" s="24"/>
      <c r="D271" s="24"/>
      <c r="E271" s="24">
        <v>1450</v>
      </c>
    </row>
    <row r="272" spans="1:5" x14ac:dyDescent="0.25">
      <c r="A272" s="58" t="s">
        <v>12</v>
      </c>
      <c r="B272" s="24">
        <v>1450</v>
      </c>
      <c r="C272" s="24"/>
      <c r="D272" s="24"/>
      <c r="E272" s="24">
        <v>1450</v>
      </c>
    </row>
    <row r="273" spans="1:5" x14ac:dyDescent="0.25">
      <c r="A273" s="23">
        <v>1460</v>
      </c>
      <c r="B273" s="24">
        <v>1460</v>
      </c>
      <c r="C273" s="24"/>
      <c r="D273" s="24">
        <v>1460</v>
      </c>
      <c r="E273" s="24">
        <v>2920</v>
      </c>
    </row>
    <row r="274" spans="1:5" x14ac:dyDescent="0.25">
      <c r="A274" s="58" t="s">
        <v>24</v>
      </c>
      <c r="B274" s="24"/>
      <c r="C274" s="24"/>
      <c r="D274" s="24">
        <v>1460</v>
      </c>
      <c r="E274" s="24">
        <v>1460</v>
      </c>
    </row>
    <row r="275" spans="1:5" x14ac:dyDescent="0.25">
      <c r="A275" s="58" t="s">
        <v>36</v>
      </c>
      <c r="B275" s="24">
        <v>1460</v>
      </c>
      <c r="C275" s="24"/>
      <c r="D275" s="24"/>
      <c r="E275" s="24">
        <v>1460</v>
      </c>
    </row>
    <row r="276" spans="1:5" x14ac:dyDescent="0.25">
      <c r="A276" s="23">
        <v>1470</v>
      </c>
      <c r="B276" s="24"/>
      <c r="C276" s="24">
        <v>1470</v>
      </c>
      <c r="D276" s="24"/>
      <c r="E276" s="24">
        <v>1470</v>
      </c>
    </row>
    <row r="277" spans="1:5" x14ac:dyDescent="0.25">
      <c r="A277" s="58" t="s">
        <v>231</v>
      </c>
      <c r="B277" s="24"/>
      <c r="C277" s="24">
        <v>1470</v>
      </c>
      <c r="D277" s="24"/>
      <c r="E277" s="24">
        <v>1470</v>
      </c>
    </row>
    <row r="278" spans="1:5" x14ac:dyDescent="0.25">
      <c r="A278" s="23">
        <v>1500</v>
      </c>
      <c r="B278" s="24">
        <v>28500</v>
      </c>
      <c r="C278" s="24"/>
      <c r="D278" s="24"/>
      <c r="E278" s="24">
        <v>28500</v>
      </c>
    </row>
    <row r="279" spans="1:5" x14ac:dyDescent="0.25">
      <c r="A279" s="58" t="s">
        <v>393</v>
      </c>
      <c r="B279" s="24">
        <v>1500</v>
      </c>
      <c r="C279" s="24"/>
      <c r="D279" s="24"/>
      <c r="E279" s="24">
        <v>1500</v>
      </c>
    </row>
    <row r="280" spans="1:5" x14ac:dyDescent="0.25">
      <c r="A280" s="58" t="s">
        <v>126</v>
      </c>
      <c r="B280" s="24">
        <v>7500</v>
      </c>
      <c r="C280" s="24"/>
      <c r="D280" s="24"/>
      <c r="E280" s="24">
        <v>7500</v>
      </c>
    </row>
    <row r="281" spans="1:5" x14ac:dyDescent="0.25">
      <c r="A281" s="58" t="s">
        <v>51</v>
      </c>
      <c r="B281" s="24">
        <v>9000</v>
      </c>
      <c r="C281" s="24"/>
      <c r="D281" s="24"/>
      <c r="E281" s="24">
        <v>9000</v>
      </c>
    </row>
    <row r="282" spans="1:5" x14ac:dyDescent="0.25">
      <c r="A282" s="58" t="s">
        <v>24</v>
      </c>
      <c r="B282" s="24">
        <v>1500</v>
      </c>
      <c r="C282" s="24"/>
      <c r="D282" s="24"/>
      <c r="E282" s="24">
        <v>1500</v>
      </c>
    </row>
    <row r="283" spans="1:5" x14ac:dyDescent="0.25">
      <c r="A283" s="58" t="s">
        <v>409</v>
      </c>
      <c r="B283" s="24">
        <v>1500</v>
      </c>
      <c r="C283" s="24"/>
      <c r="D283" s="24"/>
      <c r="E283" s="24">
        <v>1500</v>
      </c>
    </row>
    <row r="284" spans="1:5" x14ac:dyDescent="0.25">
      <c r="A284" s="58" t="s">
        <v>171</v>
      </c>
      <c r="B284" s="24">
        <v>1500</v>
      </c>
      <c r="C284" s="24"/>
      <c r="D284" s="24"/>
      <c r="E284" s="24">
        <v>1500</v>
      </c>
    </row>
    <row r="285" spans="1:5" x14ac:dyDescent="0.25">
      <c r="A285" s="58" t="s">
        <v>36</v>
      </c>
      <c r="B285" s="24">
        <v>3000</v>
      </c>
      <c r="C285" s="24"/>
      <c r="D285" s="24"/>
      <c r="E285" s="24">
        <v>3000</v>
      </c>
    </row>
    <row r="286" spans="1:5" x14ac:dyDescent="0.25">
      <c r="A286" s="58" t="s">
        <v>12</v>
      </c>
      <c r="B286" s="24">
        <v>1500</v>
      </c>
      <c r="C286" s="24"/>
      <c r="D286" s="24"/>
      <c r="E286" s="24">
        <v>1500</v>
      </c>
    </row>
    <row r="287" spans="1:5" x14ac:dyDescent="0.25">
      <c r="A287" s="58" t="s">
        <v>543</v>
      </c>
      <c r="B287" s="24">
        <v>1500</v>
      </c>
      <c r="C287" s="24"/>
      <c r="D287" s="24"/>
      <c r="E287" s="24">
        <v>1500</v>
      </c>
    </row>
    <row r="288" spans="1:5" x14ac:dyDescent="0.25">
      <c r="A288" s="23">
        <v>1530</v>
      </c>
      <c r="B288" s="24">
        <v>3060</v>
      </c>
      <c r="C288" s="24"/>
      <c r="D288" s="24"/>
      <c r="E288" s="24">
        <v>3060</v>
      </c>
    </row>
    <row r="289" spans="1:5" x14ac:dyDescent="0.25">
      <c r="A289" s="58" t="s">
        <v>24</v>
      </c>
      <c r="B289" s="24">
        <v>3060</v>
      </c>
      <c r="C289" s="24"/>
      <c r="D289" s="24"/>
      <c r="E289" s="24">
        <v>3060</v>
      </c>
    </row>
    <row r="290" spans="1:5" x14ac:dyDescent="0.25">
      <c r="A290" s="23">
        <v>1550</v>
      </c>
      <c r="B290" s="24">
        <v>1550</v>
      </c>
      <c r="C290" s="24"/>
      <c r="D290" s="24"/>
      <c r="E290" s="24">
        <v>1550</v>
      </c>
    </row>
    <row r="291" spans="1:5" x14ac:dyDescent="0.25">
      <c r="A291" s="58" t="s">
        <v>130</v>
      </c>
      <c r="B291" s="24">
        <v>1550</v>
      </c>
      <c r="C291" s="24"/>
      <c r="D291" s="24"/>
      <c r="E291" s="24">
        <v>1550</v>
      </c>
    </row>
    <row r="292" spans="1:5" x14ac:dyDescent="0.25">
      <c r="A292" s="23">
        <v>1600</v>
      </c>
      <c r="B292" s="24">
        <v>6400</v>
      </c>
      <c r="C292" s="24"/>
      <c r="D292" s="24"/>
      <c r="E292" s="24">
        <v>6400</v>
      </c>
    </row>
    <row r="293" spans="1:5" x14ac:dyDescent="0.25">
      <c r="A293" s="58" t="s">
        <v>19</v>
      </c>
      <c r="B293" s="24">
        <v>1600</v>
      </c>
      <c r="C293" s="24"/>
      <c r="D293" s="24"/>
      <c r="E293" s="24">
        <v>1600</v>
      </c>
    </row>
    <row r="294" spans="1:5" x14ac:dyDescent="0.25">
      <c r="A294" s="58" t="s">
        <v>51</v>
      </c>
      <c r="B294" s="24">
        <v>3200</v>
      </c>
      <c r="C294" s="24"/>
      <c r="D294" s="24"/>
      <c r="E294" s="24">
        <v>3200</v>
      </c>
    </row>
    <row r="295" spans="1:5" x14ac:dyDescent="0.25">
      <c r="A295" s="58" t="s">
        <v>231</v>
      </c>
      <c r="B295" s="24">
        <v>1600</v>
      </c>
      <c r="C295" s="24"/>
      <c r="D295" s="24"/>
      <c r="E295" s="24">
        <v>1600</v>
      </c>
    </row>
    <row r="296" spans="1:5" x14ac:dyDescent="0.25">
      <c r="A296" s="23">
        <v>1700</v>
      </c>
      <c r="B296" s="24">
        <v>5100</v>
      </c>
      <c r="C296" s="24"/>
      <c r="D296" s="24"/>
      <c r="E296" s="24">
        <v>5100</v>
      </c>
    </row>
    <row r="297" spans="1:5" x14ac:dyDescent="0.25">
      <c r="A297" s="58" t="s">
        <v>51</v>
      </c>
      <c r="B297" s="24">
        <v>1700</v>
      </c>
      <c r="C297" s="24"/>
      <c r="D297" s="24"/>
      <c r="E297" s="24">
        <v>1700</v>
      </c>
    </row>
    <row r="298" spans="1:5" x14ac:dyDescent="0.25">
      <c r="A298" s="58" t="s">
        <v>558</v>
      </c>
      <c r="B298" s="24">
        <v>1700</v>
      </c>
      <c r="C298" s="24"/>
      <c r="D298" s="24"/>
      <c r="E298" s="24">
        <v>1700</v>
      </c>
    </row>
    <row r="299" spans="1:5" x14ac:dyDescent="0.25">
      <c r="A299" s="58" t="s">
        <v>149</v>
      </c>
      <c r="B299" s="24">
        <v>1700</v>
      </c>
      <c r="C299" s="24"/>
      <c r="D299" s="24"/>
      <c r="E299" s="24">
        <v>1700</v>
      </c>
    </row>
    <row r="300" spans="1:5" x14ac:dyDescent="0.25">
      <c r="A300" s="23">
        <v>1750</v>
      </c>
      <c r="B300" s="24">
        <v>3500</v>
      </c>
      <c r="C300" s="24"/>
      <c r="D300" s="24"/>
      <c r="E300" s="24">
        <v>3500</v>
      </c>
    </row>
    <row r="301" spans="1:5" x14ac:dyDescent="0.25">
      <c r="A301" s="58" t="s">
        <v>126</v>
      </c>
      <c r="B301" s="24">
        <v>1750</v>
      </c>
      <c r="C301" s="24"/>
      <c r="D301" s="24"/>
      <c r="E301" s="24">
        <v>1750</v>
      </c>
    </row>
    <row r="302" spans="1:5" x14ac:dyDescent="0.25">
      <c r="A302" s="58" t="s">
        <v>149</v>
      </c>
      <c r="B302" s="24">
        <v>1750</v>
      </c>
      <c r="C302" s="24"/>
      <c r="D302" s="24"/>
      <c r="E302" s="24">
        <v>1750</v>
      </c>
    </row>
    <row r="303" spans="1:5" x14ac:dyDescent="0.25">
      <c r="A303" s="23">
        <v>1800</v>
      </c>
      <c r="B303" s="24">
        <v>3600</v>
      </c>
      <c r="C303" s="24"/>
      <c r="D303" s="24"/>
      <c r="E303" s="24">
        <v>3600</v>
      </c>
    </row>
    <row r="304" spans="1:5" x14ac:dyDescent="0.25">
      <c r="A304" s="58" t="s">
        <v>51</v>
      </c>
      <c r="B304" s="24">
        <v>1800</v>
      </c>
      <c r="C304" s="24"/>
      <c r="D304" s="24"/>
      <c r="E304" s="24">
        <v>1800</v>
      </c>
    </row>
    <row r="305" spans="1:5" x14ac:dyDescent="0.25">
      <c r="A305" s="58" t="s">
        <v>347</v>
      </c>
      <c r="B305" s="24">
        <v>1800</v>
      </c>
      <c r="C305" s="24"/>
      <c r="D305" s="24"/>
      <c r="E305" s="24">
        <v>1800</v>
      </c>
    </row>
    <row r="306" spans="1:5" x14ac:dyDescent="0.25">
      <c r="A306" s="23">
        <v>1850</v>
      </c>
      <c r="B306" s="24">
        <v>1850</v>
      </c>
      <c r="C306" s="24"/>
      <c r="D306" s="24">
        <v>1850</v>
      </c>
      <c r="E306" s="24">
        <v>3700</v>
      </c>
    </row>
    <row r="307" spans="1:5" x14ac:dyDescent="0.25">
      <c r="A307" s="58" t="s">
        <v>288</v>
      </c>
      <c r="B307" s="24">
        <v>1850</v>
      </c>
      <c r="C307" s="24"/>
      <c r="D307" s="24"/>
      <c r="E307" s="24">
        <v>1850</v>
      </c>
    </row>
    <row r="308" spans="1:5" x14ac:dyDescent="0.25">
      <c r="A308" s="58" t="s">
        <v>31</v>
      </c>
      <c r="B308" s="24"/>
      <c r="C308" s="24"/>
      <c r="D308" s="24">
        <v>1850</v>
      </c>
      <c r="E308" s="24">
        <v>1850</v>
      </c>
    </row>
    <row r="309" spans="1:5" x14ac:dyDescent="0.25">
      <c r="A309" s="23">
        <v>1900</v>
      </c>
      <c r="B309" s="24">
        <v>5700</v>
      </c>
      <c r="C309" s="24"/>
      <c r="D309" s="24">
        <v>1900</v>
      </c>
      <c r="E309" s="24">
        <v>7600</v>
      </c>
    </row>
    <row r="310" spans="1:5" x14ac:dyDescent="0.25">
      <c r="A310" s="58" t="s">
        <v>58</v>
      </c>
      <c r="B310" s="24">
        <v>1900</v>
      </c>
      <c r="C310" s="24"/>
      <c r="D310" s="24"/>
      <c r="E310" s="24">
        <v>1900</v>
      </c>
    </row>
    <row r="311" spans="1:5" x14ac:dyDescent="0.25">
      <c r="A311" s="58" t="s">
        <v>126</v>
      </c>
      <c r="B311" s="24">
        <v>1900</v>
      </c>
      <c r="C311" s="24"/>
      <c r="D311" s="24"/>
      <c r="E311" s="24">
        <v>1900</v>
      </c>
    </row>
    <row r="312" spans="1:5" x14ac:dyDescent="0.25">
      <c r="A312" s="58" t="s">
        <v>51</v>
      </c>
      <c r="B312" s="24">
        <v>1900</v>
      </c>
      <c r="C312" s="24"/>
      <c r="D312" s="24"/>
      <c r="E312" s="24">
        <v>1900</v>
      </c>
    </row>
    <row r="313" spans="1:5" x14ac:dyDescent="0.25">
      <c r="A313" s="58" t="s">
        <v>24</v>
      </c>
      <c r="B313" s="24"/>
      <c r="C313" s="24"/>
      <c r="D313" s="24">
        <v>1900</v>
      </c>
      <c r="E313" s="24">
        <v>1900</v>
      </c>
    </row>
    <row r="314" spans="1:5" x14ac:dyDescent="0.25">
      <c r="A314" s="23">
        <v>2000</v>
      </c>
      <c r="B314" s="24">
        <v>8000</v>
      </c>
      <c r="C314" s="24"/>
      <c r="D314" s="24"/>
      <c r="E314" s="24">
        <v>8000</v>
      </c>
    </row>
    <row r="315" spans="1:5" x14ac:dyDescent="0.25">
      <c r="A315" s="58" t="s">
        <v>51</v>
      </c>
      <c r="B315" s="24">
        <v>2000</v>
      </c>
      <c r="C315" s="24"/>
      <c r="D315" s="24"/>
      <c r="E315" s="24">
        <v>2000</v>
      </c>
    </row>
    <row r="316" spans="1:5" x14ac:dyDescent="0.25">
      <c r="A316" s="58" t="s">
        <v>24</v>
      </c>
      <c r="B316" s="24">
        <v>4000</v>
      </c>
      <c r="C316" s="24"/>
      <c r="D316" s="24"/>
      <c r="E316" s="24">
        <v>4000</v>
      </c>
    </row>
    <row r="317" spans="1:5" x14ac:dyDescent="0.25">
      <c r="A317" s="58" t="s">
        <v>12</v>
      </c>
      <c r="B317" s="24">
        <v>2000</v>
      </c>
      <c r="C317" s="24"/>
      <c r="D317" s="24"/>
      <c r="E317" s="24">
        <v>2000</v>
      </c>
    </row>
    <row r="318" spans="1:5" x14ac:dyDescent="0.25">
      <c r="A318" s="23">
        <v>2150</v>
      </c>
      <c r="B318" s="24">
        <v>2150</v>
      </c>
      <c r="C318" s="24"/>
      <c r="D318" s="24"/>
      <c r="E318" s="24">
        <v>2150</v>
      </c>
    </row>
    <row r="319" spans="1:5" x14ac:dyDescent="0.25">
      <c r="A319" s="58" t="s">
        <v>51</v>
      </c>
      <c r="B319" s="24">
        <v>2150</v>
      </c>
      <c r="C319" s="24"/>
      <c r="D319" s="24"/>
      <c r="E319" s="24">
        <v>2150</v>
      </c>
    </row>
    <row r="320" spans="1:5" x14ac:dyDescent="0.25">
      <c r="A320" s="23">
        <v>2200</v>
      </c>
      <c r="B320" s="24">
        <v>8800</v>
      </c>
      <c r="C320" s="24"/>
      <c r="D320" s="24"/>
      <c r="E320" s="24">
        <v>8800</v>
      </c>
    </row>
    <row r="321" spans="1:5" x14ac:dyDescent="0.25">
      <c r="A321" s="58" t="s">
        <v>86</v>
      </c>
      <c r="B321" s="24">
        <v>4400</v>
      </c>
      <c r="C321" s="24"/>
      <c r="D321" s="24"/>
      <c r="E321" s="24">
        <v>4400</v>
      </c>
    </row>
    <row r="322" spans="1:5" x14ac:dyDescent="0.25">
      <c r="A322" s="58" t="s">
        <v>51</v>
      </c>
      <c r="B322" s="24">
        <v>2200</v>
      </c>
      <c r="C322" s="24"/>
      <c r="D322" s="24"/>
      <c r="E322" s="24">
        <v>2200</v>
      </c>
    </row>
    <row r="323" spans="1:5" x14ac:dyDescent="0.25">
      <c r="A323" s="58" t="s">
        <v>149</v>
      </c>
      <c r="B323" s="24">
        <v>2200</v>
      </c>
      <c r="C323" s="24"/>
      <c r="D323" s="24"/>
      <c r="E323" s="24">
        <v>2200</v>
      </c>
    </row>
    <row r="324" spans="1:5" x14ac:dyDescent="0.25">
      <c r="A324" s="23">
        <v>2250</v>
      </c>
      <c r="B324" s="24">
        <v>2250</v>
      </c>
      <c r="C324" s="24"/>
      <c r="D324" s="24"/>
      <c r="E324" s="24">
        <v>2250</v>
      </c>
    </row>
    <row r="325" spans="1:5" x14ac:dyDescent="0.25">
      <c r="A325" s="58" t="s">
        <v>385</v>
      </c>
      <c r="B325" s="24">
        <v>2250</v>
      </c>
      <c r="C325" s="24"/>
      <c r="D325" s="24"/>
      <c r="E325" s="24">
        <v>2250</v>
      </c>
    </row>
    <row r="326" spans="1:5" x14ac:dyDescent="0.25">
      <c r="A326" s="23">
        <v>2400</v>
      </c>
      <c r="B326" s="24">
        <v>2400</v>
      </c>
      <c r="C326" s="24"/>
      <c r="D326" s="24"/>
      <c r="E326" s="24">
        <v>2400</v>
      </c>
    </row>
    <row r="327" spans="1:5" x14ac:dyDescent="0.25">
      <c r="A327" s="58" t="s">
        <v>149</v>
      </c>
      <c r="B327" s="24">
        <v>2400</v>
      </c>
      <c r="C327" s="24"/>
      <c r="D327" s="24"/>
      <c r="E327" s="24">
        <v>2400</v>
      </c>
    </row>
    <row r="328" spans="1:5" x14ac:dyDescent="0.25">
      <c r="A328" s="23">
        <v>2450</v>
      </c>
      <c r="B328" s="24">
        <v>2450</v>
      </c>
      <c r="C328" s="24"/>
      <c r="D328" s="24"/>
      <c r="E328" s="24">
        <v>2450</v>
      </c>
    </row>
    <row r="329" spans="1:5" x14ac:dyDescent="0.25">
      <c r="A329" s="58" t="s">
        <v>51</v>
      </c>
      <c r="B329" s="24">
        <v>2450</v>
      </c>
      <c r="C329" s="24"/>
      <c r="D329" s="24"/>
      <c r="E329" s="24">
        <v>2450</v>
      </c>
    </row>
    <row r="330" spans="1:5" x14ac:dyDescent="0.25">
      <c r="A330" s="23">
        <v>2550</v>
      </c>
      <c r="B330" s="24">
        <v>2550</v>
      </c>
      <c r="C330" s="24"/>
      <c r="D330" s="24"/>
      <c r="E330" s="24">
        <v>2550</v>
      </c>
    </row>
    <row r="331" spans="1:5" x14ac:dyDescent="0.25">
      <c r="A331" s="58" t="s">
        <v>24</v>
      </c>
      <c r="B331" s="24">
        <v>2550</v>
      </c>
      <c r="C331" s="24"/>
      <c r="D331" s="24"/>
      <c r="E331" s="24">
        <v>2550</v>
      </c>
    </row>
    <row r="332" spans="1:5" x14ac:dyDescent="0.25">
      <c r="A332" s="23">
        <v>2600</v>
      </c>
      <c r="B332" s="24">
        <v>2600</v>
      </c>
      <c r="C332" s="24"/>
      <c r="D332" s="24"/>
      <c r="E332" s="24">
        <v>2600</v>
      </c>
    </row>
    <row r="333" spans="1:5" x14ac:dyDescent="0.25">
      <c r="A333" s="58" t="s">
        <v>24</v>
      </c>
      <c r="B333" s="24">
        <v>2600</v>
      </c>
      <c r="C333" s="24"/>
      <c r="D333" s="24"/>
      <c r="E333" s="24">
        <v>2600</v>
      </c>
    </row>
    <row r="334" spans="1:5" x14ac:dyDescent="0.25">
      <c r="A334" s="23">
        <v>2900</v>
      </c>
      <c r="B334" s="24">
        <v>8700</v>
      </c>
      <c r="C334" s="24"/>
      <c r="D334" s="24"/>
      <c r="E334" s="24">
        <v>8700</v>
      </c>
    </row>
    <row r="335" spans="1:5" x14ac:dyDescent="0.25">
      <c r="A335" s="58" t="s">
        <v>51</v>
      </c>
      <c r="B335" s="24">
        <v>2900</v>
      </c>
      <c r="C335" s="24"/>
      <c r="D335" s="24"/>
      <c r="E335" s="24">
        <v>2900</v>
      </c>
    </row>
    <row r="336" spans="1:5" x14ac:dyDescent="0.25">
      <c r="A336" s="58" t="s">
        <v>24</v>
      </c>
      <c r="B336" s="24">
        <v>2900</v>
      </c>
      <c r="C336" s="24"/>
      <c r="D336" s="24"/>
      <c r="E336" s="24">
        <v>2900</v>
      </c>
    </row>
    <row r="337" spans="1:5" x14ac:dyDescent="0.25">
      <c r="A337" s="58" t="s">
        <v>12</v>
      </c>
      <c r="B337" s="24">
        <v>2900</v>
      </c>
      <c r="C337" s="24"/>
      <c r="D337" s="24"/>
      <c r="E337" s="24">
        <v>2900</v>
      </c>
    </row>
    <row r="338" spans="1:5" x14ac:dyDescent="0.25">
      <c r="A338" s="23">
        <v>2950</v>
      </c>
      <c r="B338" s="24">
        <v>2950</v>
      </c>
      <c r="C338" s="24"/>
      <c r="D338" s="24"/>
      <c r="E338" s="24">
        <v>2950</v>
      </c>
    </row>
    <row r="339" spans="1:5" x14ac:dyDescent="0.25">
      <c r="A339" s="58" t="s">
        <v>126</v>
      </c>
      <c r="B339" s="24">
        <v>2950</v>
      </c>
      <c r="C339" s="24"/>
      <c r="D339" s="24"/>
      <c r="E339" s="24">
        <v>2950</v>
      </c>
    </row>
    <row r="340" spans="1:5" x14ac:dyDescent="0.25">
      <c r="A340" s="23">
        <v>3100</v>
      </c>
      <c r="B340" s="24">
        <v>3100</v>
      </c>
      <c r="C340" s="24"/>
      <c r="D340" s="24"/>
      <c r="E340" s="24">
        <v>3100</v>
      </c>
    </row>
    <row r="341" spans="1:5" x14ac:dyDescent="0.25">
      <c r="A341" s="58" t="s">
        <v>24</v>
      </c>
      <c r="B341" s="24">
        <v>3100</v>
      </c>
      <c r="C341" s="24"/>
      <c r="D341" s="24"/>
      <c r="E341" s="24">
        <v>3100</v>
      </c>
    </row>
    <row r="342" spans="1:5" x14ac:dyDescent="0.25">
      <c r="A342" s="23">
        <v>4000</v>
      </c>
      <c r="B342" s="24">
        <v>4000</v>
      </c>
      <c r="C342" s="24"/>
      <c r="D342" s="24"/>
      <c r="E342" s="24">
        <v>4000</v>
      </c>
    </row>
    <row r="343" spans="1:5" x14ac:dyDescent="0.25">
      <c r="A343" s="58" t="s">
        <v>24</v>
      </c>
      <c r="B343" s="24">
        <v>4000</v>
      </c>
      <c r="C343" s="24"/>
      <c r="D343" s="24"/>
      <c r="E343" s="24">
        <v>4000</v>
      </c>
    </row>
    <row r="344" spans="1:5" x14ac:dyDescent="0.25">
      <c r="A344" s="23">
        <v>5000</v>
      </c>
      <c r="B344" s="24">
        <v>5000</v>
      </c>
      <c r="C344" s="24"/>
      <c r="D344" s="24"/>
      <c r="E344" s="24">
        <v>5000</v>
      </c>
    </row>
    <row r="345" spans="1:5" x14ac:dyDescent="0.25">
      <c r="A345" s="58" t="s">
        <v>51</v>
      </c>
      <c r="B345" s="24">
        <v>5000</v>
      </c>
      <c r="C345" s="24"/>
      <c r="D345" s="24"/>
      <c r="E345" s="24">
        <v>5000</v>
      </c>
    </row>
    <row r="346" spans="1:5" x14ac:dyDescent="0.25">
      <c r="A346" s="23">
        <v>5150</v>
      </c>
      <c r="B346" s="24">
        <v>5150</v>
      </c>
      <c r="C346" s="24"/>
      <c r="D346" s="24"/>
      <c r="E346" s="24">
        <v>5150</v>
      </c>
    </row>
    <row r="347" spans="1:5" x14ac:dyDescent="0.25">
      <c r="A347" s="58" t="s">
        <v>51</v>
      </c>
      <c r="B347" s="24">
        <v>5150</v>
      </c>
      <c r="C347" s="24"/>
      <c r="D347" s="24"/>
      <c r="E347" s="24">
        <v>5150</v>
      </c>
    </row>
    <row r="348" spans="1:5" x14ac:dyDescent="0.25">
      <c r="A348" s="23" t="s">
        <v>845</v>
      </c>
      <c r="B348" s="24">
        <v>355360</v>
      </c>
      <c r="C348" s="24">
        <v>15670</v>
      </c>
      <c r="D348" s="24">
        <v>14960</v>
      </c>
      <c r="E348" s="24">
        <v>385990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3"/>
  <sheetViews>
    <sheetView tabSelected="1" topLeftCell="A516" workbookViewId="0">
      <selection activeCell="A534" sqref="A534"/>
    </sheetView>
  </sheetViews>
  <sheetFormatPr defaultRowHeight="15" x14ac:dyDescent="0.25"/>
  <cols>
    <col min="1" max="1" width="32.42578125" customWidth="1"/>
    <col min="2" max="3" width="20.7109375" customWidth="1"/>
    <col min="4" max="4" width="57.7109375" customWidth="1"/>
    <col min="5" max="6" width="20.7109375" customWidth="1"/>
    <col min="7" max="7" width="31" customWidth="1"/>
    <col min="8" max="10" width="20.7109375" customWidth="1"/>
    <col min="11" max="11" width="22.7109375" bestFit="1" customWidth="1"/>
    <col min="12" max="12" width="5.7109375" customWidth="1"/>
    <col min="13" max="13" width="6" customWidth="1"/>
    <col min="14" max="14" width="18.28515625" bestFit="1" customWidth="1"/>
    <col min="16" max="16" width="12.85546875" bestFit="1" customWidth="1"/>
    <col min="17" max="17" width="18.28515625" bestFit="1" customWidth="1"/>
  </cols>
  <sheetData>
    <row r="1" spans="1:1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2" t="s">
        <v>1085</v>
      </c>
      <c r="L1" s="27" t="s">
        <v>1086</v>
      </c>
      <c r="M1" s="12" t="s">
        <v>1087</v>
      </c>
      <c r="N1" s="12" t="s">
        <v>1088</v>
      </c>
      <c r="O1" s="12" t="s">
        <v>1119</v>
      </c>
    </row>
    <row r="2" spans="1:15" x14ac:dyDescent="0.25">
      <c r="A2" s="27" t="s">
        <v>10</v>
      </c>
      <c r="B2" s="27">
        <v>3475052949</v>
      </c>
      <c r="C2" s="27">
        <v>1450</v>
      </c>
      <c r="D2" s="27" t="s">
        <v>11</v>
      </c>
      <c r="E2" s="27" t="s">
        <v>12</v>
      </c>
      <c r="F2" s="27" t="s">
        <v>13</v>
      </c>
      <c r="G2" s="27" t="s">
        <v>14</v>
      </c>
      <c r="H2" s="27" t="s">
        <v>15</v>
      </c>
      <c r="I2" s="27" t="s">
        <v>16</v>
      </c>
      <c r="J2" s="17" t="s">
        <v>843</v>
      </c>
      <c r="K2" s="13"/>
      <c r="L2" s="27"/>
    </row>
    <row r="3" spans="1:15" x14ac:dyDescent="0.25">
      <c r="A3" s="2" t="s">
        <v>17</v>
      </c>
      <c r="B3" s="2">
        <v>3135501222</v>
      </c>
      <c r="C3" s="2">
        <v>1350</v>
      </c>
      <c r="D3" s="2" t="s">
        <v>18</v>
      </c>
      <c r="E3" s="2" t="s">
        <v>19</v>
      </c>
      <c r="F3" s="2" t="s">
        <v>13</v>
      </c>
      <c r="G3" s="2" t="s">
        <v>20</v>
      </c>
      <c r="H3" s="2" t="s">
        <v>15</v>
      </c>
      <c r="I3" s="2" t="s">
        <v>16</v>
      </c>
      <c r="J3" s="17" t="s">
        <v>843</v>
      </c>
      <c r="K3" s="13"/>
      <c r="L3" s="27"/>
    </row>
    <row r="4" spans="1:15" x14ac:dyDescent="0.25">
      <c r="A4" s="2" t="s">
        <v>22</v>
      </c>
      <c r="B4" s="2">
        <v>3004282632</v>
      </c>
      <c r="C4" s="2">
        <v>1150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15</v>
      </c>
      <c r="I4" s="2" t="s">
        <v>16</v>
      </c>
      <c r="J4" s="17" t="s">
        <v>843</v>
      </c>
      <c r="K4" s="13"/>
      <c r="L4" s="27"/>
    </row>
    <row r="5" spans="1:15" x14ac:dyDescent="0.25">
      <c r="A5" s="2" t="s">
        <v>27</v>
      </c>
      <c r="B5" s="2">
        <v>3432082407</v>
      </c>
      <c r="C5" s="2">
        <v>1150</v>
      </c>
      <c r="D5" s="2" t="s">
        <v>28</v>
      </c>
      <c r="E5" s="2" t="s">
        <v>29</v>
      </c>
      <c r="F5" s="2" t="s">
        <v>25</v>
      </c>
      <c r="G5" s="2" t="s">
        <v>26</v>
      </c>
      <c r="H5" s="2" t="s">
        <v>15</v>
      </c>
      <c r="I5" s="2" t="s">
        <v>16</v>
      </c>
      <c r="J5" s="17" t="s">
        <v>843</v>
      </c>
      <c r="K5" s="13"/>
      <c r="L5" s="27"/>
    </row>
    <row r="6" spans="1:15" x14ac:dyDescent="0.25">
      <c r="A6" s="2" t="s">
        <v>30</v>
      </c>
      <c r="B6" s="2">
        <v>3222228676</v>
      </c>
      <c r="C6" s="2">
        <v>1250</v>
      </c>
      <c r="D6" s="33" t="s">
        <v>48</v>
      </c>
      <c r="E6" s="2" t="s">
        <v>31</v>
      </c>
      <c r="F6" s="2" t="s">
        <v>32</v>
      </c>
      <c r="G6" s="2" t="s">
        <v>33</v>
      </c>
      <c r="H6" s="2" t="s">
        <v>15</v>
      </c>
      <c r="I6" s="2" t="s">
        <v>16</v>
      </c>
      <c r="J6" s="17" t="s">
        <v>842</v>
      </c>
      <c r="K6" s="13"/>
      <c r="L6" s="27"/>
    </row>
    <row r="7" spans="1:15" x14ac:dyDescent="0.25">
      <c r="A7" s="2" t="s">
        <v>34</v>
      </c>
      <c r="B7" s="2">
        <v>3339127895</v>
      </c>
      <c r="C7" s="2">
        <v>1400</v>
      </c>
      <c r="D7" s="2" t="s">
        <v>35</v>
      </c>
      <c r="E7" s="2" t="s">
        <v>36</v>
      </c>
      <c r="F7" s="2" t="s">
        <v>40</v>
      </c>
      <c r="G7" s="2" t="s">
        <v>37</v>
      </c>
      <c r="H7" s="2" t="s">
        <v>15</v>
      </c>
      <c r="I7" s="2" t="s">
        <v>16</v>
      </c>
      <c r="J7" s="17" t="s">
        <v>842</v>
      </c>
      <c r="K7" s="13"/>
      <c r="L7" s="27"/>
    </row>
    <row r="8" spans="1:15" x14ac:dyDescent="0.25">
      <c r="A8" s="2" t="s">
        <v>38</v>
      </c>
      <c r="B8" s="2">
        <v>3327550332</v>
      </c>
      <c r="C8" s="2">
        <v>1050</v>
      </c>
      <c r="D8" s="2" t="s">
        <v>39</v>
      </c>
      <c r="E8" s="2" t="s">
        <v>41</v>
      </c>
      <c r="F8" s="2" t="s">
        <v>40</v>
      </c>
      <c r="G8" s="2" t="s">
        <v>26</v>
      </c>
      <c r="H8" s="2" t="s">
        <v>42</v>
      </c>
      <c r="I8" s="2" t="s">
        <v>16</v>
      </c>
      <c r="J8" s="17" t="s">
        <v>841</v>
      </c>
      <c r="K8" s="13"/>
      <c r="L8" s="27"/>
    </row>
    <row r="9" spans="1:15" x14ac:dyDescent="0.25">
      <c r="A9" s="2" t="s">
        <v>43</v>
      </c>
      <c r="B9" s="2">
        <v>3009504813</v>
      </c>
      <c r="C9" s="2">
        <v>1300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15</v>
      </c>
      <c r="I9" s="2" t="s">
        <v>16</v>
      </c>
      <c r="J9" s="17" t="s">
        <v>841</v>
      </c>
      <c r="K9" s="13"/>
      <c r="L9" s="27"/>
    </row>
    <row r="10" spans="1:15" x14ac:dyDescent="0.25">
      <c r="A10" s="2" t="s">
        <v>49</v>
      </c>
      <c r="B10" s="2">
        <v>3310288116</v>
      </c>
      <c r="C10" s="2">
        <v>1250</v>
      </c>
      <c r="D10" s="2" t="s">
        <v>50</v>
      </c>
      <c r="E10" s="2" t="s">
        <v>51</v>
      </c>
      <c r="F10" s="2" t="s">
        <v>46</v>
      </c>
      <c r="G10" s="2" t="s">
        <v>52</v>
      </c>
      <c r="H10" s="2" t="s">
        <v>42</v>
      </c>
      <c r="I10" s="2" t="s">
        <v>16</v>
      </c>
      <c r="J10" s="17" t="s">
        <v>841</v>
      </c>
      <c r="K10" s="13"/>
      <c r="L10" s="27"/>
    </row>
    <row r="11" spans="1:15" x14ac:dyDescent="0.25">
      <c r="A11" s="2" t="s">
        <v>55</v>
      </c>
      <c r="B11" s="2">
        <v>3360200470</v>
      </c>
      <c r="C11" s="2">
        <v>1700</v>
      </c>
      <c r="D11" s="2" t="s">
        <v>54</v>
      </c>
      <c r="E11" s="2" t="s">
        <v>51</v>
      </c>
      <c r="F11" s="2" t="s">
        <v>46</v>
      </c>
      <c r="G11" s="2" t="s">
        <v>53</v>
      </c>
      <c r="H11" s="2" t="s">
        <v>42</v>
      </c>
      <c r="I11" s="2" t="s">
        <v>16</v>
      </c>
      <c r="J11" s="17" t="s">
        <v>841</v>
      </c>
      <c r="K11" s="13"/>
      <c r="L11" s="27"/>
    </row>
    <row r="12" spans="1:15" x14ac:dyDescent="0.25">
      <c r="A12" s="2" t="s">
        <v>56</v>
      </c>
      <c r="B12" s="2">
        <v>3018668802</v>
      </c>
      <c r="C12" s="2">
        <v>1150</v>
      </c>
      <c r="D12" s="2" t="s">
        <v>57</v>
      </c>
      <c r="E12" s="2" t="s">
        <v>58</v>
      </c>
      <c r="F12" s="2" t="s">
        <v>25</v>
      </c>
      <c r="G12" s="2" t="s">
        <v>26</v>
      </c>
      <c r="H12" s="2" t="s">
        <v>15</v>
      </c>
      <c r="I12" s="2" t="s">
        <v>16</v>
      </c>
      <c r="J12" s="17" t="s">
        <v>840</v>
      </c>
      <c r="K12" s="13"/>
      <c r="L12" s="27"/>
    </row>
    <row r="13" spans="1:15" x14ac:dyDescent="0.25">
      <c r="A13" s="2" t="s">
        <v>62</v>
      </c>
      <c r="B13" s="2">
        <v>3007711632</v>
      </c>
      <c r="C13" s="2">
        <v>1150</v>
      </c>
      <c r="D13" s="2" t="s">
        <v>63</v>
      </c>
      <c r="E13" s="2" t="s">
        <v>58</v>
      </c>
      <c r="F13" s="2" t="s">
        <v>25</v>
      </c>
      <c r="G13" s="2" t="s">
        <v>26</v>
      </c>
      <c r="H13" s="2" t="s">
        <v>15</v>
      </c>
      <c r="I13" s="2" t="s">
        <v>16</v>
      </c>
      <c r="J13" s="17" t="s">
        <v>840</v>
      </c>
      <c r="K13" s="13"/>
      <c r="L13" s="27"/>
    </row>
    <row r="14" spans="1:15" x14ac:dyDescent="0.25">
      <c r="A14" s="2" t="s">
        <v>66</v>
      </c>
      <c r="B14" s="2">
        <v>3034080363</v>
      </c>
      <c r="C14" s="2">
        <v>1150</v>
      </c>
      <c r="D14" s="2" t="s">
        <v>67</v>
      </c>
      <c r="E14" s="2" t="s">
        <v>68</v>
      </c>
      <c r="F14" s="2" t="s">
        <v>25</v>
      </c>
      <c r="G14" s="2" t="s">
        <v>26</v>
      </c>
      <c r="H14" s="2" t="s">
        <v>15</v>
      </c>
      <c r="I14" s="2" t="s">
        <v>16</v>
      </c>
      <c r="J14" s="17" t="s">
        <v>840</v>
      </c>
      <c r="K14" s="13"/>
      <c r="L14" s="27"/>
    </row>
    <row r="15" spans="1:15" x14ac:dyDescent="0.25">
      <c r="A15" s="2" t="s">
        <v>69</v>
      </c>
      <c r="B15" s="2">
        <v>3154047321</v>
      </c>
      <c r="C15" s="2">
        <v>1150</v>
      </c>
      <c r="D15" s="2" t="s">
        <v>70</v>
      </c>
      <c r="E15" s="2" t="s">
        <v>24</v>
      </c>
      <c r="F15" s="2" t="s">
        <v>25</v>
      </c>
      <c r="G15" s="2" t="s">
        <v>26</v>
      </c>
      <c r="H15" s="2" t="s">
        <v>15</v>
      </c>
      <c r="I15" s="2" t="s">
        <v>16</v>
      </c>
      <c r="J15" s="17" t="s">
        <v>840</v>
      </c>
      <c r="K15" s="13"/>
      <c r="L15" s="27"/>
    </row>
    <row r="16" spans="1:15" x14ac:dyDescent="0.25">
      <c r="A16" s="2" t="s">
        <v>71</v>
      </c>
      <c r="B16" s="2">
        <v>3139445328</v>
      </c>
      <c r="C16" s="2">
        <v>1150</v>
      </c>
      <c r="D16" s="2" t="s">
        <v>72</v>
      </c>
      <c r="E16" s="2" t="s">
        <v>19</v>
      </c>
      <c r="F16" s="2" t="s">
        <v>25</v>
      </c>
      <c r="G16" s="2" t="s">
        <v>26</v>
      </c>
      <c r="H16" s="2" t="s">
        <v>15</v>
      </c>
      <c r="I16" s="2" t="s">
        <v>16</v>
      </c>
      <c r="J16" s="17" t="s">
        <v>840</v>
      </c>
      <c r="K16" s="13"/>
      <c r="L16" s="27"/>
    </row>
    <row r="17" spans="1:12" x14ac:dyDescent="0.25">
      <c r="A17" s="2" t="s">
        <v>73</v>
      </c>
      <c r="B17" s="2">
        <v>3449790116</v>
      </c>
      <c r="C17" s="2">
        <v>1150</v>
      </c>
      <c r="D17" s="2" t="s">
        <v>74</v>
      </c>
      <c r="E17" s="2" t="s">
        <v>36</v>
      </c>
      <c r="F17" s="2" t="s">
        <v>25</v>
      </c>
      <c r="G17" s="2" t="s">
        <v>26</v>
      </c>
      <c r="H17" s="2" t="s">
        <v>15</v>
      </c>
      <c r="I17" s="2" t="s">
        <v>16</v>
      </c>
      <c r="J17" s="17" t="s">
        <v>840</v>
      </c>
      <c r="K17" s="13"/>
      <c r="L17" s="27"/>
    </row>
    <row r="18" spans="1:12" x14ac:dyDescent="0.25">
      <c r="A18" s="2" t="s">
        <v>75</v>
      </c>
      <c r="B18" s="2">
        <v>3439110000</v>
      </c>
      <c r="C18" s="2">
        <v>1150</v>
      </c>
      <c r="D18" s="2" t="s">
        <v>76</v>
      </c>
      <c r="E18" s="2" t="s">
        <v>77</v>
      </c>
      <c r="F18" s="2" t="s">
        <v>25</v>
      </c>
      <c r="G18" s="2" t="s">
        <v>26</v>
      </c>
      <c r="H18" s="2" t="s">
        <v>15</v>
      </c>
      <c r="I18" s="2" t="s">
        <v>16</v>
      </c>
      <c r="J18" s="17" t="s">
        <v>840</v>
      </c>
      <c r="K18" s="13"/>
      <c r="L18" s="27"/>
    </row>
    <row r="19" spans="1:12" x14ac:dyDescent="0.25">
      <c r="A19" s="14" t="s">
        <v>78</v>
      </c>
      <c r="B19" s="14">
        <v>3361757517</v>
      </c>
      <c r="C19" s="14">
        <v>1150</v>
      </c>
      <c r="D19" s="14" t="s">
        <v>79</v>
      </c>
      <c r="E19" s="14" t="s">
        <v>68</v>
      </c>
      <c r="F19" s="14" t="s">
        <v>25</v>
      </c>
      <c r="G19" s="14" t="s">
        <v>26</v>
      </c>
      <c r="H19" s="14" t="s">
        <v>15</v>
      </c>
      <c r="I19" s="14" t="s">
        <v>123</v>
      </c>
      <c r="J19" s="19" t="s">
        <v>840</v>
      </c>
      <c r="K19" s="13"/>
      <c r="L19" s="27"/>
    </row>
    <row r="20" spans="1:12" x14ac:dyDescent="0.25">
      <c r="A20" s="2" t="s">
        <v>80</v>
      </c>
      <c r="B20" s="2">
        <v>3332116015</v>
      </c>
      <c r="C20" s="2">
        <v>1150</v>
      </c>
      <c r="D20" s="2" t="s">
        <v>81</v>
      </c>
      <c r="E20" s="2" t="s">
        <v>51</v>
      </c>
      <c r="F20" s="2" t="s">
        <v>25</v>
      </c>
      <c r="G20" s="2" t="s">
        <v>26</v>
      </c>
      <c r="H20" s="2" t="s">
        <v>15</v>
      </c>
      <c r="I20" s="2" t="s">
        <v>16</v>
      </c>
      <c r="J20" s="17" t="s">
        <v>840</v>
      </c>
      <c r="K20" s="13"/>
      <c r="L20" s="27"/>
    </row>
    <row r="21" spans="1:12" x14ac:dyDescent="0.25">
      <c r="A21" s="2" t="s">
        <v>64</v>
      </c>
      <c r="B21" s="2">
        <v>3462579579</v>
      </c>
      <c r="C21" s="2">
        <v>1500</v>
      </c>
      <c r="D21" s="2" t="s">
        <v>65</v>
      </c>
      <c r="E21" s="2" t="s">
        <v>51</v>
      </c>
      <c r="F21" s="2" t="s">
        <v>25</v>
      </c>
      <c r="G21" s="2" t="s">
        <v>59</v>
      </c>
      <c r="H21" s="2" t="s">
        <v>15</v>
      </c>
      <c r="I21" s="2" t="s">
        <v>16</v>
      </c>
      <c r="J21" s="17" t="s">
        <v>840</v>
      </c>
      <c r="K21" s="13"/>
      <c r="L21" s="27"/>
    </row>
    <row r="22" spans="1:12" x14ac:dyDescent="0.25">
      <c r="A22" s="2" t="s">
        <v>60</v>
      </c>
      <c r="B22" s="2">
        <v>3343808400</v>
      </c>
      <c r="C22" s="2">
        <v>1150</v>
      </c>
      <c r="D22" s="2" t="s">
        <v>61</v>
      </c>
      <c r="E22" s="2" t="s">
        <v>19</v>
      </c>
      <c r="F22" s="2" t="s">
        <v>25</v>
      </c>
      <c r="G22" s="2" t="s">
        <v>26</v>
      </c>
      <c r="H22" s="2" t="s">
        <v>15</v>
      </c>
      <c r="I22" s="2" t="s">
        <v>16</v>
      </c>
      <c r="J22" s="17" t="s">
        <v>840</v>
      </c>
      <c r="K22" s="13"/>
      <c r="L22" s="27"/>
    </row>
    <row r="23" spans="1:12" x14ac:dyDescent="0.25">
      <c r="A23" s="2" t="s">
        <v>82</v>
      </c>
      <c r="B23" s="2">
        <v>3345466101</v>
      </c>
      <c r="C23" s="2">
        <v>1050</v>
      </c>
      <c r="D23" s="2" t="s">
        <v>83</v>
      </c>
      <c r="E23" s="2" t="s">
        <v>12</v>
      </c>
      <c r="F23" s="2" t="s">
        <v>25</v>
      </c>
      <c r="G23" s="2" t="s">
        <v>26</v>
      </c>
      <c r="H23" s="2" t="s">
        <v>15</v>
      </c>
      <c r="I23" s="2" t="s">
        <v>16</v>
      </c>
      <c r="J23" s="17" t="s">
        <v>839</v>
      </c>
      <c r="K23" s="13"/>
      <c r="L23" s="27"/>
    </row>
    <row r="24" spans="1:12" x14ac:dyDescent="0.25">
      <c r="A24" s="2" t="s">
        <v>84</v>
      </c>
      <c r="B24" s="2">
        <v>3313890188</v>
      </c>
      <c r="C24" s="2">
        <v>1050</v>
      </c>
      <c r="D24" s="2" t="s">
        <v>85</v>
      </c>
      <c r="E24" s="2" t="s">
        <v>86</v>
      </c>
      <c r="F24" s="2" t="s">
        <v>25</v>
      </c>
      <c r="G24" s="2" t="s">
        <v>131</v>
      </c>
      <c r="H24" s="2" t="s">
        <v>15</v>
      </c>
      <c r="I24" s="2" t="s">
        <v>16</v>
      </c>
      <c r="J24" s="17" t="s">
        <v>839</v>
      </c>
      <c r="K24" s="13"/>
      <c r="L24" s="27"/>
    </row>
    <row r="25" spans="1:12" x14ac:dyDescent="0.25">
      <c r="A25" s="2" t="s">
        <v>87</v>
      </c>
      <c r="B25" s="2">
        <v>3072771611</v>
      </c>
      <c r="C25" s="2">
        <v>1400</v>
      </c>
      <c r="D25" s="2" t="s">
        <v>88</v>
      </c>
      <c r="E25" s="2" t="s">
        <v>51</v>
      </c>
      <c r="F25" s="2" t="s">
        <v>25</v>
      </c>
      <c r="G25" s="2" t="s">
        <v>89</v>
      </c>
      <c r="H25" s="2" t="s">
        <v>42</v>
      </c>
      <c r="I25" s="2" t="s">
        <v>16</v>
      </c>
      <c r="J25" s="17" t="s">
        <v>838</v>
      </c>
      <c r="K25" s="13"/>
      <c r="L25" s="27"/>
    </row>
    <row r="26" spans="1:12" x14ac:dyDescent="0.25">
      <c r="A26" s="2" t="s">
        <v>92</v>
      </c>
      <c r="B26" s="2">
        <v>3035210796</v>
      </c>
      <c r="C26" s="2">
        <v>680</v>
      </c>
      <c r="D26" s="2" t="s">
        <v>90</v>
      </c>
      <c r="E26" s="2" t="s">
        <v>12</v>
      </c>
      <c r="F26" s="2" t="s">
        <v>25</v>
      </c>
      <c r="G26" s="2" t="s">
        <v>91</v>
      </c>
      <c r="H26" s="2" t="s">
        <v>15</v>
      </c>
      <c r="I26" s="2" t="s">
        <v>16</v>
      </c>
      <c r="J26" s="17">
        <v>42014</v>
      </c>
      <c r="K26" s="13"/>
      <c r="L26" s="27"/>
    </row>
    <row r="27" spans="1:12" x14ac:dyDescent="0.25">
      <c r="A27" s="5" t="s">
        <v>93</v>
      </c>
      <c r="B27" s="34">
        <v>3139120912</v>
      </c>
      <c r="C27" s="2">
        <v>1450</v>
      </c>
      <c r="D27" s="2" t="s">
        <v>94</v>
      </c>
      <c r="E27" s="2" t="s">
        <v>36</v>
      </c>
      <c r="F27" s="2" t="s">
        <v>13</v>
      </c>
      <c r="G27" s="2" t="s">
        <v>95</v>
      </c>
      <c r="H27" s="2" t="s">
        <v>15</v>
      </c>
      <c r="I27" s="2" t="s">
        <v>16</v>
      </c>
      <c r="J27" s="17">
        <v>42014</v>
      </c>
      <c r="K27" s="13"/>
      <c r="L27" s="27">
        <f>(C27-270)</f>
        <v>1180</v>
      </c>
    </row>
    <row r="28" spans="1:12" x14ac:dyDescent="0.25">
      <c r="A28" s="2" t="s">
        <v>98</v>
      </c>
      <c r="B28" s="2">
        <v>3227220585</v>
      </c>
      <c r="C28" s="2">
        <v>1530</v>
      </c>
      <c r="D28" s="2" t="s">
        <v>97</v>
      </c>
      <c r="E28" s="2" t="s">
        <v>24</v>
      </c>
      <c r="F28" s="2" t="s">
        <v>25</v>
      </c>
      <c r="G28" s="2" t="s">
        <v>96</v>
      </c>
      <c r="H28" s="2" t="s">
        <v>15</v>
      </c>
      <c r="I28" s="2" t="s">
        <v>16</v>
      </c>
      <c r="J28" s="17">
        <v>42014</v>
      </c>
      <c r="K28" s="13"/>
      <c r="L28" s="27"/>
    </row>
    <row r="29" spans="1:12" x14ac:dyDescent="0.25">
      <c r="A29" s="5" t="s">
        <v>99</v>
      </c>
      <c r="B29" s="2">
        <v>3004113225</v>
      </c>
      <c r="C29" s="2">
        <v>1150</v>
      </c>
      <c r="D29" s="2" t="s">
        <v>100</v>
      </c>
      <c r="E29" s="2" t="s">
        <v>19</v>
      </c>
      <c r="F29" s="2" t="s">
        <v>25</v>
      </c>
      <c r="G29" s="2" t="s">
        <v>101</v>
      </c>
      <c r="H29" s="2" t="s">
        <v>15</v>
      </c>
      <c r="I29" s="2" t="s">
        <v>16</v>
      </c>
      <c r="J29" s="17">
        <v>42014</v>
      </c>
      <c r="K29" s="13"/>
      <c r="L29" s="27"/>
    </row>
    <row r="30" spans="1:12" x14ac:dyDescent="0.25">
      <c r="A30" s="14" t="s">
        <v>104</v>
      </c>
      <c r="B30" s="14">
        <v>3249495181</v>
      </c>
      <c r="C30" s="14">
        <v>1900</v>
      </c>
      <c r="D30" s="14" t="s">
        <v>103</v>
      </c>
      <c r="E30" s="14" t="s">
        <v>24</v>
      </c>
      <c r="F30" s="14" t="s">
        <v>25</v>
      </c>
      <c r="G30" s="14" t="s">
        <v>102</v>
      </c>
      <c r="H30" s="14" t="s">
        <v>15</v>
      </c>
      <c r="I30" s="14" t="s">
        <v>123</v>
      </c>
      <c r="J30" s="19">
        <v>42014</v>
      </c>
      <c r="K30" s="13"/>
      <c r="L30" s="27"/>
    </row>
    <row r="31" spans="1:12" x14ac:dyDescent="0.25">
      <c r="A31" s="2" t="s">
        <v>106</v>
      </c>
      <c r="B31" s="2">
        <v>3030533041</v>
      </c>
      <c r="C31" s="2">
        <v>1400</v>
      </c>
      <c r="D31" s="2" t="s">
        <v>107</v>
      </c>
      <c r="E31" s="2" t="s">
        <v>19</v>
      </c>
      <c r="F31" s="2" t="s">
        <v>32</v>
      </c>
      <c r="G31" s="2" t="s">
        <v>108</v>
      </c>
      <c r="H31" s="2" t="s">
        <v>42</v>
      </c>
      <c r="I31" s="2" t="s">
        <v>16</v>
      </c>
      <c r="J31" s="17">
        <v>42045</v>
      </c>
      <c r="K31" s="13"/>
      <c r="L31" s="27"/>
    </row>
    <row r="32" spans="1:12" x14ac:dyDescent="0.25">
      <c r="A32" s="5" t="s">
        <v>109</v>
      </c>
      <c r="B32" s="2">
        <v>3332182155</v>
      </c>
      <c r="C32" s="2">
        <v>1400</v>
      </c>
      <c r="D32" s="2" t="s">
        <v>110</v>
      </c>
      <c r="E32" s="2" t="s">
        <v>51</v>
      </c>
      <c r="F32" s="2" t="s">
        <v>25</v>
      </c>
      <c r="G32" s="2" t="s">
        <v>111</v>
      </c>
      <c r="H32" s="2" t="s">
        <v>42</v>
      </c>
      <c r="I32" s="2" t="s">
        <v>16</v>
      </c>
      <c r="J32" s="17">
        <v>74945</v>
      </c>
      <c r="K32" s="13"/>
      <c r="L32" s="27"/>
    </row>
    <row r="33" spans="1:12" x14ac:dyDescent="0.25">
      <c r="A33" s="2" t="s">
        <v>112</v>
      </c>
      <c r="B33" s="2">
        <v>3135974447</v>
      </c>
      <c r="C33" s="2">
        <v>1800</v>
      </c>
      <c r="D33" s="2" t="s">
        <v>113</v>
      </c>
      <c r="E33" s="2" t="s">
        <v>51</v>
      </c>
      <c r="F33" s="2" t="s">
        <v>114</v>
      </c>
      <c r="G33" s="2" t="s">
        <v>115</v>
      </c>
      <c r="H33" s="2" t="s">
        <v>42</v>
      </c>
      <c r="I33" s="2" t="s">
        <v>16</v>
      </c>
      <c r="J33" s="17">
        <v>42134</v>
      </c>
      <c r="K33" s="13"/>
      <c r="L33" s="27"/>
    </row>
    <row r="34" spans="1:12" x14ac:dyDescent="0.25">
      <c r="A34" s="27" t="s">
        <v>117</v>
      </c>
      <c r="B34" s="27">
        <v>3322215251</v>
      </c>
      <c r="C34" s="2">
        <v>1450</v>
      </c>
      <c r="D34" s="27" t="s">
        <v>118</v>
      </c>
      <c r="E34" s="2" t="s">
        <v>51</v>
      </c>
      <c r="F34" s="2" t="s">
        <v>13</v>
      </c>
      <c r="G34" s="2" t="s">
        <v>119</v>
      </c>
      <c r="H34" s="2" t="s">
        <v>15</v>
      </c>
      <c r="I34" s="2" t="s">
        <v>16</v>
      </c>
      <c r="J34" s="17">
        <v>42134</v>
      </c>
      <c r="K34" s="13"/>
      <c r="L34" s="27"/>
    </row>
    <row r="35" spans="1:12" x14ac:dyDescent="0.25">
      <c r="A35" s="2" t="s">
        <v>116</v>
      </c>
      <c r="B35" s="2">
        <v>3338628258</v>
      </c>
      <c r="C35" s="2">
        <v>1350</v>
      </c>
      <c r="D35" s="2" t="s">
        <v>120</v>
      </c>
      <c r="E35" s="2" t="s">
        <v>121</v>
      </c>
      <c r="F35" s="2" t="s">
        <v>46</v>
      </c>
      <c r="G35" s="2" t="s">
        <v>122</v>
      </c>
      <c r="H35" s="2" t="s">
        <v>42</v>
      </c>
      <c r="I35" s="2" t="s">
        <v>16</v>
      </c>
      <c r="J35" s="17">
        <v>42134</v>
      </c>
      <c r="K35" s="13"/>
      <c r="L35" s="27"/>
    </row>
    <row r="36" spans="1:12" x14ac:dyDescent="0.25">
      <c r="A36" s="2" t="s">
        <v>124</v>
      </c>
      <c r="B36" s="2">
        <v>3073310592</v>
      </c>
      <c r="C36" s="2">
        <v>1500</v>
      </c>
      <c r="D36" s="2" t="s">
        <v>125</v>
      </c>
      <c r="E36" s="2" t="s">
        <v>126</v>
      </c>
      <c r="F36" s="2" t="s">
        <v>32</v>
      </c>
      <c r="G36" s="2" t="s">
        <v>127</v>
      </c>
      <c r="H36" s="2" t="s">
        <v>42</v>
      </c>
      <c r="I36" s="2" t="s">
        <v>16</v>
      </c>
      <c r="J36" s="17">
        <v>42134</v>
      </c>
      <c r="K36" s="13"/>
      <c r="L36" s="27"/>
    </row>
    <row r="37" spans="1:12" x14ac:dyDescent="0.25">
      <c r="A37" s="2" t="s">
        <v>128</v>
      </c>
      <c r="B37" s="2">
        <v>3111681317</v>
      </c>
      <c r="C37" s="2">
        <v>1100</v>
      </c>
      <c r="D37" s="2" t="s">
        <v>129</v>
      </c>
      <c r="E37" s="2" t="s">
        <v>130</v>
      </c>
      <c r="F37" s="2" t="s">
        <v>46</v>
      </c>
      <c r="G37" s="2" t="s">
        <v>33</v>
      </c>
      <c r="H37" s="2" t="s">
        <v>15</v>
      </c>
      <c r="I37" s="2" t="s">
        <v>16</v>
      </c>
      <c r="J37" s="17">
        <v>42134</v>
      </c>
      <c r="K37" s="27"/>
      <c r="L37" s="27"/>
    </row>
    <row r="38" spans="1:12" x14ac:dyDescent="0.25">
      <c r="A38" s="2" t="s">
        <v>132</v>
      </c>
      <c r="B38" s="2">
        <v>3212371775</v>
      </c>
      <c r="C38" s="2">
        <v>1100</v>
      </c>
      <c r="D38" s="2" t="s">
        <v>133</v>
      </c>
      <c r="E38" s="2" t="s">
        <v>51</v>
      </c>
      <c r="F38" s="2" t="s">
        <v>134</v>
      </c>
      <c r="G38" s="2" t="s">
        <v>135</v>
      </c>
      <c r="H38" s="2" t="s">
        <v>15</v>
      </c>
      <c r="I38" s="2" t="s">
        <v>16</v>
      </c>
      <c r="J38" s="17">
        <v>42165</v>
      </c>
      <c r="K38" s="1"/>
      <c r="L38" s="27"/>
    </row>
    <row r="39" spans="1:12" x14ac:dyDescent="0.25">
      <c r="A39" s="5" t="s">
        <v>137</v>
      </c>
      <c r="B39" s="2">
        <v>3207366457</v>
      </c>
      <c r="C39" s="2">
        <v>1900</v>
      </c>
      <c r="D39" s="2" t="s">
        <v>136</v>
      </c>
      <c r="E39" s="2" t="s">
        <v>58</v>
      </c>
      <c r="F39" s="2" t="s">
        <v>134</v>
      </c>
      <c r="G39" s="2" t="s">
        <v>138</v>
      </c>
      <c r="H39" s="2" t="s">
        <v>15</v>
      </c>
      <c r="I39" s="2" t="s">
        <v>16</v>
      </c>
      <c r="J39" s="17">
        <v>42165</v>
      </c>
      <c r="K39" s="1"/>
      <c r="L39" s="27"/>
    </row>
    <row r="40" spans="1:12" x14ac:dyDescent="0.25">
      <c r="A40" s="2" t="s">
        <v>139</v>
      </c>
      <c r="B40" s="2">
        <v>3411484525</v>
      </c>
      <c r="C40" s="2">
        <v>1250</v>
      </c>
      <c r="D40" s="2" t="s">
        <v>140</v>
      </c>
      <c r="E40" s="2" t="s">
        <v>202</v>
      </c>
      <c r="F40" s="2" t="s">
        <v>25</v>
      </c>
      <c r="G40" s="2" t="s">
        <v>89</v>
      </c>
      <c r="H40" s="2" t="s">
        <v>15</v>
      </c>
      <c r="I40" s="2" t="s">
        <v>16</v>
      </c>
      <c r="J40" s="17">
        <v>42165</v>
      </c>
      <c r="K40" s="27"/>
      <c r="L40" s="27"/>
    </row>
    <row r="41" spans="1:12" x14ac:dyDescent="0.25">
      <c r="A41" s="2" t="s">
        <v>141</v>
      </c>
      <c r="B41" s="2">
        <v>3133149408</v>
      </c>
      <c r="C41" s="2">
        <v>1130</v>
      </c>
      <c r="D41" s="2" t="s">
        <v>142</v>
      </c>
      <c r="E41" s="2" t="s">
        <v>143</v>
      </c>
      <c r="F41" s="2" t="s">
        <v>134</v>
      </c>
      <c r="G41" s="2" t="s">
        <v>135</v>
      </c>
      <c r="H41" s="2" t="s">
        <v>15</v>
      </c>
      <c r="I41" s="2" t="s">
        <v>16</v>
      </c>
      <c r="J41" s="17">
        <v>42165</v>
      </c>
      <c r="K41" s="27"/>
      <c r="L41" s="27"/>
    </row>
    <row r="42" spans="1:12" x14ac:dyDescent="0.25">
      <c r="A42" s="2" t="s">
        <v>144</v>
      </c>
      <c r="B42" s="2">
        <v>3218823930</v>
      </c>
      <c r="C42" s="2">
        <v>1530</v>
      </c>
      <c r="D42" s="2" t="s">
        <v>145</v>
      </c>
      <c r="E42" s="2" t="s">
        <v>24</v>
      </c>
      <c r="F42" s="2" t="s">
        <v>25</v>
      </c>
      <c r="G42" s="2" t="s">
        <v>146</v>
      </c>
      <c r="H42" s="2" t="s">
        <v>15</v>
      </c>
      <c r="I42" s="2" t="s">
        <v>16</v>
      </c>
      <c r="J42" s="17">
        <v>42165</v>
      </c>
      <c r="K42" s="27"/>
      <c r="L42" s="27"/>
    </row>
    <row r="43" spans="1:12" x14ac:dyDescent="0.25">
      <c r="A43" s="2" t="s">
        <v>147</v>
      </c>
      <c r="B43" s="2">
        <v>3133426091</v>
      </c>
      <c r="C43" s="2">
        <v>2400</v>
      </c>
      <c r="D43" s="2" t="s">
        <v>148</v>
      </c>
      <c r="E43" s="2" t="s">
        <v>149</v>
      </c>
      <c r="F43" s="2" t="s">
        <v>25</v>
      </c>
      <c r="G43" s="2" t="s">
        <v>150</v>
      </c>
      <c r="H43" s="2" t="s">
        <v>151</v>
      </c>
      <c r="I43" s="2" t="s">
        <v>16</v>
      </c>
      <c r="J43" s="17">
        <v>42165</v>
      </c>
      <c r="K43" s="27"/>
      <c r="L43" s="27"/>
    </row>
    <row r="44" spans="1:12" x14ac:dyDescent="0.25">
      <c r="A44" s="14" t="s">
        <v>152</v>
      </c>
      <c r="B44" s="14">
        <v>3119462795</v>
      </c>
      <c r="C44" s="14">
        <v>750</v>
      </c>
      <c r="D44" s="14" t="s">
        <v>153</v>
      </c>
      <c r="E44" s="14" t="s">
        <v>154</v>
      </c>
      <c r="F44" s="14" t="s">
        <v>155</v>
      </c>
      <c r="G44" s="14" t="s">
        <v>156</v>
      </c>
      <c r="H44" s="14" t="s">
        <v>42</v>
      </c>
      <c r="I44" s="14" t="s">
        <v>123</v>
      </c>
      <c r="J44" s="19">
        <v>42165</v>
      </c>
      <c r="K44" s="27"/>
      <c r="L44" s="27"/>
    </row>
    <row r="45" spans="1:12" x14ac:dyDescent="0.25">
      <c r="A45" s="2" t="s">
        <v>157</v>
      </c>
      <c r="B45" s="2">
        <v>3315301911</v>
      </c>
      <c r="C45" s="2">
        <v>1130</v>
      </c>
      <c r="D45" s="2" t="s">
        <v>158</v>
      </c>
      <c r="E45" s="2" t="s">
        <v>19</v>
      </c>
      <c r="F45" s="2" t="s">
        <v>32</v>
      </c>
      <c r="G45" s="2" t="s">
        <v>159</v>
      </c>
      <c r="H45" s="2" t="s">
        <v>15</v>
      </c>
      <c r="I45" s="2" t="s">
        <v>16</v>
      </c>
      <c r="J45" s="17">
        <v>42226</v>
      </c>
      <c r="K45" s="27"/>
      <c r="L45" s="27"/>
    </row>
    <row r="46" spans="1:12" x14ac:dyDescent="0.25">
      <c r="A46" s="2" t="s">
        <v>160</v>
      </c>
      <c r="B46" s="2">
        <v>3322244123</v>
      </c>
      <c r="C46" s="2">
        <v>700</v>
      </c>
      <c r="D46" s="2" t="s">
        <v>161</v>
      </c>
      <c r="E46" s="2" t="s">
        <v>51</v>
      </c>
      <c r="F46" s="2" t="s">
        <v>32</v>
      </c>
      <c r="G46" s="2" t="s">
        <v>162</v>
      </c>
      <c r="H46" s="2" t="s">
        <v>42</v>
      </c>
      <c r="I46" s="2" t="s">
        <v>16</v>
      </c>
      <c r="J46" s="17">
        <v>42257</v>
      </c>
      <c r="K46" s="27"/>
      <c r="L46" s="27"/>
    </row>
    <row r="47" spans="1:12" x14ac:dyDescent="0.25">
      <c r="A47" s="2" t="s">
        <v>163</v>
      </c>
      <c r="B47" s="27">
        <v>3222141820</v>
      </c>
      <c r="C47" s="2">
        <v>1000</v>
      </c>
      <c r="D47" s="2" t="s">
        <v>164</v>
      </c>
      <c r="E47" s="2" t="s">
        <v>51</v>
      </c>
      <c r="F47" s="2" t="s">
        <v>25</v>
      </c>
      <c r="G47" s="2" t="s">
        <v>165</v>
      </c>
      <c r="H47" s="2" t="s">
        <v>15</v>
      </c>
      <c r="I47" s="2" t="s">
        <v>16</v>
      </c>
      <c r="J47" s="17">
        <v>42257</v>
      </c>
      <c r="K47" s="27"/>
      <c r="L47" s="27"/>
    </row>
    <row r="48" spans="1:12" x14ac:dyDescent="0.25">
      <c r="A48" s="2" t="s">
        <v>166</v>
      </c>
      <c r="B48" s="2">
        <v>3245400004</v>
      </c>
      <c r="C48" s="2">
        <v>1400</v>
      </c>
      <c r="D48" s="2" t="s">
        <v>167</v>
      </c>
      <c r="E48" s="2" t="s">
        <v>41</v>
      </c>
      <c r="F48" s="2" t="s">
        <v>134</v>
      </c>
      <c r="G48" s="2" t="s">
        <v>168</v>
      </c>
      <c r="H48" s="2" t="s">
        <v>15</v>
      </c>
      <c r="I48" s="2" t="s">
        <v>16</v>
      </c>
      <c r="J48" s="17">
        <v>42257</v>
      </c>
      <c r="K48" s="27"/>
      <c r="L48" s="27"/>
    </row>
    <row r="49" spans="1:12" x14ac:dyDescent="0.25">
      <c r="A49" s="2" t="s">
        <v>169</v>
      </c>
      <c r="B49" s="2">
        <v>3475564903</v>
      </c>
      <c r="C49" s="2">
        <v>1500</v>
      </c>
      <c r="D49" s="2" t="s">
        <v>170</v>
      </c>
      <c r="E49" s="2" t="s">
        <v>171</v>
      </c>
      <c r="F49" s="2" t="s">
        <v>32</v>
      </c>
      <c r="G49" s="2" t="s">
        <v>172</v>
      </c>
      <c r="H49" s="2" t="s">
        <v>15</v>
      </c>
      <c r="I49" s="2" t="s">
        <v>16</v>
      </c>
      <c r="J49" s="17">
        <v>42257</v>
      </c>
      <c r="K49" s="27"/>
      <c r="L49" s="27"/>
    </row>
    <row r="50" spans="1:12" x14ac:dyDescent="0.25">
      <c r="A50" s="2" t="s">
        <v>173</v>
      </c>
      <c r="B50" s="2">
        <v>3070614559</v>
      </c>
      <c r="C50" s="2">
        <v>1300</v>
      </c>
      <c r="D50" s="2" t="s">
        <v>174</v>
      </c>
      <c r="E50" s="2" t="s">
        <v>175</v>
      </c>
      <c r="F50" s="2" t="s">
        <v>46</v>
      </c>
      <c r="G50" s="2" t="s">
        <v>47</v>
      </c>
      <c r="H50" s="2" t="s">
        <v>15</v>
      </c>
      <c r="I50" s="2" t="s">
        <v>16</v>
      </c>
      <c r="J50" s="17">
        <v>42287</v>
      </c>
      <c r="K50" s="27"/>
      <c r="L50" s="27"/>
    </row>
    <row r="51" spans="1:12" x14ac:dyDescent="0.25">
      <c r="A51" s="2" t="s">
        <v>176</v>
      </c>
      <c r="B51" s="2">
        <v>3151880753</v>
      </c>
      <c r="C51" s="2">
        <v>1050</v>
      </c>
      <c r="D51" s="2" t="s">
        <v>177</v>
      </c>
      <c r="E51" s="2" t="s">
        <v>178</v>
      </c>
      <c r="F51" s="2" t="s">
        <v>25</v>
      </c>
      <c r="G51" s="2" t="s">
        <v>179</v>
      </c>
      <c r="H51" s="2" t="s">
        <v>15</v>
      </c>
      <c r="I51" s="2" t="s">
        <v>16</v>
      </c>
      <c r="J51" s="17">
        <v>42287</v>
      </c>
      <c r="K51" s="27"/>
      <c r="L51" s="27"/>
    </row>
    <row r="52" spans="1:12" x14ac:dyDescent="0.25">
      <c r="A52" s="2" t="s">
        <v>180</v>
      </c>
      <c r="B52" s="2">
        <v>3462220229</v>
      </c>
      <c r="C52" s="2">
        <v>1000</v>
      </c>
      <c r="D52" s="2" t="s">
        <v>181</v>
      </c>
      <c r="E52" s="2" t="s">
        <v>51</v>
      </c>
      <c r="F52" s="2" t="s">
        <v>13</v>
      </c>
      <c r="G52" s="2" t="s">
        <v>182</v>
      </c>
      <c r="H52" s="2" t="s">
        <v>42</v>
      </c>
      <c r="I52" s="2" t="s">
        <v>16</v>
      </c>
      <c r="J52" s="17">
        <v>42318</v>
      </c>
      <c r="K52" s="27"/>
      <c r="L52" s="27"/>
    </row>
    <row r="53" spans="1:12" x14ac:dyDescent="0.25">
      <c r="A53" s="2" t="s">
        <v>215</v>
      </c>
      <c r="B53" s="2">
        <v>3102879934</v>
      </c>
      <c r="C53" s="2">
        <v>700</v>
      </c>
      <c r="D53" s="2" t="s">
        <v>183</v>
      </c>
      <c r="E53" s="2" t="s">
        <v>51</v>
      </c>
      <c r="F53" s="2" t="s">
        <v>32</v>
      </c>
      <c r="G53" s="2" t="s">
        <v>184</v>
      </c>
      <c r="H53" s="2" t="s">
        <v>42</v>
      </c>
      <c r="I53" s="2" t="s">
        <v>16</v>
      </c>
      <c r="J53" s="17">
        <v>42318</v>
      </c>
      <c r="K53" s="27"/>
      <c r="L53" s="27"/>
    </row>
    <row r="54" spans="1:12" x14ac:dyDescent="0.25">
      <c r="A54" s="2" t="s">
        <v>185</v>
      </c>
      <c r="B54" s="2">
        <v>3218383567</v>
      </c>
      <c r="C54" s="2">
        <v>1100</v>
      </c>
      <c r="D54" s="2" t="s">
        <v>186</v>
      </c>
      <c r="E54" s="2" t="s">
        <v>51</v>
      </c>
      <c r="F54" s="2" t="s">
        <v>25</v>
      </c>
      <c r="G54" s="2" t="s">
        <v>187</v>
      </c>
      <c r="H54" s="2" t="s">
        <v>42</v>
      </c>
      <c r="I54" s="2" t="s">
        <v>16</v>
      </c>
      <c r="J54" s="17">
        <v>42318</v>
      </c>
      <c r="K54" s="27"/>
      <c r="L54" s="27"/>
    </row>
    <row r="55" spans="1:12" x14ac:dyDescent="0.25">
      <c r="A55" s="2" t="s">
        <v>188</v>
      </c>
      <c r="B55" s="2">
        <v>3217555548</v>
      </c>
      <c r="C55" s="2">
        <v>3100</v>
      </c>
      <c r="D55" s="2" t="s">
        <v>189</v>
      </c>
      <c r="E55" s="2" t="s">
        <v>24</v>
      </c>
      <c r="F55" s="2" t="s">
        <v>46</v>
      </c>
      <c r="G55" s="2" t="s">
        <v>190</v>
      </c>
      <c r="H55" s="2" t="s">
        <v>42</v>
      </c>
      <c r="I55" s="2" t="s">
        <v>16</v>
      </c>
      <c r="J55" s="17">
        <v>42318</v>
      </c>
      <c r="K55" s="27"/>
      <c r="L55" s="27"/>
    </row>
    <row r="56" spans="1:12" x14ac:dyDescent="0.25">
      <c r="A56" s="2" t="s">
        <v>191</v>
      </c>
      <c r="B56" s="2">
        <v>3214226230</v>
      </c>
      <c r="C56" s="2">
        <v>2000</v>
      </c>
      <c r="D56" s="2" t="s">
        <v>192</v>
      </c>
      <c r="E56" s="2" t="s">
        <v>24</v>
      </c>
      <c r="F56" s="2" t="s">
        <v>25</v>
      </c>
      <c r="G56" s="2" t="s">
        <v>102</v>
      </c>
      <c r="H56" s="2" t="s">
        <v>15</v>
      </c>
      <c r="I56" s="2" t="s">
        <v>16</v>
      </c>
      <c r="J56" s="17">
        <v>42318</v>
      </c>
      <c r="K56" s="27"/>
      <c r="L56" s="27"/>
    </row>
    <row r="57" spans="1:12" x14ac:dyDescent="0.25">
      <c r="A57" s="2" t="s">
        <v>193</v>
      </c>
      <c r="B57" s="2">
        <v>3460337677</v>
      </c>
      <c r="C57" s="2">
        <v>1450</v>
      </c>
      <c r="D57" s="2" t="s">
        <v>194</v>
      </c>
      <c r="E57" s="2" t="s">
        <v>51</v>
      </c>
      <c r="F57" s="2" t="s">
        <v>32</v>
      </c>
      <c r="G57" s="2" t="s">
        <v>47</v>
      </c>
      <c r="H57" s="2" t="s">
        <v>42</v>
      </c>
      <c r="I57" s="2" t="s">
        <v>16</v>
      </c>
      <c r="J57" s="17">
        <v>42348</v>
      </c>
      <c r="K57" s="27"/>
      <c r="L57" s="27"/>
    </row>
    <row r="58" spans="1:12" x14ac:dyDescent="0.25">
      <c r="A58" s="5" t="s">
        <v>195</v>
      </c>
      <c r="B58" s="2">
        <v>3127095434</v>
      </c>
      <c r="C58" s="2">
        <v>1150</v>
      </c>
      <c r="D58" s="2" t="s">
        <v>196</v>
      </c>
      <c r="E58" s="2" t="s">
        <v>51</v>
      </c>
      <c r="F58" s="2" t="s">
        <v>46</v>
      </c>
      <c r="G58" s="2" t="s">
        <v>197</v>
      </c>
      <c r="H58" s="2" t="s">
        <v>15</v>
      </c>
      <c r="I58" s="2" t="s">
        <v>16</v>
      </c>
      <c r="J58" s="17">
        <v>42348</v>
      </c>
      <c r="K58" s="27"/>
      <c r="L58" s="27"/>
    </row>
    <row r="59" spans="1:12" x14ac:dyDescent="0.25">
      <c r="A59" s="2" t="s">
        <v>198</v>
      </c>
      <c r="B59" s="2">
        <v>3349195544</v>
      </c>
      <c r="C59" s="2">
        <v>1250</v>
      </c>
      <c r="D59" s="2" t="s">
        <v>199</v>
      </c>
      <c r="E59" s="2" t="s">
        <v>200</v>
      </c>
      <c r="F59" s="2" t="s">
        <v>25</v>
      </c>
      <c r="G59" s="2" t="s">
        <v>165</v>
      </c>
      <c r="H59" s="2" t="s">
        <v>15</v>
      </c>
      <c r="I59" s="2" t="s">
        <v>16</v>
      </c>
      <c r="J59" s="17">
        <v>42348</v>
      </c>
      <c r="K59" s="27"/>
      <c r="L59" s="27"/>
    </row>
    <row r="60" spans="1:12" x14ac:dyDescent="0.25">
      <c r="A60" s="14" t="s">
        <v>201</v>
      </c>
      <c r="B60" s="14">
        <v>3337546833</v>
      </c>
      <c r="C60" s="14">
        <v>1300</v>
      </c>
      <c r="D60" s="14" t="s">
        <v>203</v>
      </c>
      <c r="E60" s="14" t="s">
        <v>202</v>
      </c>
      <c r="F60" s="14" t="s">
        <v>25</v>
      </c>
      <c r="G60" s="14" t="s">
        <v>204</v>
      </c>
      <c r="H60" s="14" t="s">
        <v>15</v>
      </c>
      <c r="I60" s="14" t="s">
        <v>123</v>
      </c>
      <c r="J60" s="19" t="s">
        <v>205</v>
      </c>
      <c r="K60" s="27"/>
      <c r="L60" s="27"/>
    </row>
    <row r="61" spans="1:12" x14ac:dyDescent="0.25">
      <c r="A61" s="2" t="s">
        <v>206</v>
      </c>
      <c r="B61" s="2">
        <v>3064451812</v>
      </c>
      <c r="C61" s="2">
        <v>1300</v>
      </c>
      <c r="D61" s="2" t="s">
        <v>207</v>
      </c>
      <c r="E61" s="2" t="s">
        <v>208</v>
      </c>
      <c r="F61" s="2" t="s">
        <v>25</v>
      </c>
      <c r="G61" s="2" t="s">
        <v>204</v>
      </c>
      <c r="H61" s="2" t="s">
        <v>15</v>
      </c>
      <c r="I61" s="2" t="s">
        <v>16</v>
      </c>
      <c r="J61" s="17" t="s">
        <v>205</v>
      </c>
      <c r="K61" s="27"/>
      <c r="L61" s="27"/>
    </row>
    <row r="62" spans="1:12" x14ac:dyDescent="0.25">
      <c r="A62" s="2" t="s">
        <v>209</v>
      </c>
      <c r="B62" s="2">
        <v>3114790647</v>
      </c>
      <c r="C62" s="2">
        <v>710</v>
      </c>
      <c r="D62" s="2" t="s">
        <v>210</v>
      </c>
      <c r="E62" s="2" t="s">
        <v>211</v>
      </c>
      <c r="F62" s="2" t="s">
        <v>25</v>
      </c>
      <c r="G62" s="2" t="s">
        <v>37</v>
      </c>
      <c r="H62" s="2" t="s">
        <v>15</v>
      </c>
      <c r="I62" s="2" t="s">
        <v>16</v>
      </c>
      <c r="J62" s="17" t="s">
        <v>205</v>
      </c>
      <c r="K62" s="27"/>
      <c r="L62" s="27"/>
    </row>
    <row r="63" spans="1:12" x14ac:dyDescent="0.25">
      <c r="A63" s="5" t="s">
        <v>212</v>
      </c>
      <c r="B63" s="5">
        <v>3131015717</v>
      </c>
      <c r="C63" s="2">
        <v>1400</v>
      </c>
      <c r="D63" s="2" t="s">
        <v>213</v>
      </c>
      <c r="E63" s="2" t="s">
        <v>51</v>
      </c>
      <c r="F63" s="2" t="s">
        <v>32</v>
      </c>
      <c r="G63" s="2" t="s">
        <v>214</v>
      </c>
      <c r="H63" s="2" t="s">
        <v>42</v>
      </c>
      <c r="I63" s="2" t="s">
        <v>16</v>
      </c>
      <c r="J63" s="17" t="s">
        <v>205</v>
      </c>
      <c r="K63" s="27"/>
      <c r="L63" s="27"/>
    </row>
    <row r="64" spans="1:12" x14ac:dyDescent="0.25">
      <c r="A64" s="5" t="s">
        <v>216</v>
      </c>
      <c r="B64" s="5">
        <v>3217279170</v>
      </c>
      <c r="C64" s="5">
        <v>850</v>
      </c>
      <c r="D64" s="5" t="s">
        <v>217</v>
      </c>
      <c r="E64" s="5" t="s">
        <v>58</v>
      </c>
      <c r="F64" s="5" t="s">
        <v>40</v>
      </c>
      <c r="G64" s="5" t="s">
        <v>26</v>
      </c>
      <c r="H64" s="5" t="s">
        <v>15</v>
      </c>
      <c r="I64" s="5" t="s">
        <v>16</v>
      </c>
      <c r="J64" s="18" t="s">
        <v>218</v>
      </c>
      <c r="K64" s="27"/>
      <c r="L64" s="27"/>
    </row>
    <row r="65" spans="1:12" x14ac:dyDescent="0.25">
      <c r="A65" s="5" t="s">
        <v>219</v>
      </c>
      <c r="B65" s="5">
        <v>3319614452</v>
      </c>
      <c r="C65" s="5">
        <v>1430</v>
      </c>
      <c r="D65" s="5" t="s">
        <v>220</v>
      </c>
      <c r="E65" s="5" t="s">
        <v>31</v>
      </c>
      <c r="F65" s="5" t="s">
        <v>40</v>
      </c>
      <c r="G65" s="5" t="s">
        <v>221</v>
      </c>
      <c r="H65" s="5" t="s">
        <v>15</v>
      </c>
      <c r="I65" s="5" t="s">
        <v>16</v>
      </c>
      <c r="J65" s="18" t="s">
        <v>218</v>
      </c>
      <c r="K65" s="27"/>
      <c r="L65" s="27"/>
    </row>
    <row r="66" spans="1:12" x14ac:dyDescent="0.25">
      <c r="A66" s="5" t="s">
        <v>222</v>
      </c>
      <c r="B66" s="5">
        <v>3455281827</v>
      </c>
      <c r="C66" s="5">
        <v>2000</v>
      </c>
      <c r="D66" s="5" t="s">
        <v>223</v>
      </c>
      <c r="E66" s="5" t="s">
        <v>12</v>
      </c>
      <c r="F66" s="5" t="s">
        <v>224</v>
      </c>
      <c r="G66" s="5" t="s">
        <v>225</v>
      </c>
      <c r="H66" s="5" t="s">
        <v>15</v>
      </c>
      <c r="I66" s="5" t="s">
        <v>16</v>
      </c>
      <c r="J66" s="18" t="s">
        <v>218</v>
      </c>
      <c r="K66" s="27"/>
      <c r="L66" s="27"/>
    </row>
    <row r="67" spans="1:12" x14ac:dyDescent="0.25">
      <c r="A67" s="5" t="s">
        <v>188</v>
      </c>
      <c r="B67" s="5">
        <v>3217555548</v>
      </c>
      <c r="C67" s="5">
        <v>2550</v>
      </c>
      <c r="D67" s="5" t="s">
        <v>189</v>
      </c>
      <c r="E67" s="5" t="s">
        <v>24</v>
      </c>
      <c r="F67" s="5" t="s">
        <v>46</v>
      </c>
      <c r="G67" s="5" t="s">
        <v>226</v>
      </c>
      <c r="H67" s="5" t="s">
        <v>42</v>
      </c>
      <c r="I67" s="5" t="s">
        <v>16</v>
      </c>
      <c r="J67" s="18" t="s">
        <v>218</v>
      </c>
      <c r="K67" s="27"/>
      <c r="L67" s="27"/>
    </row>
    <row r="68" spans="1:12" x14ac:dyDescent="0.25">
      <c r="A68" s="5" t="s">
        <v>227</v>
      </c>
      <c r="B68" s="5">
        <v>3151316294</v>
      </c>
      <c r="C68" s="5">
        <v>1170</v>
      </c>
      <c r="D68" s="5" t="s">
        <v>228</v>
      </c>
      <c r="E68" s="5" t="s">
        <v>126</v>
      </c>
      <c r="F68" s="5" t="s">
        <v>46</v>
      </c>
      <c r="G68" s="5" t="s">
        <v>229</v>
      </c>
      <c r="H68" s="5" t="s">
        <v>15</v>
      </c>
      <c r="I68" s="5" t="s">
        <v>16</v>
      </c>
      <c r="J68" s="18" t="s">
        <v>218</v>
      </c>
      <c r="K68" s="27"/>
      <c r="L68" s="27"/>
    </row>
    <row r="69" spans="1:12" x14ac:dyDescent="0.25">
      <c r="A69" s="9" t="s">
        <v>230</v>
      </c>
      <c r="B69" s="5">
        <v>3227264703</v>
      </c>
      <c r="C69" s="5">
        <v>1600</v>
      </c>
      <c r="D69" s="5" t="s">
        <v>233</v>
      </c>
      <c r="E69" s="5" t="s">
        <v>231</v>
      </c>
      <c r="F69" s="5" t="s">
        <v>25</v>
      </c>
      <c r="G69" s="5" t="s">
        <v>232</v>
      </c>
      <c r="H69" s="5" t="s">
        <v>15</v>
      </c>
      <c r="I69" s="5" t="s">
        <v>16</v>
      </c>
      <c r="J69" s="18" t="s">
        <v>218</v>
      </c>
      <c r="K69" s="27"/>
      <c r="L69" s="27"/>
    </row>
    <row r="70" spans="1:12" x14ac:dyDescent="0.25">
      <c r="A70" s="5" t="s">
        <v>234</v>
      </c>
      <c r="B70" s="5">
        <v>3015141428</v>
      </c>
      <c r="C70" s="5">
        <v>1250</v>
      </c>
      <c r="D70" s="5" t="s">
        <v>235</v>
      </c>
      <c r="E70" s="5" t="s">
        <v>236</v>
      </c>
      <c r="F70" s="5" t="s">
        <v>46</v>
      </c>
      <c r="G70" s="5" t="s">
        <v>237</v>
      </c>
      <c r="H70" s="5" t="s">
        <v>42</v>
      </c>
      <c r="I70" s="5" t="s">
        <v>16</v>
      </c>
      <c r="J70" s="18" t="s">
        <v>218</v>
      </c>
      <c r="K70" s="27"/>
      <c r="L70" s="27"/>
    </row>
    <row r="71" spans="1:12" x14ac:dyDescent="0.25">
      <c r="A71" s="2" t="s">
        <v>238</v>
      </c>
      <c r="B71" s="2">
        <v>3360067883</v>
      </c>
      <c r="C71" s="5">
        <v>1000</v>
      </c>
      <c r="D71" s="2" t="s">
        <v>239</v>
      </c>
      <c r="E71" s="5" t="s">
        <v>12</v>
      </c>
      <c r="F71" s="5" t="s">
        <v>134</v>
      </c>
      <c r="G71" s="5" t="s">
        <v>135</v>
      </c>
      <c r="H71" s="5" t="s">
        <v>15</v>
      </c>
      <c r="I71" s="5" t="s">
        <v>16</v>
      </c>
      <c r="J71" s="18" t="s">
        <v>240</v>
      </c>
      <c r="K71" s="27"/>
      <c r="L71" s="27"/>
    </row>
    <row r="72" spans="1:12" x14ac:dyDescent="0.25">
      <c r="A72" s="28" t="s">
        <v>241</v>
      </c>
      <c r="B72" s="28">
        <v>3232052231</v>
      </c>
      <c r="C72" s="4">
        <v>1900</v>
      </c>
      <c r="D72" s="28" t="s">
        <v>242</v>
      </c>
      <c r="E72" s="4" t="s">
        <v>51</v>
      </c>
      <c r="F72" s="4" t="s">
        <v>25</v>
      </c>
      <c r="G72" s="4" t="s">
        <v>243</v>
      </c>
      <c r="H72" s="4" t="s">
        <v>15</v>
      </c>
      <c r="I72" s="4" t="s">
        <v>16</v>
      </c>
      <c r="J72" s="20" t="s">
        <v>240</v>
      </c>
      <c r="K72" s="27"/>
      <c r="L72" s="27"/>
    </row>
    <row r="73" spans="1:12" x14ac:dyDescent="0.25">
      <c r="A73" s="2" t="s">
        <v>245</v>
      </c>
      <c r="B73" s="2">
        <v>3452492689</v>
      </c>
      <c r="C73" s="5">
        <v>1100</v>
      </c>
      <c r="D73" s="2" t="s">
        <v>246</v>
      </c>
      <c r="E73" s="5" t="s">
        <v>51</v>
      </c>
      <c r="F73" s="5" t="s">
        <v>46</v>
      </c>
      <c r="G73" s="5" t="s">
        <v>247</v>
      </c>
      <c r="H73" s="5" t="s">
        <v>15</v>
      </c>
      <c r="I73" s="5" t="s">
        <v>16</v>
      </c>
      <c r="J73" s="18" t="s">
        <v>244</v>
      </c>
      <c r="K73" s="27"/>
      <c r="L73" s="27"/>
    </row>
    <row r="74" spans="1:12" x14ac:dyDescent="0.25">
      <c r="A74" s="2" t="s">
        <v>248</v>
      </c>
      <c r="B74" s="2">
        <v>3354941966</v>
      </c>
      <c r="C74" s="5">
        <v>900</v>
      </c>
      <c r="D74" s="2" t="s">
        <v>249</v>
      </c>
      <c r="E74" s="5" t="s">
        <v>24</v>
      </c>
      <c r="F74" s="5" t="s">
        <v>25</v>
      </c>
      <c r="G74" s="5" t="s">
        <v>179</v>
      </c>
      <c r="H74" s="5" t="s">
        <v>15</v>
      </c>
      <c r="I74" s="5" t="s">
        <v>16</v>
      </c>
      <c r="J74" s="18" t="s">
        <v>244</v>
      </c>
      <c r="K74" s="27"/>
      <c r="L74" s="27"/>
    </row>
    <row r="75" spans="1:12" x14ac:dyDescent="0.25">
      <c r="A75" s="2" t="s">
        <v>250</v>
      </c>
      <c r="B75" s="2">
        <v>3355976801</v>
      </c>
      <c r="C75" s="5">
        <v>900</v>
      </c>
      <c r="D75" s="2" t="s">
        <v>251</v>
      </c>
      <c r="E75" s="5" t="s">
        <v>36</v>
      </c>
      <c r="F75" s="5" t="s">
        <v>25</v>
      </c>
      <c r="G75" s="5" t="s">
        <v>179</v>
      </c>
      <c r="H75" s="5" t="s">
        <v>15</v>
      </c>
      <c r="I75" s="5" t="s">
        <v>16</v>
      </c>
      <c r="J75" s="18" t="s">
        <v>244</v>
      </c>
      <c r="K75" s="27"/>
      <c r="L75" s="27"/>
    </row>
    <row r="76" spans="1:12" x14ac:dyDescent="0.25">
      <c r="A76" s="2" t="s">
        <v>252</v>
      </c>
      <c r="B76" s="2">
        <v>3465317632</v>
      </c>
      <c r="C76" s="5">
        <v>1250</v>
      </c>
      <c r="D76" s="2" t="s">
        <v>253</v>
      </c>
      <c r="E76" s="5" t="s">
        <v>19</v>
      </c>
      <c r="F76" s="5" t="s">
        <v>46</v>
      </c>
      <c r="G76" s="5" t="s">
        <v>254</v>
      </c>
      <c r="H76" s="5" t="s">
        <v>42</v>
      </c>
      <c r="I76" s="5" t="s">
        <v>16</v>
      </c>
      <c r="J76" s="18" t="s">
        <v>244</v>
      </c>
      <c r="K76" s="27"/>
      <c r="L76" s="27"/>
    </row>
    <row r="77" spans="1:12" x14ac:dyDescent="0.25">
      <c r="A77" s="5" t="s">
        <v>255</v>
      </c>
      <c r="B77" s="5">
        <v>3122124938</v>
      </c>
      <c r="C77" s="5">
        <v>1300</v>
      </c>
      <c r="D77" s="5" t="s">
        <v>256</v>
      </c>
      <c r="E77" s="5" t="s">
        <v>51</v>
      </c>
      <c r="F77" s="5" t="s">
        <v>25</v>
      </c>
      <c r="G77" s="5" t="s">
        <v>257</v>
      </c>
      <c r="H77" s="5" t="s">
        <v>15</v>
      </c>
      <c r="I77" s="5" t="s">
        <v>16</v>
      </c>
      <c r="J77" s="18" t="s">
        <v>258</v>
      </c>
      <c r="K77" s="27"/>
      <c r="L77" s="27"/>
    </row>
    <row r="78" spans="1:12" x14ac:dyDescent="0.25">
      <c r="A78" s="5" t="s">
        <v>259</v>
      </c>
      <c r="B78" s="5">
        <v>3414002096</v>
      </c>
      <c r="C78" s="5">
        <v>710</v>
      </c>
      <c r="D78" s="5" t="s">
        <v>277</v>
      </c>
      <c r="E78" s="5" t="s">
        <v>24</v>
      </c>
      <c r="F78" s="5" t="s">
        <v>25</v>
      </c>
      <c r="G78" s="5" t="s">
        <v>260</v>
      </c>
      <c r="H78" s="5" t="s">
        <v>15</v>
      </c>
      <c r="I78" s="5" t="s">
        <v>16</v>
      </c>
      <c r="J78" s="18" t="s">
        <v>258</v>
      </c>
      <c r="K78" s="27"/>
      <c r="L78" s="27"/>
    </row>
    <row r="79" spans="1:12" x14ac:dyDescent="0.25">
      <c r="A79" s="5" t="s">
        <v>263</v>
      </c>
      <c r="B79" s="5">
        <v>3243372882</v>
      </c>
      <c r="C79" s="5">
        <v>1000</v>
      </c>
      <c r="D79" s="5" t="s">
        <v>262</v>
      </c>
      <c r="E79" s="5" t="s">
        <v>51</v>
      </c>
      <c r="F79" s="5" t="s">
        <v>25</v>
      </c>
      <c r="G79" s="5" t="s">
        <v>261</v>
      </c>
      <c r="H79" s="5" t="s">
        <v>15</v>
      </c>
      <c r="I79" s="5" t="s">
        <v>16</v>
      </c>
      <c r="J79" s="18" t="s">
        <v>258</v>
      </c>
      <c r="K79" s="27"/>
      <c r="L79" s="27"/>
    </row>
    <row r="80" spans="1:12" x14ac:dyDescent="0.25">
      <c r="A80" s="2" t="s">
        <v>271</v>
      </c>
      <c r="B80" s="2">
        <v>3329216611</v>
      </c>
      <c r="C80" s="5">
        <v>1500</v>
      </c>
      <c r="D80" s="2" t="s">
        <v>272</v>
      </c>
      <c r="E80" s="5" t="s">
        <v>36</v>
      </c>
      <c r="F80" s="5" t="s">
        <v>25</v>
      </c>
      <c r="G80" s="5" t="s">
        <v>232</v>
      </c>
      <c r="H80" s="5" t="s">
        <v>15</v>
      </c>
      <c r="I80" s="5" t="s">
        <v>16</v>
      </c>
      <c r="J80" s="18" t="s">
        <v>273</v>
      </c>
      <c r="K80" s="27"/>
      <c r="L80" s="27"/>
    </row>
    <row r="81" spans="1:12" x14ac:dyDescent="0.25">
      <c r="A81" s="2" t="s">
        <v>274</v>
      </c>
      <c r="B81" s="2">
        <v>3358407040</v>
      </c>
      <c r="C81" s="5">
        <v>1300</v>
      </c>
      <c r="D81" s="2" t="s">
        <v>275</v>
      </c>
      <c r="E81" s="5" t="s">
        <v>36</v>
      </c>
      <c r="F81" s="5" t="s">
        <v>46</v>
      </c>
      <c r="G81" s="5" t="s">
        <v>276</v>
      </c>
      <c r="H81" s="5" t="s">
        <v>15</v>
      </c>
      <c r="I81" s="5" t="s">
        <v>16</v>
      </c>
      <c r="J81" s="18" t="s">
        <v>273</v>
      </c>
      <c r="K81" s="27"/>
      <c r="L81" s="27"/>
    </row>
    <row r="82" spans="1:12" x14ac:dyDescent="0.25">
      <c r="A82" s="2" t="s">
        <v>278</v>
      </c>
      <c r="B82" s="2">
        <v>3318200117</v>
      </c>
      <c r="C82" s="5">
        <v>1050</v>
      </c>
      <c r="D82" s="2" t="s">
        <v>279</v>
      </c>
      <c r="E82" s="2" t="s">
        <v>280</v>
      </c>
      <c r="F82" s="5" t="s">
        <v>25</v>
      </c>
      <c r="G82" s="5" t="s">
        <v>179</v>
      </c>
      <c r="H82" s="5" t="s">
        <v>15</v>
      </c>
      <c r="I82" s="5" t="s">
        <v>16</v>
      </c>
      <c r="J82" s="18" t="s">
        <v>273</v>
      </c>
      <c r="K82" s="27"/>
      <c r="L82" s="27"/>
    </row>
    <row r="83" spans="1:12" x14ac:dyDescent="0.25">
      <c r="A83" s="2" t="s">
        <v>281</v>
      </c>
      <c r="B83" s="2">
        <v>3101828048</v>
      </c>
      <c r="C83" s="5">
        <v>2200</v>
      </c>
      <c r="D83" s="2" t="s">
        <v>282</v>
      </c>
      <c r="E83" s="5" t="s">
        <v>86</v>
      </c>
      <c r="F83" s="5" t="s">
        <v>25</v>
      </c>
      <c r="G83" s="5" t="s">
        <v>283</v>
      </c>
      <c r="H83" s="5" t="s">
        <v>15</v>
      </c>
      <c r="I83" s="5" t="s">
        <v>16</v>
      </c>
      <c r="J83" s="17" t="s">
        <v>284</v>
      </c>
      <c r="K83" s="27"/>
      <c r="L83" s="27"/>
    </row>
    <row r="84" spans="1:12" x14ac:dyDescent="0.25">
      <c r="A84" s="2" t="s">
        <v>285</v>
      </c>
      <c r="B84" s="2">
        <v>3337028705</v>
      </c>
      <c r="C84" s="5">
        <v>1170</v>
      </c>
      <c r="D84" s="2" t="s">
        <v>286</v>
      </c>
      <c r="E84" s="5" t="s">
        <v>287</v>
      </c>
      <c r="F84" s="5" t="s">
        <v>25</v>
      </c>
      <c r="G84" s="5" t="s">
        <v>89</v>
      </c>
      <c r="H84" s="5" t="s">
        <v>15</v>
      </c>
      <c r="I84" s="5" t="s">
        <v>16</v>
      </c>
      <c r="J84" s="17" t="s">
        <v>284</v>
      </c>
      <c r="K84" s="27"/>
      <c r="L84" s="27"/>
    </row>
    <row r="85" spans="1:12" x14ac:dyDescent="0.25">
      <c r="A85" s="2" t="s">
        <v>290</v>
      </c>
      <c r="B85" s="2">
        <v>3432778874</v>
      </c>
      <c r="C85" s="5">
        <v>1300</v>
      </c>
      <c r="D85" s="2" t="s">
        <v>291</v>
      </c>
      <c r="E85" s="5" t="s">
        <v>51</v>
      </c>
      <c r="F85" s="5" t="s">
        <v>46</v>
      </c>
      <c r="G85" s="5" t="s">
        <v>122</v>
      </c>
      <c r="H85" s="5" t="s">
        <v>292</v>
      </c>
      <c r="I85" s="5" t="s">
        <v>16</v>
      </c>
      <c r="J85" s="17" t="s">
        <v>284</v>
      </c>
      <c r="K85" s="27"/>
      <c r="L85" s="27"/>
    </row>
    <row r="86" spans="1:12" x14ac:dyDescent="0.25">
      <c r="A86" s="2" t="s">
        <v>293</v>
      </c>
      <c r="B86" s="2">
        <v>3330514491</v>
      </c>
      <c r="C86" s="5">
        <v>1170</v>
      </c>
      <c r="D86" s="2" t="s">
        <v>294</v>
      </c>
      <c r="E86" s="5" t="s">
        <v>12</v>
      </c>
      <c r="F86" s="5" t="s">
        <v>46</v>
      </c>
      <c r="G86" s="5" t="s">
        <v>47</v>
      </c>
      <c r="H86" s="5" t="s">
        <v>15</v>
      </c>
      <c r="I86" s="5" t="s">
        <v>16</v>
      </c>
      <c r="J86" s="17" t="s">
        <v>284</v>
      </c>
      <c r="K86" s="27"/>
      <c r="L86" s="27"/>
    </row>
    <row r="87" spans="1:12" x14ac:dyDescent="0.25">
      <c r="A87" s="2" t="s">
        <v>296</v>
      </c>
      <c r="B87" s="2">
        <v>3101828048</v>
      </c>
      <c r="C87" s="10">
        <v>2200</v>
      </c>
      <c r="D87" s="2" t="s">
        <v>297</v>
      </c>
      <c r="E87" s="5" t="s">
        <v>86</v>
      </c>
      <c r="F87" s="9" t="s">
        <v>25</v>
      </c>
      <c r="G87" s="5" t="s">
        <v>283</v>
      </c>
      <c r="H87" s="5" t="s">
        <v>15</v>
      </c>
      <c r="I87" s="5" t="s">
        <v>16</v>
      </c>
      <c r="J87" s="17" t="s">
        <v>295</v>
      </c>
      <c r="K87" s="27"/>
      <c r="L87" s="27"/>
    </row>
    <row r="88" spans="1:12" x14ac:dyDescent="0.25">
      <c r="A88" s="2" t="s">
        <v>298</v>
      </c>
      <c r="B88" s="2">
        <v>3417580739</v>
      </c>
      <c r="C88" s="2">
        <v>1850</v>
      </c>
      <c r="D88" s="2" t="s">
        <v>299</v>
      </c>
      <c r="E88" s="5" t="s">
        <v>288</v>
      </c>
      <c r="F88" s="2" t="s">
        <v>25</v>
      </c>
      <c r="G88" s="5" t="s">
        <v>289</v>
      </c>
      <c r="H88" s="5" t="s">
        <v>15</v>
      </c>
      <c r="I88" s="5" t="s">
        <v>16</v>
      </c>
      <c r="J88" s="17" t="s">
        <v>295</v>
      </c>
      <c r="K88" s="27"/>
      <c r="L88" s="27"/>
    </row>
    <row r="89" spans="1:12" x14ac:dyDescent="0.25">
      <c r="A89" s="2" t="s">
        <v>300</v>
      </c>
      <c r="B89" s="2">
        <v>3337028705</v>
      </c>
      <c r="C89" s="29">
        <v>1170</v>
      </c>
      <c r="D89" s="2" t="s">
        <v>301</v>
      </c>
      <c r="E89" s="5" t="s">
        <v>287</v>
      </c>
      <c r="F89" s="2" t="s">
        <v>25</v>
      </c>
      <c r="G89" s="5" t="s">
        <v>89</v>
      </c>
      <c r="H89" s="5" t="s">
        <v>15</v>
      </c>
      <c r="I89" s="5" t="s">
        <v>16</v>
      </c>
      <c r="J89" s="17" t="s">
        <v>295</v>
      </c>
      <c r="K89" s="27"/>
      <c r="L89" s="27"/>
    </row>
    <row r="90" spans="1:12" x14ac:dyDescent="0.25">
      <c r="A90" s="2" t="s">
        <v>302</v>
      </c>
      <c r="B90" s="2">
        <v>3412589950</v>
      </c>
      <c r="C90" s="2">
        <v>950</v>
      </c>
      <c r="D90" s="2" t="s">
        <v>303</v>
      </c>
      <c r="E90" s="5" t="s">
        <v>51</v>
      </c>
      <c r="F90" s="2" t="s">
        <v>25</v>
      </c>
      <c r="G90" s="5" t="s">
        <v>26</v>
      </c>
      <c r="H90" s="5" t="s">
        <v>15</v>
      </c>
      <c r="I90" s="5" t="s">
        <v>16</v>
      </c>
      <c r="J90" s="17" t="s">
        <v>295</v>
      </c>
      <c r="K90" s="27"/>
      <c r="L90" s="27"/>
    </row>
    <row r="91" spans="1:12" x14ac:dyDescent="0.25">
      <c r="A91" s="5" t="s">
        <v>304</v>
      </c>
      <c r="B91" s="2">
        <v>3145858090</v>
      </c>
      <c r="C91" s="5">
        <v>1200</v>
      </c>
      <c r="D91" s="5" t="s">
        <v>305</v>
      </c>
      <c r="E91" s="5" t="s">
        <v>24</v>
      </c>
      <c r="F91" s="5" t="s">
        <v>134</v>
      </c>
      <c r="G91" s="5" t="s">
        <v>306</v>
      </c>
      <c r="H91" s="5" t="s">
        <v>15</v>
      </c>
      <c r="I91" s="5" t="s">
        <v>16</v>
      </c>
      <c r="J91" s="18" t="s">
        <v>307</v>
      </c>
      <c r="K91" s="27"/>
      <c r="L91" s="27"/>
    </row>
    <row r="92" spans="1:12" x14ac:dyDescent="0.25">
      <c r="A92" s="2" t="s">
        <v>308</v>
      </c>
      <c r="B92" s="2">
        <v>3322588749</v>
      </c>
      <c r="C92" s="2">
        <v>1290</v>
      </c>
      <c r="D92" s="2" t="s">
        <v>309</v>
      </c>
      <c r="E92" s="5" t="s">
        <v>310</v>
      </c>
      <c r="F92" s="2" t="s">
        <v>25</v>
      </c>
      <c r="G92" s="5" t="s">
        <v>311</v>
      </c>
      <c r="H92" s="5" t="s">
        <v>15</v>
      </c>
      <c r="I92" s="5" t="s">
        <v>16</v>
      </c>
      <c r="J92" s="18" t="s">
        <v>307</v>
      </c>
      <c r="K92" s="27"/>
      <c r="L92" s="27"/>
    </row>
    <row r="93" spans="1:12" ht="15" customHeight="1" x14ac:dyDescent="0.25">
      <c r="A93" s="33" t="s">
        <v>312</v>
      </c>
      <c r="B93" s="26">
        <v>3314409501</v>
      </c>
      <c r="C93" s="26">
        <v>1170</v>
      </c>
      <c r="D93" s="33" t="s">
        <v>313</v>
      </c>
      <c r="E93" s="9" t="s">
        <v>24</v>
      </c>
      <c r="F93" s="33" t="s">
        <v>32</v>
      </c>
      <c r="G93" s="9" t="s">
        <v>229</v>
      </c>
      <c r="H93" s="9" t="s">
        <v>15</v>
      </c>
      <c r="I93" s="5" t="s">
        <v>16</v>
      </c>
      <c r="J93" s="18" t="s">
        <v>338</v>
      </c>
      <c r="K93" s="27"/>
      <c r="L93" s="27"/>
    </row>
    <row r="94" spans="1:12" x14ac:dyDescent="0.25">
      <c r="A94" s="2" t="s">
        <v>314</v>
      </c>
      <c r="B94" s="2">
        <v>3343400800</v>
      </c>
      <c r="C94" s="2">
        <v>1300</v>
      </c>
      <c r="D94" s="2" t="s">
        <v>315</v>
      </c>
      <c r="E94" s="5" t="s">
        <v>51</v>
      </c>
      <c r="F94" s="2" t="s">
        <v>25</v>
      </c>
      <c r="G94" s="5" t="s">
        <v>316</v>
      </c>
      <c r="H94" s="5" t="s">
        <v>42</v>
      </c>
      <c r="I94" s="5" t="s">
        <v>16</v>
      </c>
      <c r="J94" s="18" t="s">
        <v>307</v>
      </c>
      <c r="K94" s="27"/>
      <c r="L94" s="27"/>
    </row>
    <row r="95" spans="1:12" x14ac:dyDescent="0.25">
      <c r="A95" s="2" t="s">
        <v>317</v>
      </c>
      <c r="B95" s="2">
        <v>3324000084</v>
      </c>
      <c r="C95" s="2">
        <v>2450</v>
      </c>
      <c r="D95" s="2" t="s">
        <v>318</v>
      </c>
      <c r="E95" s="5" t="s">
        <v>51</v>
      </c>
      <c r="F95" s="2" t="s">
        <v>32</v>
      </c>
      <c r="G95" s="5" t="s">
        <v>319</v>
      </c>
      <c r="H95" s="5" t="s">
        <v>42</v>
      </c>
      <c r="I95" s="5" t="s">
        <v>16</v>
      </c>
      <c r="J95" s="18" t="s">
        <v>307</v>
      </c>
      <c r="K95" s="27"/>
      <c r="L95" s="27"/>
    </row>
    <row r="96" spans="1:12" x14ac:dyDescent="0.25">
      <c r="A96" s="2" t="s">
        <v>320</v>
      </c>
      <c r="B96" s="2" t="s">
        <v>321</v>
      </c>
      <c r="C96" s="2">
        <v>2200</v>
      </c>
      <c r="D96" s="2" t="s">
        <v>322</v>
      </c>
      <c r="E96" s="5" t="s">
        <v>51</v>
      </c>
      <c r="F96" s="2" t="s">
        <v>32</v>
      </c>
      <c r="G96" s="5" t="s">
        <v>323</v>
      </c>
      <c r="H96" s="5" t="s">
        <v>42</v>
      </c>
      <c r="I96" s="5" t="s">
        <v>16</v>
      </c>
      <c r="J96" s="18" t="s">
        <v>307</v>
      </c>
      <c r="K96" s="27"/>
      <c r="L96" s="27"/>
    </row>
    <row r="97" spans="1:12" x14ac:dyDescent="0.25">
      <c r="A97" s="2" t="s">
        <v>324</v>
      </c>
      <c r="B97" s="2">
        <v>3212885297</v>
      </c>
      <c r="C97" s="2">
        <v>800</v>
      </c>
      <c r="D97" s="2" t="s">
        <v>325</v>
      </c>
      <c r="E97" s="5" t="s">
        <v>51</v>
      </c>
      <c r="F97" s="2" t="s">
        <v>25</v>
      </c>
      <c r="G97" s="5" t="s">
        <v>326</v>
      </c>
      <c r="H97" s="5" t="s">
        <v>15</v>
      </c>
      <c r="I97" s="5" t="s">
        <v>16</v>
      </c>
      <c r="J97" s="18" t="s">
        <v>307</v>
      </c>
      <c r="K97" s="27"/>
      <c r="L97" s="27"/>
    </row>
    <row r="98" spans="1:12" x14ac:dyDescent="0.25">
      <c r="A98" s="2" t="s">
        <v>327</v>
      </c>
      <c r="B98" s="2">
        <v>3242444067</v>
      </c>
      <c r="C98" s="2">
        <v>1300</v>
      </c>
      <c r="D98" s="2" t="s">
        <v>328</v>
      </c>
      <c r="E98" s="5" t="s">
        <v>51</v>
      </c>
      <c r="F98" s="2" t="s">
        <v>46</v>
      </c>
      <c r="G98" s="5" t="s">
        <v>197</v>
      </c>
      <c r="H98" s="5" t="s">
        <v>42</v>
      </c>
      <c r="I98" s="5" t="s">
        <v>16</v>
      </c>
      <c r="J98" s="18" t="s">
        <v>307</v>
      </c>
      <c r="K98" s="27"/>
      <c r="L98" s="27"/>
    </row>
    <row r="99" spans="1:12" x14ac:dyDescent="0.25">
      <c r="A99" s="2" t="s">
        <v>329</v>
      </c>
      <c r="B99" s="2">
        <v>3368284355</v>
      </c>
      <c r="C99" s="2">
        <v>1500</v>
      </c>
      <c r="D99" s="2" t="s">
        <v>330</v>
      </c>
      <c r="E99" s="5" t="s">
        <v>51</v>
      </c>
      <c r="F99" s="2" t="s">
        <v>46</v>
      </c>
      <c r="G99" s="5" t="s">
        <v>214</v>
      </c>
      <c r="H99" s="5" t="s">
        <v>42</v>
      </c>
      <c r="I99" s="5" t="s">
        <v>16</v>
      </c>
      <c r="J99" s="18" t="s">
        <v>331</v>
      </c>
      <c r="K99" s="27"/>
      <c r="L99" s="27"/>
    </row>
    <row r="100" spans="1:12" x14ac:dyDescent="0.25">
      <c r="A100" s="2" t="s">
        <v>332</v>
      </c>
      <c r="B100" s="2">
        <v>3073265414</v>
      </c>
      <c r="C100" s="2">
        <v>1200</v>
      </c>
      <c r="D100" s="2" t="s">
        <v>333</v>
      </c>
      <c r="E100" s="5" t="s">
        <v>126</v>
      </c>
      <c r="F100" s="2" t="s">
        <v>46</v>
      </c>
      <c r="G100" s="5" t="s">
        <v>47</v>
      </c>
      <c r="H100" s="5" t="s">
        <v>42</v>
      </c>
      <c r="I100" s="5" t="s">
        <v>16</v>
      </c>
      <c r="J100" s="18" t="s">
        <v>331</v>
      </c>
      <c r="K100" s="27"/>
      <c r="L100" s="27"/>
    </row>
    <row r="101" spans="1:12" x14ac:dyDescent="0.25">
      <c r="A101" s="2" t="s">
        <v>46</v>
      </c>
      <c r="B101" s="27"/>
      <c r="C101" s="2">
        <v>1000</v>
      </c>
      <c r="D101" s="2" t="s">
        <v>334</v>
      </c>
      <c r="E101" s="5" t="s">
        <v>51</v>
      </c>
      <c r="F101" s="2" t="s">
        <v>46</v>
      </c>
      <c r="G101" s="5" t="s">
        <v>335</v>
      </c>
      <c r="H101" s="5" t="s">
        <v>42</v>
      </c>
      <c r="I101" s="5" t="s">
        <v>16</v>
      </c>
      <c r="J101" s="18" t="s">
        <v>331</v>
      </c>
      <c r="K101" s="27"/>
      <c r="L101" s="27"/>
    </row>
    <row r="102" spans="1:12" x14ac:dyDescent="0.25">
      <c r="A102" s="5" t="s">
        <v>336</v>
      </c>
      <c r="B102" s="5">
        <v>3332191203</v>
      </c>
      <c r="C102" s="5">
        <v>1000</v>
      </c>
      <c r="D102" s="5" t="s">
        <v>337</v>
      </c>
      <c r="E102" s="5" t="s">
        <v>149</v>
      </c>
      <c r="F102" s="5" t="s">
        <v>25</v>
      </c>
      <c r="G102" s="5" t="s">
        <v>26</v>
      </c>
      <c r="H102" s="5" t="s">
        <v>15</v>
      </c>
      <c r="I102" s="5" t="s">
        <v>16</v>
      </c>
      <c r="J102" s="18" t="s">
        <v>338</v>
      </c>
      <c r="K102" s="27"/>
      <c r="L102" s="27"/>
    </row>
    <row r="103" spans="1:12" x14ac:dyDescent="0.25">
      <c r="A103" s="5" t="s">
        <v>339</v>
      </c>
      <c r="B103" s="5">
        <v>3115444842</v>
      </c>
      <c r="C103" s="5">
        <v>900</v>
      </c>
      <c r="D103" s="5" t="s">
        <v>340</v>
      </c>
      <c r="E103" s="5" t="s">
        <v>19</v>
      </c>
      <c r="F103" s="5" t="s">
        <v>25</v>
      </c>
      <c r="G103" s="5" t="s">
        <v>179</v>
      </c>
      <c r="H103" s="5" t="s">
        <v>15</v>
      </c>
      <c r="I103" s="5" t="s">
        <v>16</v>
      </c>
      <c r="J103" s="18" t="s">
        <v>338</v>
      </c>
      <c r="K103" s="27"/>
      <c r="L103" s="27"/>
    </row>
    <row r="104" spans="1:12" x14ac:dyDescent="0.25">
      <c r="A104" s="5" t="s">
        <v>341</v>
      </c>
      <c r="B104" s="5">
        <v>3062130357</v>
      </c>
      <c r="C104" s="5">
        <v>1450</v>
      </c>
      <c r="D104" s="5" t="s">
        <v>342</v>
      </c>
      <c r="E104" s="5" t="s">
        <v>51</v>
      </c>
      <c r="F104" s="5" t="s">
        <v>25</v>
      </c>
      <c r="G104" s="5" t="s">
        <v>232</v>
      </c>
      <c r="H104" s="5" t="s">
        <v>15</v>
      </c>
      <c r="I104" s="5" t="s">
        <v>16</v>
      </c>
      <c r="J104" s="18" t="s">
        <v>338</v>
      </c>
      <c r="K104" s="27"/>
      <c r="L104" s="27"/>
    </row>
    <row r="105" spans="1:12" x14ac:dyDescent="0.25">
      <c r="A105" s="5" t="s">
        <v>343</v>
      </c>
      <c r="B105" s="5">
        <v>3355127192</v>
      </c>
      <c r="C105" s="5">
        <v>1020</v>
      </c>
      <c r="D105" s="5" t="s">
        <v>344</v>
      </c>
      <c r="E105" s="5" t="s">
        <v>171</v>
      </c>
      <c r="F105" s="5" t="s">
        <v>25</v>
      </c>
      <c r="G105" s="5" t="s">
        <v>179</v>
      </c>
      <c r="H105" s="5" t="s">
        <v>15</v>
      </c>
      <c r="I105" s="5" t="s">
        <v>16</v>
      </c>
      <c r="J105" s="18" t="s">
        <v>338</v>
      </c>
      <c r="K105" s="27"/>
      <c r="L105" s="27"/>
    </row>
    <row r="106" spans="1:12" x14ac:dyDescent="0.25">
      <c r="A106" s="5" t="s">
        <v>345</v>
      </c>
      <c r="B106" s="5">
        <v>3047376569</v>
      </c>
      <c r="C106" s="5">
        <v>1200</v>
      </c>
      <c r="D106" s="5" t="s">
        <v>346</v>
      </c>
      <c r="E106" s="5" t="s">
        <v>347</v>
      </c>
      <c r="F106" s="30" t="s">
        <v>25</v>
      </c>
      <c r="G106" s="30" t="s">
        <v>350</v>
      </c>
      <c r="H106" s="5" t="s">
        <v>15</v>
      </c>
      <c r="I106" s="5" t="s">
        <v>16</v>
      </c>
      <c r="J106" s="18" t="s">
        <v>338</v>
      </c>
      <c r="K106" s="27"/>
      <c r="L106" s="27"/>
    </row>
    <row r="107" spans="1:12" x14ac:dyDescent="0.25">
      <c r="A107" s="5" t="s">
        <v>348</v>
      </c>
      <c r="B107" s="5">
        <v>3337845133</v>
      </c>
      <c r="C107" s="5">
        <v>1260</v>
      </c>
      <c r="D107" s="5" t="s">
        <v>349</v>
      </c>
      <c r="E107" s="5" t="s">
        <v>149</v>
      </c>
      <c r="F107" s="5" t="s">
        <v>46</v>
      </c>
      <c r="G107" s="5" t="s">
        <v>229</v>
      </c>
      <c r="H107" s="5" t="s">
        <v>15</v>
      </c>
      <c r="I107" s="5" t="s">
        <v>16</v>
      </c>
      <c r="J107" s="18" t="s">
        <v>338</v>
      </c>
      <c r="K107" s="27"/>
      <c r="L107" s="27"/>
    </row>
    <row r="108" spans="1:12" x14ac:dyDescent="0.25">
      <c r="A108" s="5" t="s">
        <v>353</v>
      </c>
      <c r="B108" s="5">
        <v>3238106362</v>
      </c>
      <c r="C108" s="5">
        <v>900</v>
      </c>
      <c r="D108" s="5" t="s">
        <v>354</v>
      </c>
      <c r="E108" s="5" t="s">
        <v>355</v>
      </c>
      <c r="F108" s="5" t="s">
        <v>25</v>
      </c>
      <c r="G108" s="5" t="s">
        <v>351</v>
      </c>
      <c r="H108" s="5" t="s">
        <v>15</v>
      </c>
      <c r="I108" s="5" t="s">
        <v>16</v>
      </c>
      <c r="J108" s="18" t="s">
        <v>338</v>
      </c>
      <c r="K108" s="27"/>
      <c r="L108" s="27"/>
    </row>
    <row r="109" spans="1:12" x14ac:dyDescent="0.25">
      <c r="A109" s="5" t="s">
        <v>352</v>
      </c>
      <c r="B109" s="5">
        <v>3315359798</v>
      </c>
      <c r="C109" s="5">
        <v>1100</v>
      </c>
      <c r="D109" s="5" t="s">
        <v>357</v>
      </c>
      <c r="E109" s="5" t="s">
        <v>24</v>
      </c>
      <c r="F109" s="5" t="s">
        <v>46</v>
      </c>
      <c r="G109" s="5" t="s">
        <v>356</v>
      </c>
      <c r="H109" s="5" t="s">
        <v>15</v>
      </c>
      <c r="I109" s="5" t="s">
        <v>16</v>
      </c>
      <c r="J109" s="18" t="s">
        <v>338</v>
      </c>
      <c r="K109" s="27"/>
      <c r="L109" s="27"/>
    </row>
    <row r="110" spans="1:12" x14ac:dyDescent="0.25">
      <c r="A110" s="5" t="s">
        <v>358</v>
      </c>
      <c r="B110" s="2">
        <v>3052651435</v>
      </c>
      <c r="C110" s="2">
        <v>2000</v>
      </c>
      <c r="D110" s="2" t="s">
        <v>359</v>
      </c>
      <c r="E110" s="2" t="s">
        <v>51</v>
      </c>
      <c r="F110" s="2" t="s">
        <v>360</v>
      </c>
      <c r="G110" s="9" t="s">
        <v>361</v>
      </c>
      <c r="H110" s="2" t="s">
        <v>42</v>
      </c>
      <c r="I110" s="5" t="s">
        <v>16</v>
      </c>
      <c r="J110" s="18" t="s">
        <v>362</v>
      </c>
      <c r="K110" s="27"/>
      <c r="L110" s="27"/>
    </row>
    <row r="111" spans="1:12" x14ac:dyDescent="0.25">
      <c r="A111" s="9" t="s">
        <v>363</v>
      </c>
      <c r="B111" s="5">
        <v>3341664164</v>
      </c>
      <c r="C111" s="5">
        <v>1450</v>
      </c>
      <c r="D111" s="5" t="s">
        <v>364</v>
      </c>
      <c r="E111" s="5" t="s">
        <v>51</v>
      </c>
      <c r="F111" s="5" t="s">
        <v>46</v>
      </c>
      <c r="G111" s="5" t="s">
        <v>365</v>
      </c>
      <c r="H111" s="5" t="s">
        <v>42</v>
      </c>
      <c r="I111" s="5" t="s">
        <v>16</v>
      </c>
      <c r="J111" s="18" t="s">
        <v>362</v>
      </c>
      <c r="K111" s="27"/>
      <c r="L111" s="27"/>
    </row>
    <row r="112" spans="1:12" x14ac:dyDescent="0.25">
      <c r="A112" s="5" t="s">
        <v>366</v>
      </c>
      <c r="B112" s="5">
        <v>3335573787</v>
      </c>
      <c r="C112" s="5">
        <v>1350</v>
      </c>
      <c r="D112" s="5" t="s">
        <v>367</v>
      </c>
      <c r="E112" s="5" t="s">
        <v>12</v>
      </c>
      <c r="F112" s="5" t="s">
        <v>25</v>
      </c>
      <c r="G112" s="5" t="s">
        <v>368</v>
      </c>
      <c r="H112" s="5" t="s">
        <v>42</v>
      </c>
      <c r="I112" s="5" t="s">
        <v>16</v>
      </c>
      <c r="J112" s="18" t="s">
        <v>362</v>
      </c>
      <c r="K112" s="27"/>
      <c r="L112" s="27"/>
    </row>
    <row r="113" spans="1:12" x14ac:dyDescent="0.25">
      <c r="A113" s="5" t="s">
        <v>369</v>
      </c>
      <c r="B113" s="5">
        <v>3008274645</v>
      </c>
      <c r="C113" s="5">
        <v>1000</v>
      </c>
      <c r="D113" s="5" t="s">
        <v>370</v>
      </c>
      <c r="E113" s="5" t="s">
        <v>51</v>
      </c>
      <c r="F113" s="5" t="s">
        <v>360</v>
      </c>
      <c r="G113" s="5" t="s">
        <v>371</v>
      </c>
      <c r="H113" s="5" t="s">
        <v>42</v>
      </c>
      <c r="I113" s="5" t="s">
        <v>16</v>
      </c>
      <c r="J113" s="18" t="s">
        <v>362</v>
      </c>
      <c r="K113" s="27"/>
      <c r="L113" s="27"/>
    </row>
    <row r="114" spans="1:12" x14ac:dyDescent="0.25">
      <c r="A114" s="5" t="s">
        <v>372</v>
      </c>
      <c r="B114" s="5">
        <v>3333263266</v>
      </c>
      <c r="C114" s="5">
        <v>1150</v>
      </c>
      <c r="D114" s="5" t="s">
        <v>373</v>
      </c>
      <c r="E114" s="5" t="s">
        <v>51</v>
      </c>
      <c r="F114" s="5" t="s">
        <v>46</v>
      </c>
      <c r="G114" s="5" t="s">
        <v>374</v>
      </c>
      <c r="H114" s="5" t="s">
        <v>15</v>
      </c>
      <c r="I114" s="5" t="s">
        <v>16</v>
      </c>
      <c r="J114" s="18" t="s">
        <v>362</v>
      </c>
      <c r="K114" s="27"/>
      <c r="L114" s="27"/>
    </row>
    <row r="115" spans="1:12" x14ac:dyDescent="0.25">
      <c r="A115" s="5" t="s">
        <v>375</v>
      </c>
      <c r="B115" s="5">
        <v>3148001545</v>
      </c>
      <c r="C115" s="5">
        <v>1350</v>
      </c>
      <c r="D115" s="5" t="s">
        <v>376</v>
      </c>
      <c r="E115" s="5" t="s">
        <v>51</v>
      </c>
      <c r="F115" s="5" t="s">
        <v>25</v>
      </c>
      <c r="G115" s="5" t="s">
        <v>368</v>
      </c>
      <c r="H115" s="5" t="s">
        <v>42</v>
      </c>
      <c r="I115" s="5" t="s">
        <v>16</v>
      </c>
      <c r="J115" s="18" t="s">
        <v>362</v>
      </c>
      <c r="K115" s="27"/>
      <c r="L115" s="27"/>
    </row>
    <row r="116" spans="1:12" x14ac:dyDescent="0.25">
      <c r="A116" s="5" t="s">
        <v>377</v>
      </c>
      <c r="B116" s="5">
        <v>3003664225</v>
      </c>
      <c r="C116" s="5">
        <v>1400</v>
      </c>
      <c r="D116" s="5" t="s">
        <v>378</v>
      </c>
      <c r="E116" s="5" t="s">
        <v>51</v>
      </c>
      <c r="F116" s="5" t="s">
        <v>46</v>
      </c>
      <c r="G116" s="5" t="s">
        <v>47</v>
      </c>
      <c r="H116" s="5" t="s">
        <v>42</v>
      </c>
      <c r="I116" s="5" t="s">
        <v>16</v>
      </c>
      <c r="J116" s="18" t="s">
        <v>379</v>
      </c>
      <c r="K116" s="27"/>
      <c r="L116" s="27"/>
    </row>
    <row r="117" spans="1:12" x14ac:dyDescent="0.25">
      <c r="A117" s="5" t="s">
        <v>382</v>
      </c>
      <c r="B117" s="5">
        <v>3222788979</v>
      </c>
      <c r="C117" s="5">
        <v>1400</v>
      </c>
      <c r="D117" s="5" t="s">
        <v>381</v>
      </c>
      <c r="E117" s="5" t="s">
        <v>51</v>
      </c>
      <c r="F117" s="5" t="s">
        <v>13</v>
      </c>
      <c r="G117" s="5" t="s">
        <v>380</v>
      </c>
      <c r="H117" s="5" t="s">
        <v>42</v>
      </c>
      <c r="I117" s="5" t="s">
        <v>16</v>
      </c>
      <c r="J117" s="18" t="s">
        <v>379</v>
      </c>
      <c r="K117" s="27"/>
      <c r="L117" s="27"/>
    </row>
    <row r="118" spans="1:12" x14ac:dyDescent="0.25">
      <c r="A118" s="2" t="s">
        <v>383</v>
      </c>
      <c r="B118" s="2">
        <v>3458645481</v>
      </c>
      <c r="C118" s="5">
        <v>2250</v>
      </c>
      <c r="D118" s="2" t="s">
        <v>384</v>
      </c>
      <c r="E118" s="5" t="s">
        <v>385</v>
      </c>
      <c r="F118" s="5" t="s">
        <v>386</v>
      </c>
      <c r="G118" s="5" t="s">
        <v>225</v>
      </c>
      <c r="H118" s="5" t="s">
        <v>15</v>
      </c>
      <c r="I118" s="5" t="s">
        <v>16</v>
      </c>
      <c r="J118" s="18" t="s">
        <v>379</v>
      </c>
      <c r="K118" s="27"/>
      <c r="L118" s="27"/>
    </row>
    <row r="119" spans="1:12" x14ac:dyDescent="0.25">
      <c r="A119" s="2" t="s">
        <v>387</v>
      </c>
      <c r="B119" s="2">
        <v>3334556734</v>
      </c>
      <c r="C119" s="5">
        <v>1450</v>
      </c>
      <c r="D119" s="2" t="s">
        <v>388</v>
      </c>
      <c r="E119" s="5" t="s">
        <v>24</v>
      </c>
      <c r="F119" s="5" t="s">
        <v>46</v>
      </c>
      <c r="G119" s="5" t="s">
        <v>47</v>
      </c>
      <c r="H119" s="5" t="s">
        <v>42</v>
      </c>
      <c r="I119" s="5" t="s">
        <v>16</v>
      </c>
      <c r="J119" s="18" t="s">
        <v>379</v>
      </c>
      <c r="K119" s="27"/>
      <c r="L119" s="27"/>
    </row>
    <row r="120" spans="1:12" x14ac:dyDescent="0.25">
      <c r="A120" s="2" t="s">
        <v>389</v>
      </c>
      <c r="B120" s="2">
        <v>3346854512</v>
      </c>
      <c r="C120" s="5">
        <v>1220</v>
      </c>
      <c r="D120" s="2" t="s">
        <v>390</v>
      </c>
      <c r="E120" s="5" t="s">
        <v>280</v>
      </c>
      <c r="F120" s="5" t="s">
        <v>13</v>
      </c>
      <c r="G120" s="5" t="s">
        <v>95</v>
      </c>
      <c r="H120" s="5" t="s">
        <v>15</v>
      </c>
      <c r="I120" s="5" t="s">
        <v>16</v>
      </c>
      <c r="J120" s="18" t="s">
        <v>379</v>
      </c>
      <c r="K120" s="27"/>
      <c r="L120" s="27"/>
    </row>
    <row r="121" spans="1:12" x14ac:dyDescent="0.25">
      <c r="A121" s="2" t="s">
        <v>391</v>
      </c>
      <c r="B121" s="2">
        <v>3332949188</v>
      </c>
      <c r="C121" s="5">
        <v>1020</v>
      </c>
      <c r="D121" s="2" t="s">
        <v>392</v>
      </c>
      <c r="E121" s="5" t="s">
        <v>393</v>
      </c>
      <c r="F121" s="5" t="s">
        <v>25</v>
      </c>
      <c r="G121" s="5" t="s">
        <v>396</v>
      </c>
      <c r="H121" s="5" t="s">
        <v>15</v>
      </c>
      <c r="I121" s="5" t="s">
        <v>16</v>
      </c>
      <c r="J121" s="18" t="s">
        <v>379</v>
      </c>
      <c r="K121" s="27"/>
      <c r="L121" s="27"/>
    </row>
    <row r="122" spans="1:12" x14ac:dyDescent="0.25">
      <c r="A122" s="2" t="s">
        <v>394</v>
      </c>
      <c r="B122" s="2">
        <v>3008037786</v>
      </c>
      <c r="C122" s="5">
        <v>1120</v>
      </c>
      <c r="D122" s="2" t="s">
        <v>395</v>
      </c>
      <c r="E122" s="5" t="s">
        <v>24</v>
      </c>
      <c r="F122" s="5" t="s">
        <v>13</v>
      </c>
      <c r="G122" s="5" t="s">
        <v>380</v>
      </c>
      <c r="H122" s="5" t="s">
        <v>15</v>
      </c>
      <c r="I122" s="5" t="s">
        <v>16</v>
      </c>
      <c r="J122" s="18" t="s">
        <v>379</v>
      </c>
      <c r="K122" s="27"/>
      <c r="L122" s="27"/>
    </row>
    <row r="123" spans="1:12" x14ac:dyDescent="0.25">
      <c r="A123" s="2" t="s">
        <v>397</v>
      </c>
      <c r="B123" s="2">
        <v>3434940982</v>
      </c>
      <c r="C123" s="5">
        <v>600</v>
      </c>
      <c r="D123" s="2" t="s">
        <v>398</v>
      </c>
      <c r="E123" s="5" t="s">
        <v>24</v>
      </c>
      <c r="F123" s="5" t="s">
        <v>25</v>
      </c>
      <c r="G123" s="5" t="s">
        <v>91</v>
      </c>
      <c r="H123" s="5" t="s">
        <v>15</v>
      </c>
      <c r="I123" s="5" t="s">
        <v>16</v>
      </c>
      <c r="J123" s="17">
        <v>42046</v>
      </c>
      <c r="K123" s="27"/>
      <c r="L123" s="27"/>
    </row>
    <row r="124" spans="1:12" x14ac:dyDescent="0.25">
      <c r="A124" s="2" t="s">
        <v>252</v>
      </c>
      <c r="B124" s="2">
        <v>3465317632</v>
      </c>
      <c r="C124" s="5">
        <v>1300</v>
      </c>
      <c r="D124" s="2" t="s">
        <v>399</v>
      </c>
      <c r="E124" s="5" t="s">
        <v>19</v>
      </c>
      <c r="F124" s="5" t="s">
        <v>46</v>
      </c>
      <c r="G124" s="5" t="s">
        <v>400</v>
      </c>
      <c r="H124" s="5" t="s">
        <v>42</v>
      </c>
      <c r="I124" s="5" t="s">
        <v>16</v>
      </c>
      <c r="J124" s="17">
        <v>42046</v>
      </c>
      <c r="K124" s="27"/>
      <c r="L124" s="27"/>
    </row>
    <row r="125" spans="1:12" x14ac:dyDescent="0.25">
      <c r="A125" s="2" t="s">
        <v>401</v>
      </c>
      <c r="B125" s="2">
        <v>3321461107</v>
      </c>
      <c r="C125" s="5">
        <v>1400</v>
      </c>
      <c r="D125" s="2" t="s">
        <v>402</v>
      </c>
      <c r="E125" s="5" t="s">
        <v>24</v>
      </c>
      <c r="F125" s="5" t="s">
        <v>46</v>
      </c>
      <c r="G125" s="5" t="s">
        <v>403</v>
      </c>
      <c r="H125" s="5" t="s">
        <v>42</v>
      </c>
      <c r="I125" s="5" t="s">
        <v>16</v>
      </c>
      <c r="J125" s="17">
        <v>42046</v>
      </c>
      <c r="K125" s="27"/>
      <c r="L125" s="27"/>
    </row>
    <row r="126" spans="1:12" x14ac:dyDescent="0.25">
      <c r="A126" s="2" t="s">
        <v>404</v>
      </c>
      <c r="B126" s="2">
        <v>3429150025</v>
      </c>
      <c r="C126" s="5">
        <v>700</v>
      </c>
      <c r="D126" s="2" t="s">
        <v>405</v>
      </c>
      <c r="E126" s="5" t="s">
        <v>36</v>
      </c>
      <c r="F126" s="5" t="s">
        <v>46</v>
      </c>
      <c r="G126" s="5" t="s">
        <v>406</v>
      </c>
      <c r="H126" s="5" t="s">
        <v>42</v>
      </c>
      <c r="I126" s="5" t="s">
        <v>16</v>
      </c>
      <c r="J126" s="17">
        <v>42046</v>
      </c>
      <c r="K126" s="27"/>
      <c r="L126" s="27"/>
    </row>
    <row r="127" spans="1:12" x14ac:dyDescent="0.25">
      <c r="A127" s="2" t="s">
        <v>407</v>
      </c>
      <c r="B127" s="2">
        <v>3008359466</v>
      </c>
      <c r="C127" s="5">
        <v>1500</v>
      </c>
      <c r="D127" s="2" t="s">
        <v>408</v>
      </c>
      <c r="E127" s="5" t="s">
        <v>409</v>
      </c>
      <c r="F127" s="5" t="s">
        <v>46</v>
      </c>
      <c r="G127" s="5" t="s">
        <v>410</v>
      </c>
      <c r="H127" s="5" t="s">
        <v>42</v>
      </c>
      <c r="I127" s="5" t="s">
        <v>16</v>
      </c>
      <c r="J127" s="17">
        <v>42046</v>
      </c>
      <c r="K127" s="27"/>
      <c r="L127" s="27"/>
    </row>
    <row r="128" spans="1:12" x14ac:dyDescent="0.25">
      <c r="A128" s="2" t="s">
        <v>411</v>
      </c>
      <c r="B128" s="2">
        <v>3405195710</v>
      </c>
      <c r="C128" s="5">
        <v>850</v>
      </c>
      <c r="D128" s="2" t="s">
        <v>412</v>
      </c>
      <c r="E128" s="5" t="s">
        <v>12</v>
      </c>
      <c r="F128" s="5" t="s">
        <v>46</v>
      </c>
      <c r="G128" s="5" t="s">
        <v>413</v>
      </c>
      <c r="H128" s="5" t="s">
        <v>15</v>
      </c>
      <c r="I128" s="5" t="s">
        <v>16</v>
      </c>
      <c r="J128" s="17">
        <v>42046</v>
      </c>
      <c r="K128" s="27"/>
      <c r="L128" s="27"/>
    </row>
    <row r="129" spans="1:12" x14ac:dyDescent="0.25">
      <c r="A129" s="14" t="s">
        <v>414</v>
      </c>
      <c r="B129" s="14">
        <v>3352740403</v>
      </c>
      <c r="C129" s="15">
        <v>1450</v>
      </c>
      <c r="D129" s="14" t="s">
        <v>416</v>
      </c>
      <c r="E129" s="15" t="s">
        <v>51</v>
      </c>
      <c r="F129" s="15" t="s">
        <v>25</v>
      </c>
      <c r="G129" s="15" t="s">
        <v>232</v>
      </c>
      <c r="H129" s="15" t="s">
        <v>15</v>
      </c>
      <c r="I129" s="15" t="s">
        <v>123</v>
      </c>
      <c r="J129" s="19">
        <v>42046</v>
      </c>
      <c r="K129" s="27"/>
      <c r="L129" s="27"/>
    </row>
    <row r="130" spans="1:12" x14ac:dyDescent="0.25">
      <c r="A130" s="2" t="s">
        <v>415</v>
      </c>
      <c r="B130" s="2">
        <v>3342275717</v>
      </c>
      <c r="C130" s="5">
        <v>1150</v>
      </c>
      <c r="D130" s="2" t="s">
        <v>417</v>
      </c>
      <c r="E130" s="5" t="s">
        <v>51</v>
      </c>
      <c r="F130" s="5" t="s">
        <v>46</v>
      </c>
      <c r="G130" s="5" t="s">
        <v>47</v>
      </c>
      <c r="H130" s="5" t="s">
        <v>15</v>
      </c>
      <c r="I130" s="5" t="s">
        <v>16</v>
      </c>
      <c r="J130" s="17">
        <v>42046</v>
      </c>
      <c r="K130" s="27"/>
      <c r="L130" s="27"/>
    </row>
    <row r="131" spans="1:12" x14ac:dyDescent="0.25">
      <c r="A131" s="2" t="s">
        <v>418</v>
      </c>
      <c r="B131" s="2"/>
      <c r="C131" s="5">
        <v>2000</v>
      </c>
      <c r="D131" s="2" t="s">
        <v>419</v>
      </c>
      <c r="E131" s="5" t="s">
        <v>24</v>
      </c>
      <c r="F131" s="5" t="s">
        <v>25</v>
      </c>
      <c r="G131" s="5" t="s">
        <v>420</v>
      </c>
      <c r="H131" s="5" t="s">
        <v>421</v>
      </c>
      <c r="I131" s="5" t="s">
        <v>16</v>
      </c>
      <c r="J131" s="17">
        <v>42046</v>
      </c>
      <c r="K131" s="27"/>
      <c r="L131" s="27"/>
    </row>
    <row r="132" spans="1:12" x14ac:dyDescent="0.25">
      <c r="A132" s="2" t="s">
        <v>422</v>
      </c>
      <c r="B132" s="2">
        <v>3452260945</v>
      </c>
      <c r="C132" s="5">
        <v>2150</v>
      </c>
      <c r="D132" s="2" t="s">
        <v>423</v>
      </c>
      <c r="E132" s="5" t="s">
        <v>51</v>
      </c>
      <c r="F132" s="5" t="s">
        <v>25</v>
      </c>
      <c r="G132" s="5" t="s">
        <v>424</v>
      </c>
      <c r="H132" s="5" t="s">
        <v>42</v>
      </c>
      <c r="I132" s="5" t="s">
        <v>16</v>
      </c>
      <c r="J132" s="17">
        <v>42074</v>
      </c>
      <c r="K132" s="27"/>
      <c r="L132" s="27"/>
    </row>
    <row r="133" spans="1:12" x14ac:dyDescent="0.25">
      <c r="A133" s="2" t="s">
        <v>425</v>
      </c>
      <c r="B133" s="2">
        <v>3109980080</v>
      </c>
      <c r="C133" s="5">
        <v>1050</v>
      </c>
      <c r="D133" s="2" t="s">
        <v>426</v>
      </c>
      <c r="E133" s="5" t="s">
        <v>427</v>
      </c>
      <c r="F133" s="5" t="s">
        <v>25</v>
      </c>
      <c r="G133" s="5" t="s">
        <v>428</v>
      </c>
      <c r="H133" s="5" t="s">
        <v>15</v>
      </c>
      <c r="I133" s="5" t="s">
        <v>16</v>
      </c>
      <c r="J133" s="17">
        <v>42074</v>
      </c>
      <c r="K133" s="27"/>
      <c r="L133" s="27"/>
    </row>
    <row r="134" spans="1:12" x14ac:dyDescent="0.25">
      <c r="A134" s="2" t="s">
        <v>429</v>
      </c>
      <c r="B134" s="2">
        <v>3064208400</v>
      </c>
      <c r="C134" s="5">
        <v>1050</v>
      </c>
      <c r="D134" s="2" t="s">
        <v>430</v>
      </c>
      <c r="E134" s="5" t="s">
        <v>24</v>
      </c>
      <c r="F134" s="5" t="s">
        <v>25</v>
      </c>
      <c r="G134" s="5" t="s">
        <v>261</v>
      </c>
      <c r="H134" s="5" t="s">
        <v>15</v>
      </c>
      <c r="I134" s="5" t="s">
        <v>16</v>
      </c>
      <c r="J134" s="17">
        <v>42074</v>
      </c>
      <c r="K134" s="27"/>
      <c r="L134" s="27"/>
    </row>
    <row r="135" spans="1:12" x14ac:dyDescent="0.25">
      <c r="A135" s="14" t="s">
        <v>431</v>
      </c>
      <c r="B135" s="14">
        <v>3083730969</v>
      </c>
      <c r="C135" s="15">
        <v>1050</v>
      </c>
      <c r="D135" s="14" t="s">
        <v>432</v>
      </c>
      <c r="E135" s="15" t="s">
        <v>121</v>
      </c>
      <c r="F135" s="15" t="s">
        <v>25</v>
      </c>
      <c r="G135" s="15" t="s">
        <v>428</v>
      </c>
      <c r="H135" s="15" t="s">
        <v>15</v>
      </c>
      <c r="I135" s="15" t="s">
        <v>123</v>
      </c>
      <c r="J135" s="19">
        <v>42074</v>
      </c>
      <c r="K135" s="27"/>
      <c r="L135" s="27"/>
    </row>
    <row r="136" spans="1:12" x14ac:dyDescent="0.25">
      <c r="A136" s="2" t="s">
        <v>434</v>
      </c>
      <c r="B136" s="2">
        <v>3487699561</v>
      </c>
      <c r="C136" s="5">
        <v>1550</v>
      </c>
      <c r="D136" s="2" t="s">
        <v>433</v>
      </c>
      <c r="E136" s="5" t="s">
        <v>130</v>
      </c>
      <c r="F136" s="5" t="s">
        <v>25</v>
      </c>
      <c r="G136" s="5" t="s">
        <v>146</v>
      </c>
      <c r="H136" s="5" t="s">
        <v>15</v>
      </c>
      <c r="I136" s="5" t="s">
        <v>16</v>
      </c>
      <c r="J136" s="17">
        <v>42105</v>
      </c>
      <c r="K136" s="27"/>
      <c r="L136" s="27"/>
    </row>
    <row r="137" spans="1:12" x14ac:dyDescent="0.25">
      <c r="A137" s="2" t="s">
        <v>435</v>
      </c>
      <c r="B137" s="2">
        <v>3013345679</v>
      </c>
      <c r="C137" s="5">
        <v>1380</v>
      </c>
      <c r="D137" s="2" t="s">
        <v>436</v>
      </c>
      <c r="E137" s="5" t="s">
        <v>51</v>
      </c>
      <c r="F137" s="5" t="s">
        <v>46</v>
      </c>
      <c r="G137" s="5" t="s">
        <v>437</v>
      </c>
      <c r="H137" s="5" t="s">
        <v>15</v>
      </c>
      <c r="I137" s="5" t="s">
        <v>16</v>
      </c>
      <c r="J137" s="17">
        <v>42135</v>
      </c>
      <c r="K137" s="27"/>
      <c r="L137" s="27"/>
    </row>
    <row r="138" spans="1:12" x14ac:dyDescent="0.25">
      <c r="A138" s="2" t="s">
        <v>438</v>
      </c>
      <c r="B138" s="2">
        <v>3343501747</v>
      </c>
      <c r="C138" s="5">
        <v>1070</v>
      </c>
      <c r="D138" s="2" t="s">
        <v>439</v>
      </c>
      <c r="E138" s="5" t="s">
        <v>51</v>
      </c>
      <c r="F138" s="5" t="s">
        <v>46</v>
      </c>
      <c r="G138" s="5" t="s">
        <v>440</v>
      </c>
      <c r="H138" s="5" t="s">
        <v>15</v>
      </c>
      <c r="I138" s="5" t="s">
        <v>16</v>
      </c>
      <c r="J138" s="17">
        <v>42135</v>
      </c>
      <c r="K138" s="27"/>
      <c r="L138" s="27"/>
    </row>
    <row r="139" spans="1:12" x14ac:dyDescent="0.25">
      <c r="A139" s="2" t="s">
        <v>1384</v>
      </c>
      <c r="B139" s="2">
        <v>3452820133</v>
      </c>
      <c r="C139" s="5">
        <v>1100</v>
      </c>
      <c r="D139" s="2" t="s">
        <v>441</v>
      </c>
      <c r="E139" s="5" t="s">
        <v>51</v>
      </c>
      <c r="F139" s="5" t="s">
        <v>25</v>
      </c>
      <c r="G139" s="5" t="s">
        <v>101</v>
      </c>
      <c r="H139" s="5" t="s">
        <v>15</v>
      </c>
      <c r="I139" s="5" t="s">
        <v>16</v>
      </c>
      <c r="J139" s="17">
        <v>42135</v>
      </c>
      <c r="K139" s="27"/>
      <c r="L139" s="27"/>
    </row>
    <row r="140" spans="1:12" x14ac:dyDescent="0.25">
      <c r="A140" s="2" t="s">
        <v>442</v>
      </c>
      <c r="B140" s="2">
        <v>3024784064</v>
      </c>
      <c r="C140" s="5">
        <v>1220</v>
      </c>
      <c r="D140" s="2" t="s">
        <v>443</v>
      </c>
      <c r="E140" s="5" t="s">
        <v>24</v>
      </c>
      <c r="F140" s="5" t="s">
        <v>13</v>
      </c>
      <c r="G140" s="5" t="s">
        <v>95</v>
      </c>
      <c r="H140" s="5" t="s">
        <v>15</v>
      </c>
      <c r="I140" s="5" t="s">
        <v>16</v>
      </c>
      <c r="J140" s="17">
        <v>42135</v>
      </c>
      <c r="K140" s="27"/>
      <c r="L140" s="27"/>
    </row>
    <row r="141" spans="1:12" x14ac:dyDescent="0.25">
      <c r="A141" s="2" t="s">
        <v>444</v>
      </c>
      <c r="B141" s="2">
        <v>3004710338</v>
      </c>
      <c r="C141" s="5">
        <v>1170</v>
      </c>
      <c r="D141" s="2" t="s">
        <v>445</v>
      </c>
      <c r="E141" s="5" t="s">
        <v>24</v>
      </c>
      <c r="F141" s="5" t="s">
        <v>32</v>
      </c>
      <c r="G141" s="5" t="s">
        <v>47</v>
      </c>
      <c r="H141" s="5" t="s">
        <v>15</v>
      </c>
      <c r="I141" s="5" t="s">
        <v>16</v>
      </c>
      <c r="J141" s="17">
        <v>42135</v>
      </c>
      <c r="K141" s="27"/>
      <c r="L141" s="27"/>
    </row>
    <row r="142" spans="1:12" x14ac:dyDescent="0.25">
      <c r="A142" s="14" t="s">
        <v>446</v>
      </c>
      <c r="B142" s="14">
        <v>3007517443</v>
      </c>
      <c r="C142" s="14">
        <v>1460</v>
      </c>
      <c r="D142" s="14" t="s">
        <v>447</v>
      </c>
      <c r="E142" s="15" t="s">
        <v>24</v>
      </c>
      <c r="F142" s="15" t="s">
        <v>25</v>
      </c>
      <c r="G142" s="15" t="s">
        <v>232</v>
      </c>
      <c r="H142" s="15" t="s">
        <v>15</v>
      </c>
      <c r="I142" s="15" t="s">
        <v>123</v>
      </c>
      <c r="J142" s="19">
        <v>42135</v>
      </c>
      <c r="K142" s="27"/>
      <c r="L142" s="27"/>
    </row>
    <row r="143" spans="1:12" x14ac:dyDescent="0.25">
      <c r="A143" s="2" t="s">
        <v>448</v>
      </c>
      <c r="B143" s="2" t="s">
        <v>105</v>
      </c>
      <c r="C143" s="5">
        <v>1000</v>
      </c>
      <c r="D143" s="2" t="s">
        <v>449</v>
      </c>
      <c r="E143" s="5" t="s">
        <v>149</v>
      </c>
      <c r="F143" s="5" t="s">
        <v>25</v>
      </c>
      <c r="G143" s="5" t="s">
        <v>450</v>
      </c>
      <c r="H143" s="5" t="s">
        <v>15</v>
      </c>
      <c r="I143" s="5" t="s">
        <v>16</v>
      </c>
      <c r="J143" s="18">
        <v>42196</v>
      </c>
      <c r="K143" s="27"/>
      <c r="L143" s="27"/>
    </row>
    <row r="144" spans="1:12" x14ac:dyDescent="0.25">
      <c r="A144" s="2" t="s">
        <v>451</v>
      </c>
      <c r="B144" s="2" t="s">
        <v>453</v>
      </c>
      <c r="C144" s="5">
        <v>1250</v>
      </c>
      <c r="D144" s="2" t="s">
        <v>452</v>
      </c>
      <c r="E144" s="5" t="s">
        <v>19</v>
      </c>
      <c r="F144" s="5" t="s">
        <v>25</v>
      </c>
      <c r="G144" s="5" t="s">
        <v>454</v>
      </c>
      <c r="H144" s="5" t="s">
        <v>15</v>
      </c>
      <c r="I144" s="5" t="s">
        <v>16</v>
      </c>
      <c r="J144" s="18">
        <v>42196</v>
      </c>
      <c r="K144" s="27"/>
      <c r="L144" s="27"/>
    </row>
    <row r="145" spans="1:12" x14ac:dyDescent="0.25">
      <c r="A145" s="2" t="s">
        <v>455</v>
      </c>
      <c r="B145" s="2">
        <v>3016620720</v>
      </c>
      <c r="C145" s="5">
        <v>800</v>
      </c>
      <c r="D145" s="2" t="s">
        <v>456</v>
      </c>
      <c r="E145" s="5" t="s">
        <v>19</v>
      </c>
      <c r="F145" s="5" t="s">
        <v>25</v>
      </c>
      <c r="G145" s="5" t="s">
        <v>326</v>
      </c>
      <c r="H145" s="5" t="s">
        <v>15</v>
      </c>
      <c r="I145" s="5" t="s">
        <v>16</v>
      </c>
      <c r="J145" s="18">
        <v>42196</v>
      </c>
      <c r="K145" s="27"/>
      <c r="L145" s="27"/>
    </row>
    <row r="146" spans="1:12" x14ac:dyDescent="0.25">
      <c r="A146" s="2" t="s">
        <v>457</v>
      </c>
      <c r="B146" s="2">
        <v>3435000168</v>
      </c>
      <c r="C146" s="5">
        <v>1000</v>
      </c>
      <c r="D146" s="2" t="s">
        <v>458</v>
      </c>
      <c r="E146" s="5" t="s">
        <v>24</v>
      </c>
      <c r="F146" s="5" t="s">
        <v>25</v>
      </c>
      <c r="G146" s="5" t="s">
        <v>428</v>
      </c>
      <c r="H146" s="5" t="s">
        <v>15</v>
      </c>
      <c r="I146" s="5" t="s">
        <v>16</v>
      </c>
      <c r="J146" s="18">
        <v>42196</v>
      </c>
      <c r="K146" s="27"/>
      <c r="L146" s="27"/>
    </row>
    <row r="147" spans="1:12" x14ac:dyDescent="0.25">
      <c r="A147" s="2" t="s">
        <v>459</v>
      </c>
      <c r="B147" s="2">
        <v>3334707299</v>
      </c>
      <c r="C147" s="5">
        <v>1140</v>
      </c>
      <c r="D147" s="2" t="s">
        <v>460</v>
      </c>
      <c r="E147" s="5" t="s">
        <v>461</v>
      </c>
      <c r="F147" s="5" t="s">
        <v>32</v>
      </c>
      <c r="G147" s="5" t="s">
        <v>462</v>
      </c>
      <c r="H147" s="5" t="s">
        <v>15</v>
      </c>
      <c r="I147" s="5" t="s">
        <v>16</v>
      </c>
      <c r="J147" s="18">
        <v>42196</v>
      </c>
      <c r="K147" s="27"/>
      <c r="L147" s="27"/>
    </row>
    <row r="148" spans="1:12" x14ac:dyDescent="0.25">
      <c r="A148" s="2" t="s">
        <v>464</v>
      </c>
      <c r="B148" s="2" t="s">
        <v>464</v>
      </c>
      <c r="C148" s="2">
        <v>1300</v>
      </c>
      <c r="D148" s="2" t="s">
        <v>464</v>
      </c>
      <c r="E148" s="5" t="s">
        <v>51</v>
      </c>
      <c r="F148" s="5" t="s">
        <v>32</v>
      </c>
      <c r="G148" s="5" t="s">
        <v>463</v>
      </c>
      <c r="H148" s="5" t="s">
        <v>42</v>
      </c>
      <c r="I148" s="5" t="s">
        <v>16</v>
      </c>
      <c r="J148" s="17">
        <v>42196</v>
      </c>
      <c r="K148" s="27"/>
      <c r="L148" s="27"/>
    </row>
    <row r="149" spans="1:12" x14ac:dyDescent="0.25">
      <c r="A149" s="2" t="s">
        <v>507</v>
      </c>
      <c r="B149" s="2">
        <v>3464161233</v>
      </c>
      <c r="C149" s="5">
        <v>1000</v>
      </c>
      <c r="D149" s="2" t="s">
        <v>508</v>
      </c>
      <c r="E149" s="5" t="s">
        <v>24</v>
      </c>
      <c r="F149" s="5" t="s">
        <v>25</v>
      </c>
      <c r="G149" s="5" t="s">
        <v>428</v>
      </c>
      <c r="H149" s="5" t="s">
        <v>15</v>
      </c>
      <c r="I149" s="5" t="s">
        <v>16</v>
      </c>
      <c r="J149" s="17">
        <v>42258</v>
      </c>
      <c r="K149" s="27"/>
      <c r="L149" s="27"/>
    </row>
    <row r="150" spans="1:12" x14ac:dyDescent="0.25">
      <c r="A150" s="2" t="s">
        <v>465</v>
      </c>
      <c r="B150" s="2">
        <v>3223345939</v>
      </c>
      <c r="C150" s="5">
        <v>1230</v>
      </c>
      <c r="D150" s="2" t="s">
        <v>466</v>
      </c>
      <c r="E150" s="5" t="s">
        <v>51</v>
      </c>
      <c r="F150" s="5" t="s">
        <v>25</v>
      </c>
      <c r="G150" s="5" t="s">
        <v>454</v>
      </c>
      <c r="H150" s="5" t="s">
        <v>15</v>
      </c>
      <c r="I150" s="5" t="s">
        <v>16</v>
      </c>
      <c r="J150" s="17">
        <v>42258</v>
      </c>
      <c r="K150" s="27"/>
      <c r="L150" s="27"/>
    </row>
    <row r="151" spans="1:12" x14ac:dyDescent="0.25">
      <c r="A151" s="2" t="s">
        <v>468</v>
      </c>
      <c r="B151" s="2">
        <v>3327925644</v>
      </c>
      <c r="C151" s="5">
        <v>1150</v>
      </c>
      <c r="D151" s="2" t="s">
        <v>467</v>
      </c>
      <c r="E151" s="5" t="s">
        <v>51</v>
      </c>
      <c r="F151" s="5" t="s">
        <v>32</v>
      </c>
      <c r="G151" s="5" t="s">
        <v>47</v>
      </c>
      <c r="H151" s="5" t="s">
        <v>15</v>
      </c>
      <c r="I151" s="5" t="s">
        <v>16</v>
      </c>
      <c r="J151" s="17">
        <v>42258</v>
      </c>
      <c r="K151" s="27"/>
      <c r="L151" s="27"/>
    </row>
    <row r="152" spans="1:12" x14ac:dyDescent="0.25">
      <c r="A152" s="2" t="s">
        <v>469</v>
      </c>
      <c r="B152" s="2">
        <v>3453053894</v>
      </c>
      <c r="C152" s="5">
        <v>1120</v>
      </c>
      <c r="D152" s="2" t="s">
        <v>470</v>
      </c>
      <c r="E152" s="5" t="s">
        <v>51</v>
      </c>
      <c r="F152" s="5" t="s">
        <v>32</v>
      </c>
      <c r="G152" s="5" t="s">
        <v>47</v>
      </c>
      <c r="H152" s="5" t="s">
        <v>15</v>
      </c>
      <c r="I152" s="5" t="s">
        <v>16</v>
      </c>
      <c r="J152" s="17">
        <v>42258</v>
      </c>
      <c r="K152" s="27"/>
      <c r="L152" s="27"/>
    </row>
    <row r="153" spans="1:12" x14ac:dyDescent="0.25">
      <c r="A153" s="27" t="s">
        <v>471</v>
      </c>
      <c r="B153" s="27" t="s">
        <v>471</v>
      </c>
      <c r="C153" s="27">
        <v>1500</v>
      </c>
      <c r="D153" s="27" t="s">
        <v>472</v>
      </c>
      <c r="E153" s="5" t="s">
        <v>51</v>
      </c>
      <c r="F153" s="5" t="s">
        <v>32</v>
      </c>
      <c r="G153" s="5" t="s">
        <v>214</v>
      </c>
      <c r="H153" s="5" t="s">
        <v>42</v>
      </c>
      <c r="I153" s="5" t="s">
        <v>16</v>
      </c>
      <c r="J153" s="17">
        <v>42258</v>
      </c>
      <c r="K153" s="27"/>
      <c r="L153" s="27"/>
    </row>
    <row r="154" spans="1:12" x14ac:dyDescent="0.25">
      <c r="A154" s="2" t="s">
        <v>473</v>
      </c>
      <c r="B154" s="2">
        <v>3332831141</v>
      </c>
      <c r="C154" s="2">
        <v>950</v>
      </c>
      <c r="D154" s="2" t="s">
        <v>474</v>
      </c>
      <c r="E154" s="5" t="s">
        <v>51</v>
      </c>
      <c r="F154" s="5" t="s">
        <v>25</v>
      </c>
      <c r="G154" s="5" t="s">
        <v>428</v>
      </c>
      <c r="H154" s="5" t="s">
        <v>15</v>
      </c>
      <c r="I154" s="5" t="s">
        <v>16</v>
      </c>
      <c r="J154" s="17">
        <v>42258</v>
      </c>
      <c r="K154" s="27"/>
      <c r="L154" s="27"/>
    </row>
    <row r="155" spans="1:12" x14ac:dyDescent="0.25">
      <c r="A155" s="14" t="s">
        <v>475</v>
      </c>
      <c r="B155" s="14">
        <v>3456463762</v>
      </c>
      <c r="C155" s="14">
        <v>1850</v>
      </c>
      <c r="D155" s="14" t="s">
        <v>476</v>
      </c>
      <c r="E155" s="15" t="s">
        <v>31</v>
      </c>
      <c r="F155" s="15" t="s">
        <v>46</v>
      </c>
      <c r="G155" s="15" t="s">
        <v>477</v>
      </c>
      <c r="H155" s="15" t="s">
        <v>42</v>
      </c>
      <c r="I155" s="15" t="s">
        <v>123</v>
      </c>
      <c r="J155" s="19">
        <v>42258</v>
      </c>
      <c r="K155" s="27"/>
      <c r="L155" s="27"/>
    </row>
    <row r="156" spans="1:12" x14ac:dyDescent="0.25">
      <c r="A156" s="2" t="s">
        <v>478</v>
      </c>
      <c r="B156" s="2">
        <v>3357731777</v>
      </c>
      <c r="C156" s="2">
        <v>1100</v>
      </c>
      <c r="D156" s="2" t="s">
        <v>479</v>
      </c>
      <c r="E156" s="5" t="s">
        <v>19</v>
      </c>
      <c r="F156" s="5" t="s">
        <v>46</v>
      </c>
      <c r="G156" s="5" t="s">
        <v>462</v>
      </c>
      <c r="H156" s="5" t="s">
        <v>15</v>
      </c>
      <c r="I156" s="5" t="s">
        <v>16</v>
      </c>
      <c r="J156" s="17">
        <v>42258</v>
      </c>
      <c r="K156" s="27"/>
      <c r="L156" s="27"/>
    </row>
    <row r="157" spans="1:12" x14ac:dyDescent="0.25">
      <c r="A157" s="14" t="s">
        <v>480</v>
      </c>
      <c r="B157" s="14">
        <v>3017461453</v>
      </c>
      <c r="C157" s="14">
        <v>1140</v>
      </c>
      <c r="D157" s="14" t="s">
        <v>481</v>
      </c>
      <c r="E157" s="15" t="s">
        <v>482</v>
      </c>
      <c r="F157" s="15" t="s">
        <v>32</v>
      </c>
      <c r="G157" s="15" t="s">
        <v>462</v>
      </c>
      <c r="H157" s="15" t="s">
        <v>15</v>
      </c>
      <c r="I157" s="15" t="s">
        <v>123</v>
      </c>
      <c r="J157" s="19">
        <v>42258</v>
      </c>
      <c r="K157" s="27"/>
      <c r="L157" s="27"/>
    </row>
    <row r="158" spans="1:12" x14ac:dyDescent="0.25">
      <c r="A158" s="2" t="s">
        <v>483</v>
      </c>
      <c r="B158" s="2">
        <v>3126969609</v>
      </c>
      <c r="C158" s="2">
        <v>1000</v>
      </c>
      <c r="D158" s="2" t="s">
        <v>484</v>
      </c>
      <c r="E158" s="5" t="s">
        <v>12</v>
      </c>
      <c r="F158" s="5" t="s">
        <v>25</v>
      </c>
      <c r="G158" s="5" t="s">
        <v>428</v>
      </c>
      <c r="H158" s="5" t="s">
        <v>15</v>
      </c>
      <c r="I158" s="5" t="s">
        <v>16</v>
      </c>
      <c r="J158" s="17">
        <v>42258</v>
      </c>
      <c r="K158" s="27"/>
      <c r="L158" s="27"/>
    </row>
    <row r="159" spans="1:12" x14ac:dyDescent="0.25">
      <c r="A159" s="2" t="s">
        <v>485</v>
      </c>
      <c r="B159" s="2">
        <v>3449385746</v>
      </c>
      <c r="C159" s="2">
        <v>1300</v>
      </c>
      <c r="D159" s="2" t="s">
        <v>486</v>
      </c>
      <c r="E159" s="5" t="s">
        <v>171</v>
      </c>
      <c r="F159" s="5" t="s">
        <v>32</v>
      </c>
      <c r="G159" s="5" t="s">
        <v>463</v>
      </c>
      <c r="H159" s="5" t="s">
        <v>15</v>
      </c>
      <c r="I159" s="5" t="s">
        <v>16</v>
      </c>
      <c r="J159" s="17">
        <v>42258</v>
      </c>
      <c r="K159" s="27"/>
      <c r="L159" s="27"/>
    </row>
    <row r="160" spans="1:12" x14ac:dyDescent="0.25">
      <c r="A160" s="2" t="s">
        <v>487</v>
      </c>
      <c r="B160" s="2">
        <v>3335559707</v>
      </c>
      <c r="C160" s="2">
        <v>1120</v>
      </c>
      <c r="D160" s="2" t="s">
        <v>488</v>
      </c>
      <c r="E160" s="5" t="s">
        <v>12</v>
      </c>
      <c r="F160" s="2" t="s">
        <v>25</v>
      </c>
      <c r="G160" s="2" t="s">
        <v>101</v>
      </c>
      <c r="H160" s="5" t="s">
        <v>15</v>
      </c>
      <c r="I160" s="5" t="s">
        <v>16</v>
      </c>
      <c r="J160" s="17">
        <v>42258</v>
      </c>
      <c r="K160" s="27"/>
      <c r="L160" s="27"/>
    </row>
    <row r="161" spans="1:12" x14ac:dyDescent="0.25">
      <c r="A161" s="2" t="s">
        <v>489</v>
      </c>
      <c r="B161" s="2">
        <v>3430100223</v>
      </c>
      <c r="C161" s="2">
        <v>1050</v>
      </c>
      <c r="D161" s="2" t="s">
        <v>490</v>
      </c>
      <c r="E161" s="5" t="s">
        <v>24</v>
      </c>
      <c r="F161" s="2" t="s">
        <v>46</v>
      </c>
      <c r="G161" s="2" t="s">
        <v>503</v>
      </c>
      <c r="H161" s="5" t="s">
        <v>15</v>
      </c>
      <c r="I161" s="5" t="s">
        <v>16</v>
      </c>
      <c r="J161" s="17">
        <v>42258</v>
      </c>
      <c r="K161" s="27"/>
      <c r="L161" s="27"/>
    </row>
    <row r="162" spans="1:12" x14ac:dyDescent="0.25">
      <c r="A162" s="2" t="s">
        <v>491</v>
      </c>
      <c r="B162" s="2">
        <v>3030972411</v>
      </c>
      <c r="C162" s="2">
        <v>1450</v>
      </c>
      <c r="D162" s="2" t="s">
        <v>492</v>
      </c>
      <c r="E162" s="5" t="s">
        <v>493</v>
      </c>
      <c r="F162" s="5" t="s">
        <v>32</v>
      </c>
      <c r="G162" s="5" t="s">
        <v>494</v>
      </c>
      <c r="H162" s="5" t="s">
        <v>42</v>
      </c>
      <c r="I162" s="5" t="s">
        <v>16</v>
      </c>
      <c r="J162" s="17">
        <v>42258</v>
      </c>
      <c r="K162" s="27"/>
      <c r="L162" s="27"/>
    </row>
    <row r="163" spans="1:12" x14ac:dyDescent="0.25">
      <c r="A163" s="2" t="s">
        <v>495</v>
      </c>
      <c r="B163" s="2">
        <v>3333666960</v>
      </c>
      <c r="C163" s="2">
        <v>5150</v>
      </c>
      <c r="D163" s="2" t="s">
        <v>496</v>
      </c>
      <c r="E163" s="5" t="s">
        <v>51</v>
      </c>
      <c r="F163" s="5" t="s">
        <v>46</v>
      </c>
      <c r="G163" s="5" t="s">
        <v>497</v>
      </c>
      <c r="H163" s="5" t="s">
        <v>42</v>
      </c>
      <c r="I163" s="5" t="s">
        <v>16</v>
      </c>
      <c r="J163" s="17">
        <v>42258</v>
      </c>
      <c r="K163" s="27"/>
      <c r="L163" s="27"/>
    </row>
    <row r="164" spans="1:12" x14ac:dyDescent="0.25">
      <c r="A164" s="14" t="s">
        <v>498</v>
      </c>
      <c r="B164" s="14">
        <v>3157697376</v>
      </c>
      <c r="C164" s="14">
        <v>1290</v>
      </c>
      <c r="D164" s="14" t="s">
        <v>499</v>
      </c>
      <c r="E164" s="15" t="s">
        <v>58</v>
      </c>
      <c r="F164" s="15" t="s">
        <v>25</v>
      </c>
      <c r="G164" s="15" t="s">
        <v>454</v>
      </c>
      <c r="H164" s="15" t="s">
        <v>15</v>
      </c>
      <c r="I164" s="15" t="s">
        <v>123</v>
      </c>
      <c r="J164" s="19">
        <v>42319</v>
      </c>
      <c r="K164" s="27"/>
      <c r="L164" s="27"/>
    </row>
    <row r="165" spans="1:12" x14ac:dyDescent="0.25">
      <c r="A165" s="2" t="s">
        <v>500</v>
      </c>
      <c r="B165" s="2">
        <v>3334512471</v>
      </c>
      <c r="C165" s="2">
        <v>2900</v>
      </c>
      <c r="D165" s="2" t="s">
        <v>502</v>
      </c>
      <c r="E165" s="5" t="s">
        <v>24</v>
      </c>
      <c r="F165" s="5" t="s">
        <v>46</v>
      </c>
      <c r="G165" s="5" t="s">
        <v>501</v>
      </c>
      <c r="H165" s="5" t="s">
        <v>42</v>
      </c>
      <c r="I165" s="5" t="s">
        <v>16</v>
      </c>
      <c r="J165" s="17">
        <v>42319</v>
      </c>
      <c r="K165" s="27"/>
      <c r="L165" s="27"/>
    </row>
    <row r="166" spans="1:12" x14ac:dyDescent="0.25">
      <c r="A166" s="2" t="s">
        <v>504</v>
      </c>
      <c r="B166" s="2">
        <v>3314645434</v>
      </c>
      <c r="C166" s="2">
        <v>4000</v>
      </c>
      <c r="D166" s="2" t="s">
        <v>505</v>
      </c>
      <c r="E166" s="5" t="s">
        <v>24</v>
      </c>
      <c r="F166" s="5" t="s">
        <v>25</v>
      </c>
      <c r="G166" s="5" t="s">
        <v>506</v>
      </c>
      <c r="H166" s="5" t="s">
        <v>15</v>
      </c>
      <c r="I166" s="5" t="s">
        <v>16</v>
      </c>
      <c r="J166" s="17">
        <v>42319</v>
      </c>
      <c r="K166" s="27"/>
      <c r="L166" s="27"/>
    </row>
    <row r="167" spans="1:12" x14ac:dyDescent="0.25">
      <c r="A167" s="2" t="s">
        <v>509</v>
      </c>
      <c r="B167" s="2">
        <v>3242984905</v>
      </c>
      <c r="C167" s="2">
        <v>650</v>
      </c>
      <c r="D167" s="2" t="s">
        <v>510</v>
      </c>
      <c r="E167" s="5" t="s">
        <v>51</v>
      </c>
      <c r="F167" s="5" t="s">
        <v>46</v>
      </c>
      <c r="G167" s="5" t="s">
        <v>537</v>
      </c>
      <c r="H167" s="5" t="s">
        <v>42</v>
      </c>
      <c r="I167" s="5" t="s">
        <v>16</v>
      </c>
      <c r="J167" s="17">
        <v>42319</v>
      </c>
      <c r="K167" s="27"/>
      <c r="L167" s="27"/>
    </row>
    <row r="168" spans="1:12" x14ac:dyDescent="0.25">
      <c r="A168" s="2" t="s">
        <v>511</v>
      </c>
      <c r="B168" s="2">
        <v>3461283211</v>
      </c>
      <c r="C168" s="2">
        <v>1300</v>
      </c>
      <c r="D168" s="2" t="s">
        <v>512</v>
      </c>
      <c r="E168" s="5" t="s">
        <v>51</v>
      </c>
      <c r="F168" s="5" t="s">
        <v>25</v>
      </c>
      <c r="G168" s="5" t="s">
        <v>428</v>
      </c>
      <c r="H168" s="5" t="s">
        <v>42</v>
      </c>
      <c r="I168" s="5" t="s">
        <v>16</v>
      </c>
      <c r="J168" s="17">
        <v>42319</v>
      </c>
      <c r="K168" s="27"/>
      <c r="L168" s="27"/>
    </row>
    <row r="169" spans="1:12" x14ac:dyDescent="0.25">
      <c r="A169" s="2" t="s">
        <v>515</v>
      </c>
      <c r="B169" s="2">
        <v>3432998344</v>
      </c>
      <c r="C169" s="2">
        <v>1600</v>
      </c>
      <c r="D169" s="2" t="s">
        <v>519</v>
      </c>
      <c r="E169" s="5" t="s">
        <v>51</v>
      </c>
      <c r="F169" s="5" t="s">
        <v>25</v>
      </c>
      <c r="G169" s="5" t="s">
        <v>514</v>
      </c>
      <c r="H169" s="5" t="s">
        <v>42</v>
      </c>
      <c r="I169" s="5" t="s">
        <v>16</v>
      </c>
      <c r="J169" s="17" t="s">
        <v>513</v>
      </c>
      <c r="K169" s="27"/>
      <c r="L169" s="27"/>
    </row>
    <row r="170" spans="1:12" x14ac:dyDescent="0.25">
      <c r="A170" s="2" t="s">
        <v>516</v>
      </c>
      <c r="B170" s="2">
        <v>3216442684</v>
      </c>
      <c r="C170" s="2">
        <v>1290</v>
      </c>
      <c r="D170" s="2" t="s">
        <v>517</v>
      </c>
      <c r="E170" s="5" t="s">
        <v>31</v>
      </c>
      <c r="F170" s="5" t="s">
        <v>25</v>
      </c>
      <c r="G170" s="5" t="s">
        <v>311</v>
      </c>
      <c r="H170" s="5" t="s">
        <v>15</v>
      </c>
      <c r="I170" s="5" t="s">
        <v>16</v>
      </c>
      <c r="J170" s="17" t="s">
        <v>513</v>
      </c>
      <c r="K170" s="27"/>
      <c r="L170" s="27"/>
    </row>
    <row r="171" spans="1:12" x14ac:dyDescent="0.25">
      <c r="A171" s="2" t="s">
        <v>518</v>
      </c>
      <c r="B171" s="2">
        <v>3315050582</v>
      </c>
      <c r="C171" s="2">
        <v>850</v>
      </c>
      <c r="D171" s="2" t="s">
        <v>595</v>
      </c>
      <c r="E171" s="5" t="s">
        <v>12</v>
      </c>
      <c r="F171" s="5" t="s">
        <v>46</v>
      </c>
      <c r="G171" s="5" t="s">
        <v>520</v>
      </c>
      <c r="H171" s="5" t="s">
        <v>15</v>
      </c>
      <c r="I171" s="5" t="s">
        <v>16</v>
      </c>
      <c r="J171" s="17" t="s">
        <v>513</v>
      </c>
      <c r="K171" s="27"/>
      <c r="L171" s="27"/>
    </row>
    <row r="172" spans="1:12" x14ac:dyDescent="0.25">
      <c r="A172" s="2" t="s">
        <v>521</v>
      </c>
      <c r="B172" s="2">
        <v>3454882587</v>
      </c>
      <c r="C172" s="2">
        <v>2200</v>
      </c>
      <c r="D172" s="2" t="s">
        <v>522</v>
      </c>
      <c r="E172" s="5" t="s">
        <v>149</v>
      </c>
      <c r="F172" s="5" t="s">
        <v>523</v>
      </c>
      <c r="G172" s="5" t="s">
        <v>524</v>
      </c>
      <c r="H172" s="5" t="s">
        <v>42</v>
      </c>
      <c r="I172" s="5" t="s">
        <v>16</v>
      </c>
      <c r="J172" s="17" t="s">
        <v>513</v>
      </c>
      <c r="K172" s="27"/>
      <c r="L172" s="27"/>
    </row>
    <row r="173" spans="1:12" x14ac:dyDescent="0.25">
      <c r="A173" s="2" t="s">
        <v>525</v>
      </c>
      <c r="B173" s="2">
        <v>3218387575</v>
      </c>
      <c r="C173" s="2">
        <v>1500</v>
      </c>
      <c r="D173" s="2" t="s">
        <v>526</v>
      </c>
      <c r="E173" s="5" t="s">
        <v>24</v>
      </c>
      <c r="F173" s="5" t="s">
        <v>46</v>
      </c>
      <c r="G173" s="5" t="s">
        <v>214</v>
      </c>
      <c r="H173" s="5" t="s">
        <v>42</v>
      </c>
      <c r="I173" s="5" t="s">
        <v>16</v>
      </c>
      <c r="J173" s="17" t="s">
        <v>513</v>
      </c>
      <c r="K173" s="27"/>
      <c r="L173" s="27"/>
    </row>
    <row r="174" spans="1:12" x14ac:dyDescent="0.25">
      <c r="A174" s="2" t="s">
        <v>527</v>
      </c>
      <c r="B174" s="2">
        <v>3333334358</v>
      </c>
      <c r="C174" s="2">
        <v>1020</v>
      </c>
      <c r="D174" s="2" t="s">
        <v>528</v>
      </c>
      <c r="E174" s="5" t="s">
        <v>482</v>
      </c>
      <c r="F174" s="5" t="s">
        <v>25</v>
      </c>
      <c r="G174" s="5" t="s">
        <v>428</v>
      </c>
      <c r="H174" s="5" t="s">
        <v>15</v>
      </c>
      <c r="I174" s="5" t="s">
        <v>16</v>
      </c>
      <c r="J174" s="17" t="s">
        <v>513</v>
      </c>
      <c r="K174" s="27"/>
      <c r="L174" s="27"/>
    </row>
    <row r="175" spans="1:12" x14ac:dyDescent="0.25">
      <c r="A175" s="2" t="s">
        <v>529</v>
      </c>
      <c r="B175" s="2">
        <v>3212401473</v>
      </c>
      <c r="C175" s="2">
        <v>1000</v>
      </c>
      <c r="D175" s="2" t="s">
        <v>530</v>
      </c>
      <c r="E175" s="5" t="s">
        <v>51</v>
      </c>
      <c r="F175" s="5" t="s">
        <v>134</v>
      </c>
      <c r="G175" s="5" t="s">
        <v>135</v>
      </c>
      <c r="H175" s="5" t="s">
        <v>42</v>
      </c>
      <c r="I175" s="5" t="s">
        <v>16</v>
      </c>
      <c r="J175" s="17" t="s">
        <v>513</v>
      </c>
      <c r="K175" s="27"/>
      <c r="L175" s="27"/>
    </row>
    <row r="176" spans="1:12" x14ac:dyDescent="0.25">
      <c r="A176" s="2" t="s">
        <v>531</v>
      </c>
      <c r="B176" s="2">
        <v>3152613344</v>
      </c>
      <c r="C176" s="2">
        <v>1050</v>
      </c>
      <c r="D176" s="2" t="s">
        <v>532</v>
      </c>
      <c r="E176" s="5" t="s">
        <v>51</v>
      </c>
      <c r="F176" s="5" t="s">
        <v>134</v>
      </c>
      <c r="G176" s="5" t="s">
        <v>135</v>
      </c>
      <c r="H176" s="5" t="s">
        <v>15</v>
      </c>
      <c r="I176" s="5" t="s">
        <v>16</v>
      </c>
      <c r="J176" s="17" t="s">
        <v>513</v>
      </c>
      <c r="K176" s="27"/>
      <c r="L176" s="27"/>
    </row>
    <row r="177" spans="1:12" x14ac:dyDescent="0.25">
      <c r="A177" s="2" t="s">
        <v>533</v>
      </c>
      <c r="B177" s="2">
        <v>3248259757</v>
      </c>
      <c r="C177" s="2">
        <v>1120</v>
      </c>
      <c r="D177" s="2" t="s">
        <v>534</v>
      </c>
      <c r="E177" s="5" t="s">
        <v>51</v>
      </c>
      <c r="F177" s="5" t="s">
        <v>46</v>
      </c>
      <c r="G177" s="5" t="s">
        <v>47</v>
      </c>
      <c r="H177" s="5" t="s">
        <v>15</v>
      </c>
      <c r="I177" s="5" t="s">
        <v>16</v>
      </c>
      <c r="J177" s="17" t="s">
        <v>513</v>
      </c>
      <c r="K177" s="27"/>
      <c r="L177" s="27"/>
    </row>
    <row r="178" spans="1:12" x14ac:dyDescent="0.25">
      <c r="A178" s="2" t="s">
        <v>535</v>
      </c>
      <c r="B178" s="2">
        <v>3472820633</v>
      </c>
      <c r="C178" s="2">
        <v>1080</v>
      </c>
      <c r="D178" s="2" t="s">
        <v>536</v>
      </c>
      <c r="E178" s="5" t="s">
        <v>51</v>
      </c>
      <c r="F178" s="5" t="s">
        <v>46</v>
      </c>
      <c r="G178" s="5" t="s">
        <v>462</v>
      </c>
      <c r="H178" s="5" t="s">
        <v>15</v>
      </c>
      <c r="I178" s="5" t="s">
        <v>16</v>
      </c>
      <c r="J178" s="17" t="s">
        <v>513</v>
      </c>
      <c r="K178" s="27"/>
      <c r="L178" s="27"/>
    </row>
    <row r="179" spans="1:12" x14ac:dyDescent="0.25">
      <c r="A179" s="2" t="s">
        <v>538</v>
      </c>
      <c r="B179" s="2">
        <v>3318012874</v>
      </c>
      <c r="C179" s="2">
        <v>1220</v>
      </c>
      <c r="D179" s="2" t="s">
        <v>539</v>
      </c>
      <c r="E179" s="5" t="s">
        <v>202</v>
      </c>
      <c r="F179" s="5" t="s">
        <v>46</v>
      </c>
      <c r="G179" s="5" t="s">
        <v>95</v>
      </c>
      <c r="H179" s="5" t="s">
        <v>15</v>
      </c>
      <c r="I179" s="5" t="s">
        <v>16</v>
      </c>
      <c r="J179" s="18" t="s">
        <v>540</v>
      </c>
      <c r="K179" s="27"/>
      <c r="L179" s="27"/>
    </row>
    <row r="180" spans="1:12" x14ac:dyDescent="0.25">
      <c r="A180" s="2" t="s">
        <v>541</v>
      </c>
      <c r="B180" s="2">
        <v>3126853922</v>
      </c>
      <c r="C180" s="2">
        <v>1500</v>
      </c>
      <c r="D180" s="2" t="s">
        <v>542</v>
      </c>
      <c r="E180" s="5" t="s">
        <v>543</v>
      </c>
      <c r="F180" s="5" t="s">
        <v>46</v>
      </c>
      <c r="G180" s="5" t="s">
        <v>544</v>
      </c>
      <c r="H180" s="5" t="s">
        <v>42</v>
      </c>
      <c r="I180" s="5" t="s">
        <v>16</v>
      </c>
      <c r="J180" s="18" t="s">
        <v>540</v>
      </c>
      <c r="K180" s="27"/>
      <c r="L180" s="27"/>
    </row>
    <row r="181" spans="1:12" x14ac:dyDescent="0.25">
      <c r="A181" s="2" t="s">
        <v>545</v>
      </c>
      <c r="B181" s="2">
        <v>3338427273</v>
      </c>
      <c r="C181" s="2">
        <v>850</v>
      </c>
      <c r="D181" s="2" t="s">
        <v>546</v>
      </c>
      <c r="E181" s="5" t="s">
        <v>547</v>
      </c>
      <c r="F181" s="5" t="s">
        <v>25</v>
      </c>
      <c r="G181" s="5" t="s">
        <v>326</v>
      </c>
      <c r="H181" s="5" t="s">
        <v>15</v>
      </c>
      <c r="I181" s="5" t="s">
        <v>16</v>
      </c>
      <c r="J181" s="18" t="s">
        <v>540</v>
      </c>
      <c r="K181" s="27"/>
      <c r="L181" s="27"/>
    </row>
    <row r="182" spans="1:12" x14ac:dyDescent="0.25">
      <c r="A182" s="2" t="s">
        <v>548</v>
      </c>
      <c r="B182" s="2">
        <v>3331238966</v>
      </c>
      <c r="C182" s="2">
        <v>1290</v>
      </c>
      <c r="D182" s="2" t="s">
        <v>549</v>
      </c>
      <c r="E182" s="5" t="s">
        <v>550</v>
      </c>
      <c r="F182" s="5" t="s">
        <v>25</v>
      </c>
      <c r="G182" s="5" t="s">
        <v>454</v>
      </c>
      <c r="H182" s="5" t="s">
        <v>15</v>
      </c>
      <c r="I182" s="5" t="s">
        <v>16</v>
      </c>
      <c r="J182" s="18" t="s">
        <v>540</v>
      </c>
      <c r="K182" s="27"/>
      <c r="L182" s="27"/>
    </row>
    <row r="183" spans="1:12" x14ac:dyDescent="0.25">
      <c r="A183" s="2" t="s">
        <v>551</v>
      </c>
      <c r="B183" s="2">
        <v>3002114818</v>
      </c>
      <c r="C183" s="2">
        <v>660</v>
      </c>
      <c r="D183" s="2" t="s">
        <v>552</v>
      </c>
      <c r="E183" s="5" t="s">
        <v>51</v>
      </c>
      <c r="F183" s="5" t="s">
        <v>25</v>
      </c>
      <c r="G183" s="5" t="s">
        <v>260</v>
      </c>
      <c r="H183" s="5" t="s">
        <v>15</v>
      </c>
      <c r="I183" s="5" t="s">
        <v>16</v>
      </c>
      <c r="J183" s="18" t="s">
        <v>540</v>
      </c>
      <c r="K183" s="27"/>
      <c r="L183" s="27"/>
    </row>
    <row r="184" spans="1:12" x14ac:dyDescent="0.25">
      <c r="A184" s="2" t="s">
        <v>553</v>
      </c>
      <c r="B184" s="2">
        <v>3152838664</v>
      </c>
      <c r="C184" s="2">
        <v>800</v>
      </c>
      <c r="D184" s="2" t="s">
        <v>554</v>
      </c>
      <c r="E184" s="5" t="s">
        <v>51</v>
      </c>
      <c r="F184" s="5" t="s">
        <v>25</v>
      </c>
      <c r="G184" s="5" t="s">
        <v>326</v>
      </c>
      <c r="H184" s="5" t="s">
        <v>15</v>
      </c>
      <c r="I184" s="5" t="s">
        <v>16</v>
      </c>
      <c r="J184" s="18" t="s">
        <v>540</v>
      </c>
      <c r="K184" s="27"/>
      <c r="L184" s="27"/>
    </row>
    <row r="185" spans="1:12" x14ac:dyDescent="0.25">
      <c r="A185" s="2" t="s">
        <v>555</v>
      </c>
      <c r="B185" s="2">
        <v>3321663774</v>
      </c>
      <c r="C185" s="2">
        <v>850</v>
      </c>
      <c r="D185" s="2" t="s">
        <v>556</v>
      </c>
      <c r="E185" s="5" t="s">
        <v>58</v>
      </c>
      <c r="F185" s="5" t="s">
        <v>25</v>
      </c>
      <c r="G185" s="5" t="s">
        <v>326</v>
      </c>
      <c r="H185" s="5" t="s">
        <v>15</v>
      </c>
      <c r="I185" s="5" t="s">
        <v>16</v>
      </c>
      <c r="J185" s="18" t="s">
        <v>540</v>
      </c>
      <c r="K185" s="27"/>
      <c r="L185" s="27"/>
    </row>
    <row r="186" spans="1:12" x14ac:dyDescent="0.25">
      <c r="A186" s="2" t="s">
        <v>559</v>
      </c>
      <c r="B186" s="2">
        <v>3003730465</v>
      </c>
      <c r="C186" s="2">
        <v>1700</v>
      </c>
      <c r="D186" s="2" t="s">
        <v>557</v>
      </c>
      <c r="E186" s="5" t="s">
        <v>558</v>
      </c>
      <c r="F186" s="5" t="s">
        <v>46</v>
      </c>
      <c r="G186" s="5" t="s">
        <v>380</v>
      </c>
      <c r="H186" s="5" t="s">
        <v>42</v>
      </c>
      <c r="I186" s="5" t="s">
        <v>16</v>
      </c>
      <c r="J186" s="18" t="s">
        <v>540</v>
      </c>
      <c r="K186" s="27"/>
      <c r="L186" s="27"/>
    </row>
    <row r="187" spans="1:12" x14ac:dyDescent="0.25">
      <c r="A187" s="2" t="s">
        <v>562</v>
      </c>
      <c r="B187" s="2">
        <v>3120580010</v>
      </c>
      <c r="C187" s="2">
        <v>550</v>
      </c>
      <c r="D187" s="2" t="s">
        <v>560</v>
      </c>
      <c r="E187" s="5" t="s">
        <v>51</v>
      </c>
      <c r="F187" s="5" t="s">
        <v>46</v>
      </c>
      <c r="G187" s="5" t="s">
        <v>561</v>
      </c>
      <c r="H187" s="5" t="s">
        <v>42</v>
      </c>
      <c r="I187" s="5" t="s">
        <v>16</v>
      </c>
      <c r="J187" s="18" t="s">
        <v>540</v>
      </c>
      <c r="K187" s="27"/>
      <c r="L187" s="27"/>
    </row>
    <row r="188" spans="1:12" x14ac:dyDescent="0.25">
      <c r="A188" s="2" t="s">
        <v>563</v>
      </c>
      <c r="B188" s="2">
        <v>3458335737</v>
      </c>
      <c r="C188" s="2">
        <v>900</v>
      </c>
      <c r="D188" s="2" t="s">
        <v>564</v>
      </c>
      <c r="E188" s="5" t="s">
        <v>149</v>
      </c>
      <c r="F188" s="5" t="s">
        <v>32</v>
      </c>
      <c r="G188" s="5" t="s">
        <v>565</v>
      </c>
      <c r="H188" s="5" t="s">
        <v>15</v>
      </c>
      <c r="I188" s="5" t="s">
        <v>16</v>
      </c>
      <c r="J188" s="18" t="s">
        <v>566</v>
      </c>
      <c r="K188" s="27"/>
      <c r="L188" s="27"/>
    </row>
    <row r="189" spans="1:12" x14ac:dyDescent="0.25">
      <c r="A189" s="2" t="s">
        <v>567</v>
      </c>
      <c r="B189" s="2">
        <v>3205355678</v>
      </c>
      <c r="C189" s="2">
        <v>1000</v>
      </c>
      <c r="D189" s="2" t="s">
        <v>568</v>
      </c>
      <c r="E189" s="5" t="s">
        <v>51</v>
      </c>
      <c r="F189" s="5" t="s">
        <v>25</v>
      </c>
      <c r="G189" s="5" t="s">
        <v>428</v>
      </c>
      <c r="H189" s="5" t="s">
        <v>15</v>
      </c>
      <c r="I189" s="5" t="s">
        <v>16</v>
      </c>
      <c r="J189" s="18" t="s">
        <v>566</v>
      </c>
      <c r="K189" s="27"/>
      <c r="L189" s="27"/>
    </row>
    <row r="190" spans="1:12" x14ac:dyDescent="0.25">
      <c r="A190" s="2" t="s">
        <v>569</v>
      </c>
      <c r="B190" s="2">
        <v>3002023010</v>
      </c>
      <c r="C190" s="2">
        <v>620</v>
      </c>
      <c r="D190" s="2" t="s">
        <v>570</v>
      </c>
      <c r="E190" s="5" t="s">
        <v>19</v>
      </c>
      <c r="F190" s="5" t="s">
        <v>32</v>
      </c>
      <c r="G190" s="5" t="s">
        <v>571</v>
      </c>
      <c r="H190" s="5" t="s">
        <v>15</v>
      </c>
      <c r="I190" s="5" t="s">
        <v>16</v>
      </c>
      <c r="J190" s="18" t="s">
        <v>566</v>
      </c>
      <c r="K190" s="27"/>
      <c r="L190" s="27"/>
    </row>
    <row r="191" spans="1:12" x14ac:dyDescent="0.25">
      <c r="A191" s="2" t="s">
        <v>572</v>
      </c>
      <c r="B191" s="2">
        <v>3000914867</v>
      </c>
      <c r="C191" s="2">
        <v>1460</v>
      </c>
      <c r="D191" s="2" t="s">
        <v>573</v>
      </c>
      <c r="E191" s="5" t="s">
        <v>36</v>
      </c>
      <c r="F191" s="5" t="s">
        <v>32</v>
      </c>
      <c r="G191" s="5" t="s">
        <v>232</v>
      </c>
      <c r="H191" s="5" t="s">
        <v>15</v>
      </c>
      <c r="I191" s="5" t="s">
        <v>16</v>
      </c>
      <c r="J191" s="18" t="s">
        <v>566</v>
      </c>
      <c r="K191" s="27"/>
      <c r="L191" s="27"/>
    </row>
    <row r="192" spans="1:12" x14ac:dyDescent="0.25">
      <c r="A192" s="2" t="s">
        <v>574</v>
      </c>
      <c r="B192" s="2">
        <v>3333277749</v>
      </c>
      <c r="C192" s="2">
        <v>800</v>
      </c>
      <c r="D192" s="2" t="s">
        <v>575</v>
      </c>
      <c r="E192" s="5" t="s">
        <v>51</v>
      </c>
      <c r="F192" s="5" t="s">
        <v>25</v>
      </c>
      <c r="G192" s="5" t="s">
        <v>326</v>
      </c>
      <c r="H192" s="5" t="s">
        <v>15</v>
      </c>
      <c r="I192" s="5" t="s">
        <v>16</v>
      </c>
      <c r="J192" s="18" t="s">
        <v>566</v>
      </c>
      <c r="K192" s="27"/>
      <c r="L192" s="27"/>
    </row>
    <row r="193" spans="1:12" x14ac:dyDescent="0.25">
      <c r="A193" s="2" t="s">
        <v>576</v>
      </c>
      <c r="B193" s="2">
        <v>3083241726</v>
      </c>
      <c r="C193" s="2">
        <v>1500</v>
      </c>
      <c r="D193" s="2" t="s">
        <v>577</v>
      </c>
      <c r="E193" s="5" t="s">
        <v>126</v>
      </c>
      <c r="F193" s="2" t="s">
        <v>523</v>
      </c>
      <c r="G193" s="2" t="s">
        <v>583</v>
      </c>
      <c r="H193" s="5" t="s">
        <v>42</v>
      </c>
      <c r="I193" s="5" t="s">
        <v>16</v>
      </c>
      <c r="J193" s="18" t="s">
        <v>566</v>
      </c>
      <c r="K193" s="27"/>
      <c r="L193" s="27"/>
    </row>
    <row r="194" spans="1:12" x14ac:dyDescent="0.25">
      <c r="A194" s="2" t="s">
        <v>578</v>
      </c>
      <c r="B194" s="2">
        <v>3012302366</v>
      </c>
      <c r="C194" s="2">
        <v>1070</v>
      </c>
      <c r="D194" s="2" t="s">
        <v>579</v>
      </c>
      <c r="E194" s="5" t="s">
        <v>19</v>
      </c>
      <c r="F194" s="2" t="s">
        <v>523</v>
      </c>
      <c r="G194" s="5" t="s">
        <v>602</v>
      </c>
      <c r="H194" s="5" t="s">
        <v>15</v>
      </c>
      <c r="I194" s="5" t="s">
        <v>16</v>
      </c>
      <c r="J194" s="18" t="s">
        <v>580</v>
      </c>
      <c r="K194" s="27"/>
      <c r="L194" s="27"/>
    </row>
    <row r="195" spans="1:12" x14ac:dyDescent="0.25">
      <c r="A195" s="2" t="s">
        <v>581</v>
      </c>
      <c r="B195" s="2">
        <v>3339738004</v>
      </c>
      <c r="C195" s="2">
        <v>870</v>
      </c>
      <c r="D195" s="2" t="s">
        <v>582</v>
      </c>
      <c r="E195" s="2" t="s">
        <v>427</v>
      </c>
      <c r="F195" s="2" t="s">
        <v>25</v>
      </c>
      <c r="G195" s="5" t="s">
        <v>326</v>
      </c>
      <c r="H195" s="5" t="s">
        <v>15</v>
      </c>
      <c r="I195" s="5" t="s">
        <v>16</v>
      </c>
      <c r="J195" s="18" t="s">
        <v>580</v>
      </c>
      <c r="K195" s="27"/>
      <c r="L195" s="27"/>
    </row>
    <row r="196" spans="1:12" x14ac:dyDescent="0.25">
      <c r="A196" s="2" t="s">
        <v>584</v>
      </c>
      <c r="B196" s="2">
        <v>3334504878</v>
      </c>
      <c r="C196" s="2">
        <v>1170</v>
      </c>
      <c r="D196" s="2" t="s">
        <v>585</v>
      </c>
      <c r="E196" s="2" t="s">
        <v>24</v>
      </c>
      <c r="F196" s="2" t="s">
        <v>32</v>
      </c>
      <c r="G196" s="5" t="s">
        <v>47</v>
      </c>
      <c r="H196" s="5" t="s">
        <v>15</v>
      </c>
      <c r="I196" s="5" t="s">
        <v>16</v>
      </c>
      <c r="J196" s="18" t="s">
        <v>580</v>
      </c>
      <c r="K196" s="27"/>
      <c r="L196" s="27"/>
    </row>
    <row r="197" spans="1:12" x14ac:dyDescent="0.25">
      <c r="A197" s="2" t="s">
        <v>586</v>
      </c>
      <c r="B197" s="2">
        <v>3452944853</v>
      </c>
      <c r="C197" s="2">
        <v>1150</v>
      </c>
      <c r="D197" s="2" t="s">
        <v>587</v>
      </c>
      <c r="E197" s="2" t="s">
        <v>51</v>
      </c>
      <c r="F197" s="2" t="s">
        <v>32</v>
      </c>
      <c r="G197" s="5" t="s">
        <v>47</v>
      </c>
      <c r="H197" s="5" t="s">
        <v>15</v>
      </c>
      <c r="I197" s="5" t="s">
        <v>16</v>
      </c>
      <c r="J197" s="18" t="s">
        <v>580</v>
      </c>
      <c r="K197" s="27"/>
      <c r="L197" s="27"/>
    </row>
    <row r="198" spans="1:12" x14ac:dyDescent="0.25">
      <c r="A198" s="2" t="s">
        <v>588</v>
      </c>
      <c r="B198" s="2" t="s">
        <v>589</v>
      </c>
      <c r="C198" s="2">
        <v>2900</v>
      </c>
      <c r="D198" s="2" t="s">
        <v>590</v>
      </c>
      <c r="E198" s="2" t="s">
        <v>12</v>
      </c>
      <c r="F198" s="2" t="s">
        <v>46</v>
      </c>
      <c r="G198" s="5" t="s">
        <v>591</v>
      </c>
      <c r="H198" s="5" t="s">
        <v>42</v>
      </c>
      <c r="I198" s="5" t="s">
        <v>16</v>
      </c>
      <c r="J198" s="18" t="s">
        <v>580</v>
      </c>
      <c r="K198" s="27"/>
      <c r="L198" s="27"/>
    </row>
    <row r="199" spans="1:12" x14ac:dyDescent="0.25">
      <c r="A199" s="2" t="s">
        <v>592</v>
      </c>
      <c r="B199" s="2">
        <v>3136015944</v>
      </c>
      <c r="C199" s="2">
        <v>1800</v>
      </c>
      <c r="D199" s="2" t="s">
        <v>593</v>
      </c>
      <c r="E199" s="2" t="s">
        <v>347</v>
      </c>
      <c r="F199" s="2" t="s">
        <v>25</v>
      </c>
      <c r="G199" s="5" t="s">
        <v>594</v>
      </c>
      <c r="H199" s="5" t="s">
        <v>42</v>
      </c>
      <c r="I199" s="5" t="s">
        <v>16</v>
      </c>
      <c r="J199" s="18" t="s">
        <v>580</v>
      </c>
      <c r="K199" s="27"/>
      <c r="L199" s="27"/>
    </row>
    <row r="200" spans="1:12" x14ac:dyDescent="0.25">
      <c r="A200" s="2" t="s">
        <v>596</v>
      </c>
      <c r="B200" s="2">
        <v>3455161120</v>
      </c>
      <c r="C200" s="2">
        <v>1000</v>
      </c>
      <c r="D200" s="2" t="s">
        <v>597</v>
      </c>
      <c r="E200" s="2" t="s">
        <v>19</v>
      </c>
      <c r="F200" s="2" t="s">
        <v>25</v>
      </c>
      <c r="G200" s="5" t="s">
        <v>326</v>
      </c>
      <c r="H200" s="5" t="s">
        <v>42</v>
      </c>
      <c r="I200" s="5" t="s">
        <v>16</v>
      </c>
      <c r="J200" s="18" t="s">
        <v>598</v>
      </c>
      <c r="K200" s="27"/>
      <c r="L200" s="27"/>
    </row>
    <row r="201" spans="1:12" x14ac:dyDescent="0.25">
      <c r="A201" s="2" t="s">
        <v>599</v>
      </c>
      <c r="B201" s="2">
        <v>3003648233</v>
      </c>
      <c r="C201" s="2">
        <v>1220</v>
      </c>
      <c r="D201" s="2" t="s">
        <v>600</v>
      </c>
      <c r="E201" s="2" t="s">
        <v>601</v>
      </c>
      <c r="F201" s="2" t="s">
        <v>46</v>
      </c>
      <c r="G201" s="5" t="s">
        <v>95</v>
      </c>
      <c r="H201" s="5" t="s">
        <v>15</v>
      </c>
      <c r="I201" s="5" t="s">
        <v>16</v>
      </c>
      <c r="J201" s="18" t="s">
        <v>598</v>
      </c>
      <c r="K201" s="27"/>
      <c r="L201" s="27"/>
    </row>
    <row r="202" spans="1:12" x14ac:dyDescent="0.25">
      <c r="A202" s="2" t="s">
        <v>603</v>
      </c>
      <c r="B202" s="2">
        <v>3365188073</v>
      </c>
      <c r="C202" s="2">
        <v>1220</v>
      </c>
      <c r="D202" s="2" t="s">
        <v>604</v>
      </c>
      <c r="E202" s="2" t="s">
        <v>77</v>
      </c>
      <c r="F202" s="2" t="s">
        <v>25</v>
      </c>
      <c r="G202" s="5" t="s">
        <v>95</v>
      </c>
      <c r="H202" s="5" t="s">
        <v>15</v>
      </c>
      <c r="I202" s="5" t="s">
        <v>16</v>
      </c>
      <c r="J202" s="18" t="s">
        <v>598</v>
      </c>
      <c r="K202" s="27"/>
      <c r="L202" s="27"/>
    </row>
    <row r="203" spans="1:12" x14ac:dyDescent="0.25">
      <c r="A203" s="2" t="s">
        <v>605</v>
      </c>
      <c r="B203" s="2">
        <v>3406041445</v>
      </c>
      <c r="C203" s="2">
        <v>1300</v>
      </c>
      <c r="D203" s="2" t="s">
        <v>606</v>
      </c>
      <c r="E203" s="2" t="s">
        <v>608</v>
      </c>
      <c r="F203" s="2" t="s">
        <v>46</v>
      </c>
      <c r="G203" s="5" t="s">
        <v>607</v>
      </c>
      <c r="H203" s="5" t="s">
        <v>42</v>
      </c>
      <c r="I203" s="5" t="s">
        <v>16</v>
      </c>
      <c r="J203" s="18" t="s">
        <v>598</v>
      </c>
      <c r="K203" s="27"/>
      <c r="L203" s="27"/>
    </row>
    <row r="204" spans="1:12" x14ac:dyDescent="0.25">
      <c r="A204" s="2" t="s">
        <v>609</v>
      </c>
      <c r="B204" s="2">
        <v>3062452564</v>
      </c>
      <c r="C204" s="2">
        <v>1150</v>
      </c>
      <c r="D204" s="2" t="s">
        <v>610</v>
      </c>
      <c r="E204" s="2" t="s">
        <v>51</v>
      </c>
      <c r="F204" s="2" t="s">
        <v>46</v>
      </c>
      <c r="G204" s="5" t="s">
        <v>47</v>
      </c>
      <c r="H204" s="5" t="s">
        <v>15</v>
      </c>
      <c r="I204" s="5" t="s">
        <v>16</v>
      </c>
      <c r="J204" s="18" t="s">
        <v>598</v>
      </c>
      <c r="K204" s="27"/>
      <c r="L204" s="27"/>
    </row>
    <row r="205" spans="1:12" x14ac:dyDescent="0.25">
      <c r="A205" s="2" t="s">
        <v>611</v>
      </c>
      <c r="B205" s="2">
        <v>3323056946</v>
      </c>
      <c r="C205" s="2">
        <v>1080</v>
      </c>
      <c r="D205" s="2" t="s">
        <v>612</v>
      </c>
      <c r="E205" s="2" t="s">
        <v>51</v>
      </c>
      <c r="F205" s="2" t="s">
        <v>46</v>
      </c>
      <c r="G205" s="5" t="s">
        <v>356</v>
      </c>
      <c r="H205" s="5" t="s">
        <v>15</v>
      </c>
      <c r="I205" s="5" t="s">
        <v>16</v>
      </c>
      <c r="J205" s="18" t="s">
        <v>598</v>
      </c>
      <c r="K205" s="27"/>
      <c r="L205" s="27"/>
    </row>
    <row r="206" spans="1:12" x14ac:dyDescent="0.25">
      <c r="A206" s="2" t="s">
        <v>613</v>
      </c>
      <c r="B206" s="2">
        <v>3032966289</v>
      </c>
      <c r="C206" s="2">
        <v>810</v>
      </c>
      <c r="D206" s="2" t="s">
        <v>614</v>
      </c>
      <c r="E206" s="2" t="s">
        <v>51</v>
      </c>
      <c r="F206" s="2" t="s">
        <v>25</v>
      </c>
      <c r="G206" s="5" t="s">
        <v>326</v>
      </c>
      <c r="H206" s="5" t="s">
        <v>15</v>
      </c>
      <c r="I206" s="5" t="s">
        <v>16</v>
      </c>
      <c r="J206" s="18" t="s">
        <v>598</v>
      </c>
      <c r="K206" s="27"/>
      <c r="L206" s="27"/>
    </row>
    <row r="207" spans="1:12" x14ac:dyDescent="0.25">
      <c r="A207" s="2" t="s">
        <v>615</v>
      </c>
      <c r="B207" s="2">
        <v>3340079332</v>
      </c>
      <c r="C207" s="2">
        <v>1000</v>
      </c>
      <c r="D207" s="2" t="s">
        <v>616</v>
      </c>
      <c r="E207" s="2" t="s">
        <v>19</v>
      </c>
      <c r="F207" s="2" t="s">
        <v>25</v>
      </c>
      <c r="G207" s="5" t="s">
        <v>428</v>
      </c>
      <c r="H207" s="5" t="s">
        <v>15</v>
      </c>
      <c r="I207" s="5" t="s">
        <v>16</v>
      </c>
      <c r="J207" s="18" t="s">
        <v>598</v>
      </c>
      <c r="K207" s="27"/>
      <c r="L207" s="27"/>
    </row>
    <row r="208" spans="1:12" x14ac:dyDescent="0.25">
      <c r="A208" s="2" t="s">
        <v>617</v>
      </c>
      <c r="B208" s="2">
        <v>3234143885</v>
      </c>
      <c r="C208" s="2">
        <v>1170</v>
      </c>
      <c r="D208" s="2" t="s">
        <v>618</v>
      </c>
      <c r="E208" s="2" t="s">
        <v>24</v>
      </c>
      <c r="F208" s="2" t="s">
        <v>46</v>
      </c>
      <c r="G208" s="5" t="s">
        <v>47</v>
      </c>
      <c r="H208" s="5" t="s">
        <v>15</v>
      </c>
      <c r="I208" s="5" t="s">
        <v>16</v>
      </c>
      <c r="J208" s="18" t="s">
        <v>598</v>
      </c>
      <c r="K208" s="27"/>
      <c r="L208" s="27"/>
    </row>
    <row r="209" spans="1:12" x14ac:dyDescent="0.25">
      <c r="A209" s="2" t="s">
        <v>619</v>
      </c>
      <c r="B209" s="2">
        <v>3105054377</v>
      </c>
      <c r="C209" s="2">
        <v>1000</v>
      </c>
      <c r="D209" s="2" t="s">
        <v>620</v>
      </c>
      <c r="E209" s="2" t="s">
        <v>12</v>
      </c>
      <c r="F209" s="2" t="s">
        <v>46</v>
      </c>
      <c r="G209" s="5" t="s">
        <v>565</v>
      </c>
      <c r="H209" s="5" t="s">
        <v>15</v>
      </c>
      <c r="I209" s="5" t="s">
        <v>16</v>
      </c>
      <c r="J209" s="18" t="s">
        <v>598</v>
      </c>
      <c r="K209" s="27"/>
      <c r="L209" s="27"/>
    </row>
    <row r="210" spans="1:12" x14ac:dyDescent="0.25">
      <c r="A210" s="2" t="s">
        <v>621</v>
      </c>
      <c r="B210" s="2">
        <v>3076302425</v>
      </c>
      <c r="C210" s="2">
        <v>950</v>
      </c>
      <c r="D210" s="2" t="s">
        <v>622</v>
      </c>
      <c r="E210" s="2" t="s">
        <v>36</v>
      </c>
      <c r="F210" s="2" t="s">
        <v>46</v>
      </c>
      <c r="G210" s="5" t="s">
        <v>565</v>
      </c>
      <c r="H210" s="5" t="s">
        <v>15</v>
      </c>
      <c r="I210" s="5" t="s">
        <v>16</v>
      </c>
      <c r="J210" s="18" t="s">
        <v>598</v>
      </c>
      <c r="K210" s="27"/>
      <c r="L210" s="27"/>
    </row>
    <row r="211" spans="1:12" x14ac:dyDescent="0.25">
      <c r="A211" s="2" t="s">
        <v>623</v>
      </c>
      <c r="B211" s="2">
        <v>3152022232</v>
      </c>
      <c r="C211" s="2">
        <v>1230</v>
      </c>
      <c r="D211" s="2" t="s">
        <v>624</v>
      </c>
      <c r="E211" s="2" t="s">
        <v>51</v>
      </c>
      <c r="F211" s="2" t="s">
        <v>25</v>
      </c>
      <c r="G211" s="5" t="s">
        <v>454</v>
      </c>
      <c r="H211" s="5" t="s">
        <v>15</v>
      </c>
      <c r="I211" s="5" t="s">
        <v>16</v>
      </c>
      <c r="J211" s="18" t="s">
        <v>598</v>
      </c>
      <c r="K211" s="27"/>
      <c r="L211" s="27"/>
    </row>
    <row r="212" spans="1:12" x14ac:dyDescent="0.25">
      <c r="A212" s="2" t="s">
        <v>627</v>
      </c>
      <c r="B212" s="2">
        <v>3036126022</v>
      </c>
      <c r="C212" s="2">
        <v>2900</v>
      </c>
      <c r="D212" s="2" t="s">
        <v>625</v>
      </c>
      <c r="E212" s="2" t="s">
        <v>51</v>
      </c>
      <c r="F212" s="2" t="s">
        <v>25</v>
      </c>
      <c r="G212" s="5" t="s">
        <v>626</v>
      </c>
      <c r="H212" s="5" t="s">
        <v>42</v>
      </c>
      <c r="I212" s="5" t="s">
        <v>16</v>
      </c>
      <c r="J212" s="18" t="s">
        <v>598</v>
      </c>
      <c r="K212" s="27"/>
      <c r="L212" s="27"/>
    </row>
    <row r="213" spans="1:12" x14ac:dyDescent="0.25">
      <c r="A213" s="2" t="s">
        <v>628</v>
      </c>
      <c r="B213" s="2">
        <v>3323117901</v>
      </c>
      <c r="C213" s="2">
        <v>1280</v>
      </c>
      <c r="D213" s="2" t="s">
        <v>629</v>
      </c>
      <c r="E213" s="2" t="s">
        <v>51</v>
      </c>
      <c r="F213" s="2" t="s">
        <v>25</v>
      </c>
      <c r="G213" s="5" t="s">
        <v>630</v>
      </c>
      <c r="H213" s="5" t="s">
        <v>15</v>
      </c>
      <c r="I213" s="5" t="s">
        <v>16</v>
      </c>
      <c r="J213" s="18" t="s">
        <v>598</v>
      </c>
      <c r="K213" s="27"/>
      <c r="L213" s="27"/>
    </row>
    <row r="214" spans="1:12" x14ac:dyDescent="0.25">
      <c r="A214" s="2" t="s">
        <v>631</v>
      </c>
      <c r="B214" s="2">
        <v>3016702001</v>
      </c>
      <c r="C214" s="2">
        <v>1030</v>
      </c>
      <c r="D214" s="2" t="s">
        <v>632</v>
      </c>
      <c r="E214" s="2" t="s">
        <v>385</v>
      </c>
      <c r="F214" s="2" t="s">
        <v>46</v>
      </c>
      <c r="G214" s="5" t="s">
        <v>633</v>
      </c>
      <c r="H214" s="5" t="s">
        <v>15</v>
      </c>
      <c r="I214" s="5" t="s">
        <v>16</v>
      </c>
      <c r="J214" s="18" t="s">
        <v>634</v>
      </c>
      <c r="K214" s="27"/>
      <c r="L214" s="27"/>
    </row>
    <row r="215" spans="1:12" x14ac:dyDescent="0.25">
      <c r="A215" s="2" t="s">
        <v>576</v>
      </c>
      <c r="B215" s="2">
        <v>3083241726</v>
      </c>
      <c r="C215" s="2">
        <v>1500</v>
      </c>
      <c r="D215" s="2" t="s">
        <v>577</v>
      </c>
      <c r="E215" s="5" t="s">
        <v>126</v>
      </c>
      <c r="F215" s="2" t="s">
        <v>523</v>
      </c>
      <c r="G215" s="2" t="s">
        <v>583</v>
      </c>
      <c r="H215" s="5" t="s">
        <v>42</v>
      </c>
      <c r="I215" s="5" t="s">
        <v>16</v>
      </c>
      <c r="J215" s="18" t="s">
        <v>634</v>
      </c>
      <c r="K215" s="27"/>
      <c r="L215" s="27"/>
    </row>
    <row r="216" spans="1:12" x14ac:dyDescent="0.25">
      <c r="A216" s="2" t="s">
        <v>635</v>
      </c>
      <c r="B216" s="2">
        <v>3075124714</v>
      </c>
      <c r="C216" s="2">
        <v>1350</v>
      </c>
      <c r="D216" s="2" t="s">
        <v>636</v>
      </c>
      <c r="E216" s="5" t="s">
        <v>637</v>
      </c>
      <c r="F216" s="2" t="s">
        <v>46</v>
      </c>
      <c r="G216" s="2" t="s">
        <v>641</v>
      </c>
      <c r="H216" s="5" t="s">
        <v>42</v>
      </c>
      <c r="I216" s="5" t="s">
        <v>16</v>
      </c>
      <c r="J216" s="18" t="s">
        <v>634</v>
      </c>
      <c r="K216" s="27"/>
      <c r="L216" s="27"/>
    </row>
    <row r="217" spans="1:12" x14ac:dyDescent="0.25">
      <c r="A217" s="2" t="s">
        <v>638</v>
      </c>
      <c r="B217" s="2">
        <v>3145452288</v>
      </c>
      <c r="C217" s="2">
        <v>1700</v>
      </c>
      <c r="D217" s="2" t="s">
        <v>639</v>
      </c>
      <c r="E217" s="5" t="s">
        <v>149</v>
      </c>
      <c r="F217" s="2" t="s">
        <v>523</v>
      </c>
      <c r="G217" s="5" t="s">
        <v>640</v>
      </c>
      <c r="H217" s="5" t="s">
        <v>42</v>
      </c>
      <c r="I217" s="5" t="s">
        <v>16</v>
      </c>
      <c r="J217" s="18" t="s">
        <v>634</v>
      </c>
      <c r="K217" s="27"/>
      <c r="L217" s="27"/>
    </row>
    <row r="218" spans="1:12" x14ac:dyDescent="0.25">
      <c r="A218" s="2" t="s">
        <v>642</v>
      </c>
      <c r="B218" s="2">
        <v>3337813378</v>
      </c>
      <c r="C218" s="2">
        <v>1750</v>
      </c>
      <c r="D218" s="2" t="s">
        <v>643</v>
      </c>
      <c r="E218" s="5" t="s">
        <v>149</v>
      </c>
      <c r="F218" s="2" t="s">
        <v>25</v>
      </c>
      <c r="G218" s="5" t="s">
        <v>101</v>
      </c>
      <c r="H218" s="5" t="s">
        <v>151</v>
      </c>
      <c r="I218" s="5" t="s">
        <v>16</v>
      </c>
      <c r="J218" s="18" t="s">
        <v>634</v>
      </c>
      <c r="K218" s="27"/>
      <c r="L218" s="27"/>
    </row>
    <row r="219" spans="1:12" x14ac:dyDescent="0.25">
      <c r="A219" s="2" t="s">
        <v>644</v>
      </c>
      <c r="B219" s="2">
        <v>3028504782</v>
      </c>
      <c r="C219" s="2">
        <v>1020</v>
      </c>
      <c r="D219" s="2" t="s">
        <v>645</v>
      </c>
      <c r="E219" s="5" t="s">
        <v>646</v>
      </c>
      <c r="F219" s="2" t="s">
        <v>25</v>
      </c>
      <c r="G219" s="5" t="s">
        <v>428</v>
      </c>
      <c r="H219" s="5" t="s">
        <v>15</v>
      </c>
      <c r="I219" s="5" t="s">
        <v>16</v>
      </c>
      <c r="J219" s="18" t="s">
        <v>634</v>
      </c>
      <c r="K219" s="27"/>
      <c r="L219" s="27"/>
    </row>
    <row r="220" spans="1:12" x14ac:dyDescent="0.25">
      <c r="A220" s="2" t="s">
        <v>578</v>
      </c>
      <c r="B220" s="2">
        <v>3012302366</v>
      </c>
      <c r="C220" s="2">
        <v>800</v>
      </c>
      <c r="D220" s="2" t="s">
        <v>579</v>
      </c>
      <c r="E220" s="5" t="s">
        <v>19</v>
      </c>
      <c r="F220" s="2" t="s">
        <v>523</v>
      </c>
      <c r="G220" s="5" t="s">
        <v>602</v>
      </c>
      <c r="H220" s="5" t="s">
        <v>15</v>
      </c>
      <c r="I220" s="5" t="s">
        <v>16</v>
      </c>
      <c r="J220" s="18" t="s">
        <v>647</v>
      </c>
      <c r="K220" s="27"/>
      <c r="L220" s="27"/>
    </row>
    <row r="221" spans="1:12" x14ac:dyDescent="0.25">
      <c r="A221" s="2" t="s">
        <v>648</v>
      </c>
      <c r="B221" s="2">
        <v>3070767802</v>
      </c>
      <c r="C221" s="2">
        <v>870</v>
      </c>
      <c r="D221" s="2" t="s">
        <v>649</v>
      </c>
      <c r="E221" s="5" t="s">
        <v>280</v>
      </c>
      <c r="F221" s="2" t="s">
        <v>25</v>
      </c>
      <c r="G221" s="5" t="s">
        <v>326</v>
      </c>
      <c r="H221" s="5" t="s">
        <v>15</v>
      </c>
      <c r="I221" s="5" t="s">
        <v>16</v>
      </c>
      <c r="J221" s="18" t="s">
        <v>647</v>
      </c>
      <c r="K221" s="27"/>
      <c r="L221" s="27"/>
    </row>
    <row r="222" spans="1:12" x14ac:dyDescent="0.25">
      <c r="A222" s="2" t="s">
        <v>650</v>
      </c>
      <c r="B222" s="2">
        <v>3312485821</v>
      </c>
      <c r="C222" s="2">
        <v>1200</v>
      </c>
      <c r="D222" s="2" t="s">
        <v>651</v>
      </c>
      <c r="E222" s="5" t="s">
        <v>652</v>
      </c>
      <c r="F222" s="2" t="s">
        <v>46</v>
      </c>
      <c r="G222" s="5" t="s">
        <v>653</v>
      </c>
      <c r="H222" s="5" t="s">
        <v>15</v>
      </c>
      <c r="I222" s="5" t="s">
        <v>16</v>
      </c>
      <c r="J222" s="18" t="s">
        <v>647</v>
      </c>
      <c r="K222" s="27"/>
      <c r="L222" s="27"/>
    </row>
    <row r="223" spans="1:12" x14ac:dyDescent="0.25">
      <c r="A223" s="2" t="s">
        <v>654</v>
      </c>
      <c r="B223" s="2">
        <v>3475743765</v>
      </c>
      <c r="C223" s="2">
        <v>1250</v>
      </c>
      <c r="D223" s="2" t="s">
        <v>655</v>
      </c>
      <c r="E223" s="5" t="s">
        <v>12</v>
      </c>
      <c r="F223" s="2" t="s">
        <v>25</v>
      </c>
      <c r="G223" s="5" t="s">
        <v>311</v>
      </c>
      <c r="H223" s="5" t="s">
        <v>15</v>
      </c>
      <c r="I223" s="5" t="s">
        <v>16</v>
      </c>
      <c r="J223" s="18" t="s">
        <v>647</v>
      </c>
      <c r="K223" s="27"/>
      <c r="L223" s="27"/>
    </row>
    <row r="224" spans="1:12" x14ac:dyDescent="0.25">
      <c r="A224" s="2" t="s">
        <v>656</v>
      </c>
      <c r="B224" s="2">
        <v>3004332031</v>
      </c>
      <c r="C224" s="2">
        <v>1250</v>
      </c>
      <c r="D224" s="2" t="s">
        <v>657</v>
      </c>
      <c r="E224" s="5" t="s">
        <v>24</v>
      </c>
      <c r="F224" s="2" t="s">
        <v>25</v>
      </c>
      <c r="G224" s="5" t="s">
        <v>311</v>
      </c>
      <c r="H224" s="5" t="s">
        <v>15</v>
      </c>
      <c r="I224" s="5" t="s">
        <v>16</v>
      </c>
      <c r="J224" s="18" t="s">
        <v>647</v>
      </c>
      <c r="K224" s="27"/>
      <c r="L224" s="27"/>
    </row>
    <row r="225" spans="1:12" x14ac:dyDescent="0.25">
      <c r="A225" s="2" t="s">
        <v>658</v>
      </c>
      <c r="B225" s="2">
        <v>3342677825</v>
      </c>
      <c r="C225" s="2">
        <v>1290</v>
      </c>
      <c r="D225" s="2" t="s">
        <v>659</v>
      </c>
      <c r="E225" s="5" t="s">
        <v>660</v>
      </c>
      <c r="F225" s="2" t="s">
        <v>25</v>
      </c>
      <c r="G225" s="5" t="s">
        <v>311</v>
      </c>
      <c r="H225" s="5" t="s">
        <v>15</v>
      </c>
      <c r="I225" s="5" t="s">
        <v>16</v>
      </c>
      <c r="J225" s="18" t="s">
        <v>647</v>
      </c>
      <c r="K225" s="27"/>
      <c r="L225" s="27"/>
    </row>
    <row r="226" spans="1:12" x14ac:dyDescent="0.25">
      <c r="A226" s="2" t="s">
        <v>661</v>
      </c>
      <c r="B226" s="2">
        <v>3363007276</v>
      </c>
      <c r="C226" s="2">
        <v>1000</v>
      </c>
      <c r="D226" s="2" t="s">
        <v>662</v>
      </c>
      <c r="E226" s="5" t="s">
        <v>51</v>
      </c>
      <c r="F226" s="2" t="s">
        <v>46</v>
      </c>
      <c r="G226" s="5" t="s">
        <v>214</v>
      </c>
      <c r="H226" s="5" t="s">
        <v>421</v>
      </c>
      <c r="I226" s="5" t="s">
        <v>16</v>
      </c>
      <c r="J226" s="18" t="s">
        <v>663</v>
      </c>
      <c r="K226" s="27"/>
      <c r="L226" s="27"/>
    </row>
    <row r="227" spans="1:12" x14ac:dyDescent="0.25">
      <c r="A227" s="2" t="s">
        <v>666</v>
      </c>
      <c r="B227" s="2">
        <v>3343397629</v>
      </c>
      <c r="C227" s="2">
        <v>5000</v>
      </c>
      <c r="D227" s="2" t="s">
        <v>665</v>
      </c>
      <c r="E227" s="5" t="s">
        <v>51</v>
      </c>
      <c r="F227" s="2" t="s">
        <v>25</v>
      </c>
      <c r="G227" s="5" t="s">
        <v>664</v>
      </c>
      <c r="H227" s="5" t="s">
        <v>42</v>
      </c>
      <c r="I227" s="5" t="s">
        <v>16</v>
      </c>
      <c r="J227" s="18" t="s">
        <v>663</v>
      </c>
      <c r="K227" s="27"/>
      <c r="L227" s="27"/>
    </row>
    <row r="228" spans="1:12" x14ac:dyDescent="0.25">
      <c r="A228" s="2" t="s">
        <v>596</v>
      </c>
      <c r="B228" s="2">
        <v>3455161120</v>
      </c>
      <c r="C228" s="2">
        <v>1600</v>
      </c>
      <c r="D228" s="2" t="s">
        <v>597</v>
      </c>
      <c r="E228" s="2" t="s">
        <v>19</v>
      </c>
      <c r="F228" s="2" t="s">
        <v>25</v>
      </c>
      <c r="G228" s="5" t="s">
        <v>667</v>
      </c>
      <c r="H228" s="5" t="s">
        <v>42</v>
      </c>
      <c r="I228" s="5" t="s">
        <v>16</v>
      </c>
      <c r="J228" s="18" t="s">
        <v>663</v>
      </c>
      <c r="K228" s="27"/>
      <c r="L228" s="27"/>
    </row>
    <row r="229" spans="1:12" x14ac:dyDescent="0.25">
      <c r="A229" s="14" t="s">
        <v>668</v>
      </c>
      <c r="B229" s="14">
        <v>3341686433</v>
      </c>
      <c r="C229" s="14">
        <v>1080</v>
      </c>
      <c r="D229" s="14" t="s">
        <v>669</v>
      </c>
      <c r="E229" s="14" t="s">
        <v>51</v>
      </c>
      <c r="F229" s="14" t="s">
        <v>46</v>
      </c>
      <c r="G229" s="15" t="s">
        <v>356</v>
      </c>
      <c r="H229" s="15" t="s">
        <v>15</v>
      </c>
      <c r="I229" s="15" t="s">
        <v>123</v>
      </c>
      <c r="J229" s="21" t="s">
        <v>663</v>
      </c>
      <c r="K229" s="27"/>
      <c r="L229" s="27"/>
    </row>
    <row r="230" spans="1:12" x14ac:dyDescent="0.25">
      <c r="A230" s="2" t="s">
        <v>670</v>
      </c>
      <c r="B230" s="2">
        <v>3239919990</v>
      </c>
      <c r="C230" s="2">
        <v>1120</v>
      </c>
      <c r="D230" s="2" t="s">
        <v>671</v>
      </c>
      <c r="E230" s="2" t="s">
        <v>24</v>
      </c>
      <c r="F230" s="2" t="s">
        <v>46</v>
      </c>
      <c r="G230" s="5" t="s">
        <v>672</v>
      </c>
      <c r="H230" s="5" t="s">
        <v>15</v>
      </c>
      <c r="I230" s="5" t="s">
        <v>16</v>
      </c>
      <c r="J230" s="18" t="s">
        <v>663</v>
      </c>
      <c r="K230" s="3" t="s">
        <v>704</v>
      </c>
      <c r="L230" s="27"/>
    </row>
    <row r="231" spans="1:12" x14ac:dyDescent="0.25">
      <c r="A231" s="2" t="s">
        <v>673</v>
      </c>
      <c r="B231" s="2">
        <v>3234014432</v>
      </c>
      <c r="C231" s="2">
        <v>1250</v>
      </c>
      <c r="D231" s="2" t="s">
        <v>674</v>
      </c>
      <c r="E231" s="2" t="s">
        <v>24</v>
      </c>
      <c r="F231" s="2" t="s">
        <v>25</v>
      </c>
      <c r="G231" s="5" t="s">
        <v>311</v>
      </c>
      <c r="H231" s="5" t="s">
        <v>15</v>
      </c>
      <c r="I231" s="5" t="s">
        <v>16</v>
      </c>
      <c r="J231" s="18" t="s">
        <v>663</v>
      </c>
      <c r="K231" s="27"/>
      <c r="L231" s="27"/>
    </row>
    <row r="232" spans="1:12" x14ac:dyDescent="0.25">
      <c r="A232" s="2" t="s">
        <v>675</v>
      </c>
      <c r="B232" s="2">
        <v>3218481000</v>
      </c>
      <c r="C232" s="2">
        <v>1170</v>
      </c>
      <c r="D232" s="2" t="s">
        <v>676</v>
      </c>
      <c r="E232" s="2" t="s">
        <v>24</v>
      </c>
      <c r="F232" s="2" t="s">
        <v>25</v>
      </c>
      <c r="G232" s="5" t="s">
        <v>47</v>
      </c>
      <c r="H232" s="5" t="s">
        <v>15</v>
      </c>
      <c r="I232" s="5" t="s">
        <v>16</v>
      </c>
      <c r="J232" s="18" t="s">
        <v>663</v>
      </c>
      <c r="K232" s="27"/>
      <c r="L232" s="27"/>
    </row>
    <row r="233" spans="1:12" x14ac:dyDescent="0.25">
      <c r="A233" s="2" t="s">
        <v>677</v>
      </c>
      <c r="B233" s="2">
        <v>3336841523</v>
      </c>
      <c r="C233" s="2">
        <v>750</v>
      </c>
      <c r="D233" s="2" t="s">
        <v>678</v>
      </c>
      <c r="E233" s="2" t="s">
        <v>288</v>
      </c>
      <c r="F233" s="2" t="s">
        <v>46</v>
      </c>
      <c r="G233" s="5" t="s">
        <v>679</v>
      </c>
      <c r="H233" s="5" t="s">
        <v>42</v>
      </c>
      <c r="I233" s="5" t="s">
        <v>16</v>
      </c>
      <c r="J233" s="18" t="s">
        <v>663</v>
      </c>
      <c r="K233" s="27"/>
      <c r="L233" s="27"/>
    </row>
    <row r="234" spans="1:12" x14ac:dyDescent="0.25">
      <c r="A234" s="2" t="s">
        <v>680</v>
      </c>
      <c r="B234" s="2">
        <v>3062643135</v>
      </c>
      <c r="C234" s="2">
        <v>1350</v>
      </c>
      <c r="D234" s="2" t="s">
        <v>681</v>
      </c>
      <c r="E234" s="2" t="s">
        <v>24</v>
      </c>
      <c r="F234" s="2" t="s">
        <v>523</v>
      </c>
      <c r="G234" s="5" t="s">
        <v>640</v>
      </c>
      <c r="H234" s="5" t="s">
        <v>42</v>
      </c>
      <c r="I234" s="5" t="s">
        <v>16</v>
      </c>
      <c r="J234" s="18" t="s">
        <v>663</v>
      </c>
      <c r="K234" s="27"/>
      <c r="L234" s="27"/>
    </row>
    <row r="235" spans="1:12" x14ac:dyDescent="0.25">
      <c r="A235" s="2" t="s">
        <v>682</v>
      </c>
      <c r="B235" s="2">
        <v>3313514458</v>
      </c>
      <c r="C235" s="2">
        <v>1750</v>
      </c>
      <c r="D235" s="2" t="s">
        <v>683</v>
      </c>
      <c r="E235" s="2" t="s">
        <v>126</v>
      </c>
      <c r="F235" s="2" t="s">
        <v>46</v>
      </c>
      <c r="G235" s="5" t="s">
        <v>684</v>
      </c>
      <c r="H235" s="5" t="s">
        <v>42</v>
      </c>
      <c r="I235" s="5" t="s">
        <v>16</v>
      </c>
      <c r="J235" s="18" t="s">
        <v>685</v>
      </c>
      <c r="K235" s="27"/>
      <c r="L235" s="27"/>
    </row>
    <row r="236" spans="1:12" x14ac:dyDescent="0.25">
      <c r="A236" s="14" t="s">
        <v>686</v>
      </c>
      <c r="B236" s="14">
        <v>3458203470</v>
      </c>
      <c r="C236" s="14">
        <v>810</v>
      </c>
      <c r="D236" s="14" t="s">
        <v>687</v>
      </c>
      <c r="E236" s="14" t="s">
        <v>51</v>
      </c>
      <c r="F236" s="14" t="s">
        <v>25</v>
      </c>
      <c r="G236" s="15" t="s">
        <v>326</v>
      </c>
      <c r="H236" s="15" t="s">
        <v>15</v>
      </c>
      <c r="I236" s="15" t="s">
        <v>123</v>
      </c>
      <c r="J236" s="21" t="s">
        <v>685</v>
      </c>
      <c r="K236" s="27"/>
      <c r="L236" s="27"/>
    </row>
    <row r="237" spans="1:12" x14ac:dyDescent="0.25">
      <c r="A237" s="2" t="s">
        <v>688</v>
      </c>
      <c r="B237" s="2">
        <v>3447067287</v>
      </c>
      <c r="C237" s="2">
        <v>1140</v>
      </c>
      <c r="D237" s="2" t="s">
        <v>689</v>
      </c>
      <c r="E237" s="2" t="s">
        <v>482</v>
      </c>
      <c r="F237" s="2" t="s">
        <v>46</v>
      </c>
      <c r="G237" s="5" t="s">
        <v>356</v>
      </c>
      <c r="H237" s="5" t="s">
        <v>15</v>
      </c>
      <c r="I237" s="5" t="s">
        <v>16</v>
      </c>
      <c r="J237" s="18" t="s">
        <v>685</v>
      </c>
      <c r="K237" s="27"/>
      <c r="L237" s="27"/>
    </row>
    <row r="238" spans="1:12" x14ac:dyDescent="0.25">
      <c r="A238" s="2" t="s">
        <v>690</v>
      </c>
      <c r="B238" s="2">
        <v>3479292532</v>
      </c>
      <c r="C238" s="2">
        <v>1300</v>
      </c>
      <c r="D238" s="2" t="s">
        <v>691</v>
      </c>
      <c r="E238" s="2" t="s">
        <v>461</v>
      </c>
      <c r="F238" s="2" t="s">
        <v>46</v>
      </c>
      <c r="G238" s="5" t="s">
        <v>47</v>
      </c>
      <c r="H238" s="5" t="s">
        <v>15</v>
      </c>
      <c r="I238" s="5" t="s">
        <v>16</v>
      </c>
      <c r="J238" s="18" t="s">
        <v>685</v>
      </c>
      <c r="K238" s="27"/>
      <c r="L238" s="27"/>
    </row>
    <row r="239" spans="1:12" x14ac:dyDescent="0.25">
      <c r="A239" s="2" t="s">
        <v>692</v>
      </c>
      <c r="B239" s="2">
        <v>3123549950</v>
      </c>
      <c r="C239" s="2">
        <v>1000</v>
      </c>
      <c r="D239" s="2" t="s">
        <v>693</v>
      </c>
      <c r="E239" s="2" t="s">
        <v>694</v>
      </c>
      <c r="F239" s="2" t="s">
        <v>32</v>
      </c>
      <c r="G239" s="5" t="s">
        <v>565</v>
      </c>
      <c r="H239" s="5" t="s">
        <v>15</v>
      </c>
      <c r="I239" s="5" t="s">
        <v>16</v>
      </c>
      <c r="J239" s="18" t="s">
        <v>685</v>
      </c>
      <c r="K239" s="27"/>
      <c r="L239" s="27"/>
    </row>
    <row r="240" spans="1:12" x14ac:dyDescent="0.25">
      <c r="A240" s="2" t="s">
        <v>695</v>
      </c>
      <c r="B240" s="2">
        <v>3337400001</v>
      </c>
      <c r="C240" s="2">
        <v>930</v>
      </c>
      <c r="D240" s="2" t="s">
        <v>696</v>
      </c>
      <c r="E240" s="2" t="s">
        <v>51</v>
      </c>
      <c r="F240" s="2" t="s">
        <v>32</v>
      </c>
      <c r="G240" s="5" t="s">
        <v>565</v>
      </c>
      <c r="H240" s="5" t="s">
        <v>15</v>
      </c>
      <c r="I240" s="5" t="s">
        <v>16</v>
      </c>
      <c r="J240" s="18" t="s">
        <v>685</v>
      </c>
      <c r="K240" s="27"/>
      <c r="L240" s="27"/>
    </row>
    <row r="241" spans="1:12" x14ac:dyDescent="0.25">
      <c r="A241" s="2" t="s">
        <v>697</v>
      </c>
      <c r="B241" s="2">
        <v>3128637219</v>
      </c>
      <c r="C241" s="2">
        <v>1150</v>
      </c>
      <c r="D241" s="2" t="s">
        <v>698</v>
      </c>
      <c r="E241" s="2" t="s">
        <v>51</v>
      </c>
      <c r="F241" s="2" t="s">
        <v>32</v>
      </c>
      <c r="G241" s="5" t="s">
        <v>47</v>
      </c>
      <c r="H241" s="5" t="s">
        <v>15</v>
      </c>
      <c r="I241" s="5" t="s">
        <v>16</v>
      </c>
      <c r="J241" s="18" t="s">
        <v>685</v>
      </c>
      <c r="K241" s="27"/>
      <c r="L241" s="27"/>
    </row>
    <row r="242" spans="1:12" x14ac:dyDescent="0.25">
      <c r="A242" s="2" t="s">
        <v>699</v>
      </c>
      <c r="B242" s="2">
        <v>3045999001</v>
      </c>
      <c r="C242" s="2">
        <v>1200</v>
      </c>
      <c r="D242" s="2" t="s">
        <v>700</v>
      </c>
      <c r="E242" s="2" t="s">
        <v>51</v>
      </c>
      <c r="F242" s="2" t="s">
        <v>32</v>
      </c>
      <c r="G242" s="5" t="s">
        <v>701</v>
      </c>
      <c r="H242" s="5" t="s">
        <v>15</v>
      </c>
      <c r="I242" s="5" t="s">
        <v>16</v>
      </c>
      <c r="J242" s="18" t="s">
        <v>685</v>
      </c>
      <c r="K242" s="27"/>
      <c r="L242" s="27"/>
    </row>
    <row r="243" spans="1:12" ht="15.75" thickBot="1" x14ac:dyDescent="0.3">
      <c r="A243" s="2" t="s">
        <v>702</v>
      </c>
      <c r="B243" s="2">
        <v>3151030034</v>
      </c>
      <c r="C243" s="2">
        <v>810</v>
      </c>
      <c r="D243" s="2" t="s">
        <v>703</v>
      </c>
      <c r="E243" s="2" t="s">
        <v>51</v>
      </c>
      <c r="F243" s="2" t="s">
        <v>25</v>
      </c>
      <c r="G243" s="5" t="s">
        <v>326</v>
      </c>
      <c r="H243" s="5" t="s">
        <v>15</v>
      </c>
      <c r="I243" s="5" t="s">
        <v>16</v>
      </c>
      <c r="J243" s="18" t="s">
        <v>685</v>
      </c>
      <c r="K243" s="27"/>
      <c r="L243" s="27"/>
    </row>
    <row r="244" spans="1:12" x14ac:dyDescent="0.25">
      <c r="A244" s="11" t="s">
        <v>705</v>
      </c>
      <c r="B244" s="2">
        <v>3028265444</v>
      </c>
      <c r="C244" s="2">
        <v>1150</v>
      </c>
      <c r="D244" s="2" t="s">
        <v>706</v>
      </c>
      <c r="E244" s="2" t="s">
        <v>51</v>
      </c>
      <c r="F244" s="2" t="s">
        <v>523</v>
      </c>
      <c r="G244" s="5" t="s">
        <v>182</v>
      </c>
      <c r="H244" s="5" t="s">
        <v>15</v>
      </c>
      <c r="I244" s="5" t="s">
        <v>16</v>
      </c>
      <c r="J244" s="18" t="s">
        <v>707</v>
      </c>
      <c r="K244" s="27"/>
      <c r="L244" s="27"/>
    </row>
    <row r="245" spans="1:12" x14ac:dyDescent="0.25">
      <c r="A245" s="2" t="s">
        <v>708</v>
      </c>
      <c r="B245" s="2">
        <v>3446396211</v>
      </c>
      <c r="C245" s="2">
        <v>1100</v>
      </c>
      <c r="D245" s="2" t="s">
        <v>709</v>
      </c>
      <c r="E245" s="2" t="s">
        <v>558</v>
      </c>
      <c r="F245" s="2" t="s">
        <v>523</v>
      </c>
      <c r="G245" s="5" t="s">
        <v>710</v>
      </c>
      <c r="H245" s="5" t="s">
        <v>42</v>
      </c>
      <c r="I245" s="5" t="s">
        <v>16</v>
      </c>
      <c r="J245" s="18" t="s">
        <v>707</v>
      </c>
      <c r="K245" s="27"/>
      <c r="L245" s="27"/>
    </row>
    <row r="246" spans="1:12" x14ac:dyDescent="0.25">
      <c r="A246" s="2" t="s">
        <v>711</v>
      </c>
      <c r="B246" s="2">
        <v>3316884447</v>
      </c>
      <c r="C246" s="2">
        <v>1130</v>
      </c>
      <c r="D246" s="2" t="s">
        <v>712</v>
      </c>
      <c r="E246" s="2" t="s">
        <v>461</v>
      </c>
      <c r="F246" s="2" t="s">
        <v>32</v>
      </c>
      <c r="G246" s="5" t="s">
        <v>47</v>
      </c>
      <c r="H246" s="5" t="s">
        <v>42</v>
      </c>
      <c r="I246" s="5" t="s">
        <v>16</v>
      </c>
      <c r="J246" s="18" t="s">
        <v>707</v>
      </c>
      <c r="K246" s="27"/>
      <c r="L246" s="27"/>
    </row>
    <row r="247" spans="1:12" x14ac:dyDescent="0.25">
      <c r="A247" s="2" t="s">
        <v>713</v>
      </c>
      <c r="B247" s="2">
        <v>3451643002</v>
      </c>
      <c r="C247" s="2">
        <v>830</v>
      </c>
      <c r="D247" s="2" t="s">
        <v>714</v>
      </c>
      <c r="E247" s="2" t="s">
        <v>24</v>
      </c>
      <c r="F247" s="2" t="s">
        <v>25</v>
      </c>
      <c r="G247" s="5" t="s">
        <v>326</v>
      </c>
      <c r="H247" s="5" t="s">
        <v>15</v>
      </c>
      <c r="I247" s="5" t="s">
        <v>16</v>
      </c>
      <c r="J247" s="18" t="s">
        <v>707</v>
      </c>
      <c r="K247" s="27"/>
      <c r="L247" s="27"/>
    </row>
    <row r="248" spans="1:12" x14ac:dyDescent="0.25">
      <c r="A248" s="37" t="s">
        <v>715</v>
      </c>
      <c r="B248" s="37">
        <v>3480224998</v>
      </c>
      <c r="C248" s="37">
        <v>1300</v>
      </c>
      <c r="D248" s="37" t="s">
        <v>716</v>
      </c>
      <c r="E248" s="37" t="s">
        <v>149</v>
      </c>
      <c r="F248" s="37" t="s">
        <v>523</v>
      </c>
      <c r="G248" s="38" t="s">
        <v>640</v>
      </c>
      <c r="H248" s="38" t="s">
        <v>42</v>
      </c>
      <c r="I248" s="38" t="s">
        <v>123</v>
      </c>
      <c r="J248" s="39" t="s">
        <v>707</v>
      </c>
      <c r="K248" s="27"/>
      <c r="L248" s="27"/>
    </row>
    <row r="249" spans="1:12" x14ac:dyDescent="0.25">
      <c r="A249" s="2" t="s">
        <v>717</v>
      </c>
      <c r="B249" s="2">
        <v>3430100223</v>
      </c>
      <c r="C249" s="2">
        <v>2600</v>
      </c>
      <c r="D249" s="2" t="s">
        <v>718</v>
      </c>
      <c r="E249" s="2" t="s">
        <v>24</v>
      </c>
      <c r="F249" s="2" t="s">
        <v>32</v>
      </c>
      <c r="G249" s="5" t="s">
        <v>719</v>
      </c>
      <c r="H249" s="5" t="s">
        <v>42</v>
      </c>
      <c r="I249" s="5" t="s">
        <v>16</v>
      </c>
      <c r="J249" s="18" t="s">
        <v>707</v>
      </c>
      <c r="K249" s="27"/>
      <c r="L249" s="27"/>
    </row>
    <row r="250" spans="1:12" x14ac:dyDescent="0.25">
      <c r="A250" s="2" t="s">
        <v>735</v>
      </c>
      <c r="B250" s="2">
        <v>3023975197</v>
      </c>
      <c r="C250" s="2">
        <v>1900</v>
      </c>
      <c r="D250" s="2" t="s">
        <v>736</v>
      </c>
      <c r="E250" s="2" t="s">
        <v>126</v>
      </c>
      <c r="F250" s="2" t="s">
        <v>32</v>
      </c>
      <c r="G250" s="5" t="s">
        <v>380</v>
      </c>
      <c r="H250" s="5" t="s">
        <v>15</v>
      </c>
      <c r="I250" s="5" t="s">
        <v>16</v>
      </c>
      <c r="J250" s="18" t="s">
        <v>707</v>
      </c>
      <c r="K250" s="27"/>
      <c r="L250" s="27"/>
    </row>
    <row r="251" spans="1:12" x14ac:dyDescent="0.25">
      <c r="A251" s="2" t="s">
        <v>737</v>
      </c>
      <c r="B251" s="2">
        <v>3022296281</v>
      </c>
      <c r="C251" s="2">
        <v>1000</v>
      </c>
      <c r="D251" s="2" t="s">
        <v>738</v>
      </c>
      <c r="E251" s="2" t="s">
        <v>739</v>
      </c>
      <c r="F251" s="2" t="s">
        <v>46</v>
      </c>
      <c r="G251" s="5" t="s">
        <v>565</v>
      </c>
      <c r="H251" s="5" t="s">
        <v>15</v>
      </c>
      <c r="I251" s="5" t="s">
        <v>16</v>
      </c>
      <c r="J251" s="18" t="s">
        <v>707</v>
      </c>
      <c r="K251" s="27"/>
      <c r="L251" s="27"/>
    </row>
    <row r="252" spans="1:12" x14ac:dyDescent="0.25">
      <c r="A252" s="2" t="s">
        <v>740</v>
      </c>
      <c r="B252" s="2">
        <v>3417098506</v>
      </c>
      <c r="C252" s="2">
        <v>1230</v>
      </c>
      <c r="D252" s="2" t="s">
        <v>741</v>
      </c>
      <c r="E252" s="2" t="s">
        <v>51</v>
      </c>
      <c r="F252" s="2" t="s">
        <v>25</v>
      </c>
      <c r="G252" s="5" t="s">
        <v>311</v>
      </c>
      <c r="H252" s="5" t="s">
        <v>15</v>
      </c>
      <c r="I252" s="5" t="s">
        <v>16</v>
      </c>
      <c r="J252" s="18" t="s">
        <v>707</v>
      </c>
      <c r="K252" s="27"/>
      <c r="L252" s="27"/>
    </row>
    <row r="253" spans="1:12" x14ac:dyDescent="0.25">
      <c r="A253" s="2" t="s">
        <v>745</v>
      </c>
      <c r="B253" s="2">
        <v>3316161193</v>
      </c>
      <c r="C253" s="2">
        <v>1140</v>
      </c>
      <c r="D253" s="2" t="s">
        <v>746</v>
      </c>
      <c r="E253" s="2" t="s">
        <v>171</v>
      </c>
      <c r="F253" s="2" t="s">
        <v>46</v>
      </c>
      <c r="G253" s="5" t="s">
        <v>744</v>
      </c>
      <c r="H253" s="5" t="s">
        <v>15</v>
      </c>
      <c r="I253" s="5" t="s">
        <v>16</v>
      </c>
      <c r="J253" s="18" t="s">
        <v>707</v>
      </c>
      <c r="K253" s="27"/>
      <c r="L253" s="27"/>
    </row>
    <row r="254" spans="1:12" x14ac:dyDescent="0.25">
      <c r="A254" s="2" t="s">
        <v>742</v>
      </c>
      <c r="B254" s="2">
        <v>3000570683</v>
      </c>
      <c r="C254" s="2">
        <v>1500</v>
      </c>
      <c r="D254" s="2" t="s">
        <v>743</v>
      </c>
      <c r="E254" s="2" t="s">
        <v>12</v>
      </c>
      <c r="F254" s="2" t="s">
        <v>523</v>
      </c>
      <c r="G254" s="5" t="s">
        <v>640</v>
      </c>
      <c r="H254" s="5" t="s">
        <v>15</v>
      </c>
      <c r="I254" s="5" t="s">
        <v>16</v>
      </c>
      <c r="J254" s="18" t="s">
        <v>707</v>
      </c>
      <c r="K254" s="27"/>
      <c r="L254" s="27"/>
    </row>
    <row r="255" spans="1:12" x14ac:dyDescent="0.25">
      <c r="A255" s="14" t="s">
        <v>720</v>
      </c>
      <c r="B255" s="14">
        <v>3162032302</v>
      </c>
      <c r="C255" s="14">
        <v>810</v>
      </c>
      <c r="D255" s="14" t="s">
        <v>726</v>
      </c>
      <c r="E255" s="14" t="s">
        <v>721</v>
      </c>
      <c r="F255" s="14" t="s">
        <v>722</v>
      </c>
      <c r="G255" s="14" t="s">
        <v>723</v>
      </c>
      <c r="H255" s="14" t="s">
        <v>724</v>
      </c>
      <c r="I255" s="14" t="s">
        <v>123</v>
      </c>
      <c r="J255" s="19" t="s">
        <v>725</v>
      </c>
      <c r="K255" s="27"/>
      <c r="L255" s="27"/>
    </row>
    <row r="256" spans="1:12" x14ac:dyDescent="0.25">
      <c r="A256" s="2" t="s">
        <v>727</v>
      </c>
      <c r="B256" s="2">
        <v>3110265125</v>
      </c>
      <c r="C256" s="2">
        <v>960</v>
      </c>
      <c r="D256" s="2" t="s">
        <v>728</v>
      </c>
      <c r="E256" s="2" t="s">
        <v>721</v>
      </c>
      <c r="F256" s="2" t="s">
        <v>722</v>
      </c>
      <c r="G256" s="2" t="s">
        <v>428</v>
      </c>
      <c r="H256" s="2" t="s">
        <v>724</v>
      </c>
      <c r="I256" s="2" t="s">
        <v>16</v>
      </c>
      <c r="J256" s="17" t="s">
        <v>725</v>
      </c>
      <c r="K256" s="27"/>
      <c r="L256" s="27"/>
    </row>
    <row r="257" spans="1:12" x14ac:dyDescent="0.25">
      <c r="A257" s="2" t="s">
        <v>730</v>
      </c>
      <c r="B257" s="2" t="s">
        <v>464</v>
      </c>
      <c r="C257" s="2">
        <v>900</v>
      </c>
      <c r="D257" s="2" t="s">
        <v>729</v>
      </c>
      <c r="E257" s="2" t="s">
        <v>721</v>
      </c>
      <c r="F257" s="2" t="s">
        <v>722</v>
      </c>
      <c r="G257" s="2"/>
      <c r="H257" s="2" t="s">
        <v>42</v>
      </c>
      <c r="I257" s="2" t="s">
        <v>16</v>
      </c>
      <c r="J257" s="17" t="s">
        <v>725</v>
      </c>
      <c r="K257" s="27"/>
      <c r="L257" s="27"/>
    </row>
    <row r="258" spans="1:12" x14ac:dyDescent="0.25">
      <c r="A258" s="2" t="s">
        <v>731</v>
      </c>
      <c r="B258" s="2">
        <v>3453060329</v>
      </c>
      <c r="C258" s="2">
        <v>1110</v>
      </c>
      <c r="D258" s="2" t="s">
        <v>732</v>
      </c>
      <c r="E258" s="2" t="s">
        <v>721</v>
      </c>
      <c r="F258" s="2" t="s">
        <v>733</v>
      </c>
      <c r="G258" s="2" t="s">
        <v>734</v>
      </c>
      <c r="H258" s="2" t="s">
        <v>724</v>
      </c>
      <c r="I258" s="2" t="s">
        <v>16</v>
      </c>
      <c r="J258" s="17" t="s">
        <v>725</v>
      </c>
      <c r="K258" s="27"/>
      <c r="L258" s="27"/>
    </row>
    <row r="259" spans="1:12" x14ac:dyDescent="0.25">
      <c r="A259" s="2" t="s">
        <v>717</v>
      </c>
      <c r="B259" s="2">
        <v>3430100223</v>
      </c>
      <c r="C259" s="2">
        <v>1450</v>
      </c>
      <c r="D259" s="2" t="s">
        <v>718</v>
      </c>
      <c r="E259" s="2" t="s">
        <v>24</v>
      </c>
      <c r="F259" s="2" t="s">
        <v>32</v>
      </c>
      <c r="G259" s="5" t="s">
        <v>734</v>
      </c>
      <c r="H259" s="5" t="s">
        <v>42</v>
      </c>
      <c r="I259" s="5" t="s">
        <v>16</v>
      </c>
      <c r="J259" s="18" t="s">
        <v>707</v>
      </c>
      <c r="K259" s="27"/>
      <c r="L259" s="27"/>
    </row>
    <row r="260" spans="1:12" x14ac:dyDescent="0.25">
      <c r="A260" s="2" t="s">
        <v>747</v>
      </c>
      <c r="B260" s="2">
        <v>3330350428</v>
      </c>
      <c r="C260" s="2">
        <v>700</v>
      </c>
      <c r="D260" s="2" t="s">
        <v>748</v>
      </c>
      <c r="E260" s="2" t="s">
        <v>749</v>
      </c>
      <c r="F260" s="2" t="s">
        <v>25</v>
      </c>
      <c r="G260" s="2" t="s">
        <v>750</v>
      </c>
      <c r="H260" s="5" t="s">
        <v>15</v>
      </c>
      <c r="I260" s="2" t="s">
        <v>16</v>
      </c>
      <c r="J260" s="17">
        <v>42016</v>
      </c>
      <c r="K260" s="27"/>
      <c r="L260" s="27"/>
    </row>
    <row r="261" spans="1:12" x14ac:dyDescent="0.25">
      <c r="A261" s="2" t="s">
        <v>751</v>
      </c>
      <c r="B261" s="2">
        <v>3330377333</v>
      </c>
      <c r="C261" s="2">
        <v>870</v>
      </c>
      <c r="D261" s="2" t="s">
        <v>752</v>
      </c>
      <c r="E261" s="2" t="s">
        <v>753</v>
      </c>
      <c r="F261" s="2" t="s">
        <v>25</v>
      </c>
      <c r="G261" s="2" t="s">
        <v>326</v>
      </c>
      <c r="H261" s="5" t="s">
        <v>15</v>
      </c>
      <c r="I261" s="2" t="s">
        <v>16</v>
      </c>
      <c r="J261" s="17">
        <v>42016</v>
      </c>
      <c r="K261" s="27"/>
      <c r="L261" s="27"/>
    </row>
    <row r="262" spans="1:12" x14ac:dyDescent="0.25">
      <c r="A262" s="14" t="s">
        <v>754</v>
      </c>
      <c r="B262" s="14">
        <v>3339013930</v>
      </c>
      <c r="C262" s="14">
        <v>1290</v>
      </c>
      <c r="D262" s="14" t="s">
        <v>755</v>
      </c>
      <c r="E262" s="14" t="s">
        <v>77</v>
      </c>
      <c r="F262" s="14" t="s">
        <v>25</v>
      </c>
      <c r="G262" s="14" t="s">
        <v>454</v>
      </c>
      <c r="H262" s="15" t="s">
        <v>15</v>
      </c>
      <c r="I262" s="14" t="s">
        <v>123</v>
      </c>
      <c r="J262" s="19">
        <v>42016</v>
      </c>
      <c r="K262" s="27"/>
      <c r="L262" s="27"/>
    </row>
    <row r="263" spans="1:12" x14ac:dyDescent="0.25">
      <c r="A263" s="2" t="s">
        <v>756</v>
      </c>
      <c r="B263" s="2">
        <v>3335170418</v>
      </c>
      <c r="C263" s="2">
        <v>1100</v>
      </c>
      <c r="D263" s="2" t="s">
        <v>757</v>
      </c>
      <c r="E263" s="2" t="s">
        <v>12</v>
      </c>
      <c r="F263" s="2" t="s">
        <v>46</v>
      </c>
      <c r="G263" s="2" t="s">
        <v>356</v>
      </c>
      <c r="H263" s="5" t="s">
        <v>15</v>
      </c>
      <c r="I263" s="2" t="s">
        <v>16</v>
      </c>
      <c r="J263" s="17">
        <v>42016</v>
      </c>
      <c r="K263" s="27"/>
      <c r="L263" s="27"/>
    </row>
    <row r="264" spans="1:12" x14ac:dyDescent="0.25">
      <c r="A264" s="2" t="s">
        <v>758</v>
      </c>
      <c r="B264" s="2">
        <v>3043343118</v>
      </c>
      <c r="C264" s="2">
        <v>2950</v>
      </c>
      <c r="D264" s="2" t="s">
        <v>759</v>
      </c>
      <c r="E264" s="2" t="s">
        <v>126</v>
      </c>
      <c r="F264" s="2" t="s">
        <v>46</v>
      </c>
      <c r="G264" s="2" t="s">
        <v>760</v>
      </c>
      <c r="H264" s="5" t="s">
        <v>42</v>
      </c>
      <c r="I264" s="2" t="s">
        <v>16</v>
      </c>
      <c r="J264" s="17">
        <v>42016</v>
      </c>
      <c r="K264" s="27"/>
      <c r="L264" s="27"/>
    </row>
    <row r="265" spans="1:12" x14ac:dyDescent="0.25">
      <c r="A265" s="2" t="s">
        <v>761</v>
      </c>
      <c r="B265" s="2">
        <v>3443230698</v>
      </c>
      <c r="C265" s="2">
        <v>1500</v>
      </c>
      <c r="D265" s="2" t="s">
        <v>762</v>
      </c>
      <c r="E265" s="2" t="s">
        <v>763</v>
      </c>
      <c r="F265" s="2" t="s">
        <v>523</v>
      </c>
      <c r="G265" s="2" t="s">
        <v>640</v>
      </c>
      <c r="H265" s="5" t="s">
        <v>42</v>
      </c>
      <c r="I265" s="2" t="s">
        <v>16</v>
      </c>
      <c r="J265" s="17">
        <v>42016</v>
      </c>
      <c r="K265" s="27"/>
      <c r="L265" s="27"/>
    </row>
    <row r="266" spans="1:12" x14ac:dyDescent="0.25">
      <c r="A266" s="2" t="s">
        <v>764</v>
      </c>
      <c r="B266" s="2">
        <v>3313538399</v>
      </c>
      <c r="C266" s="2">
        <v>1350</v>
      </c>
      <c r="D266" s="2" t="s">
        <v>765</v>
      </c>
      <c r="E266" s="2" t="s">
        <v>126</v>
      </c>
      <c r="F266" s="2" t="s">
        <v>46</v>
      </c>
      <c r="G266" s="2" t="s">
        <v>734</v>
      </c>
      <c r="H266" s="5" t="s">
        <v>42</v>
      </c>
      <c r="I266" s="2" t="s">
        <v>16</v>
      </c>
      <c r="J266" s="17">
        <v>42016</v>
      </c>
      <c r="K266" s="27"/>
      <c r="L266" s="27"/>
    </row>
    <row r="267" spans="1:12" x14ac:dyDescent="0.25">
      <c r="A267" s="2" t="s">
        <v>766</v>
      </c>
      <c r="B267" s="2">
        <v>3469000224</v>
      </c>
      <c r="C267" s="2">
        <v>1500</v>
      </c>
      <c r="D267" s="2" t="s">
        <v>767</v>
      </c>
      <c r="E267" s="2" t="s">
        <v>36</v>
      </c>
      <c r="F267" s="2" t="s">
        <v>46</v>
      </c>
      <c r="G267" s="2" t="s">
        <v>734</v>
      </c>
      <c r="H267" s="5" t="s">
        <v>42</v>
      </c>
      <c r="I267" s="2" t="s">
        <v>16</v>
      </c>
      <c r="J267" s="17">
        <v>42016</v>
      </c>
      <c r="K267" s="27"/>
      <c r="L267" s="27"/>
    </row>
    <row r="268" spans="1:12" x14ac:dyDescent="0.25">
      <c r="A268" s="27" t="s">
        <v>768</v>
      </c>
      <c r="B268" s="27">
        <v>3112115833</v>
      </c>
      <c r="C268" s="2">
        <v>1600</v>
      </c>
      <c r="D268" s="27" t="s">
        <v>769</v>
      </c>
      <c r="E268" s="2" t="s">
        <v>51</v>
      </c>
      <c r="F268" s="2" t="s">
        <v>25</v>
      </c>
      <c r="G268" s="2" t="s">
        <v>770</v>
      </c>
      <c r="H268" s="5" t="s">
        <v>15</v>
      </c>
      <c r="I268" s="2" t="s">
        <v>16</v>
      </c>
      <c r="J268" s="17">
        <v>42106</v>
      </c>
      <c r="K268" s="27"/>
      <c r="L268" s="27"/>
    </row>
    <row r="269" spans="1:12" x14ac:dyDescent="0.25">
      <c r="A269" s="2" t="s">
        <v>771</v>
      </c>
      <c r="B269" s="2">
        <v>3348000805</v>
      </c>
      <c r="C269" s="2">
        <v>1250</v>
      </c>
      <c r="D269" s="2" t="s">
        <v>772</v>
      </c>
      <c r="E269" s="2" t="s">
        <v>24</v>
      </c>
      <c r="F269" s="2" t="s">
        <v>25</v>
      </c>
      <c r="G269" s="2" t="s">
        <v>454</v>
      </c>
      <c r="H269" s="5" t="s">
        <v>15</v>
      </c>
      <c r="I269" s="2" t="s">
        <v>16</v>
      </c>
      <c r="J269" s="17">
        <v>42047</v>
      </c>
      <c r="K269" s="27"/>
      <c r="L269" s="27"/>
    </row>
    <row r="270" spans="1:12" x14ac:dyDescent="0.25">
      <c r="A270" s="2" t="s">
        <v>773</v>
      </c>
      <c r="B270" s="2">
        <v>3349612737</v>
      </c>
      <c r="C270" s="2">
        <v>870</v>
      </c>
      <c r="D270" s="2" t="s">
        <v>774</v>
      </c>
      <c r="E270" s="2" t="s">
        <v>775</v>
      </c>
      <c r="F270" s="2" t="s">
        <v>25</v>
      </c>
      <c r="G270" s="2" t="s">
        <v>326</v>
      </c>
      <c r="H270" s="5" t="s">
        <v>15</v>
      </c>
      <c r="I270" s="2" t="s">
        <v>16</v>
      </c>
      <c r="J270" s="17">
        <v>42047</v>
      </c>
      <c r="K270" s="27"/>
      <c r="L270" s="27"/>
    </row>
    <row r="271" spans="1:12" x14ac:dyDescent="0.25">
      <c r="A271" s="14" t="s">
        <v>776</v>
      </c>
      <c r="B271" s="14">
        <v>3238863226</v>
      </c>
      <c r="C271" s="14">
        <v>1000</v>
      </c>
      <c r="D271" s="14" t="s">
        <v>777</v>
      </c>
      <c r="E271" s="14" t="s">
        <v>24</v>
      </c>
      <c r="F271" s="14" t="s">
        <v>25</v>
      </c>
      <c r="G271" s="14" t="s">
        <v>428</v>
      </c>
      <c r="H271" s="15" t="s">
        <v>15</v>
      </c>
      <c r="I271" s="14" t="s">
        <v>123</v>
      </c>
      <c r="J271" s="19">
        <v>42047</v>
      </c>
      <c r="K271" s="27"/>
      <c r="L271" s="27"/>
    </row>
    <row r="272" spans="1:12" x14ac:dyDescent="0.25">
      <c r="A272" s="2" t="s">
        <v>778</v>
      </c>
      <c r="B272" s="2">
        <v>3009383770</v>
      </c>
      <c r="C272" s="2">
        <v>1140</v>
      </c>
      <c r="D272" s="2" t="s">
        <v>779</v>
      </c>
      <c r="E272" s="2" t="s">
        <v>149</v>
      </c>
      <c r="F272" s="2" t="s">
        <v>46</v>
      </c>
      <c r="G272" s="2" t="s">
        <v>356</v>
      </c>
      <c r="H272" s="5" t="s">
        <v>15</v>
      </c>
      <c r="I272" s="2" t="s">
        <v>16</v>
      </c>
      <c r="J272" s="17">
        <v>42047</v>
      </c>
      <c r="K272" s="27"/>
      <c r="L272" s="27"/>
    </row>
    <row r="273" spans="1:12" x14ac:dyDescent="0.25">
      <c r="A273" s="2" t="s">
        <v>780</v>
      </c>
      <c r="B273" s="2">
        <v>3214429242</v>
      </c>
      <c r="C273" s="2">
        <v>850</v>
      </c>
      <c r="D273" s="2" t="s">
        <v>781</v>
      </c>
      <c r="E273" s="2" t="s">
        <v>24</v>
      </c>
      <c r="F273" s="2" t="s">
        <v>25</v>
      </c>
      <c r="G273" s="2" t="s">
        <v>111</v>
      </c>
      <c r="H273" s="5" t="s">
        <v>15</v>
      </c>
      <c r="I273" s="2" t="s">
        <v>16</v>
      </c>
      <c r="J273" s="17">
        <v>42047</v>
      </c>
      <c r="K273" s="27"/>
      <c r="L273" s="27"/>
    </row>
    <row r="274" spans="1:12" x14ac:dyDescent="0.25">
      <c r="A274" s="2" t="s">
        <v>782</v>
      </c>
      <c r="B274" s="2">
        <v>3459058303</v>
      </c>
      <c r="C274" s="2">
        <v>1000</v>
      </c>
      <c r="D274" s="2" t="s">
        <v>783</v>
      </c>
      <c r="E274" s="2" t="s">
        <v>36</v>
      </c>
      <c r="F274" s="2" t="s">
        <v>25</v>
      </c>
      <c r="G274" s="2" t="s">
        <v>428</v>
      </c>
      <c r="H274" s="5" t="s">
        <v>15</v>
      </c>
      <c r="I274" s="2" t="s">
        <v>16</v>
      </c>
      <c r="J274" s="17">
        <v>42047</v>
      </c>
      <c r="K274" s="27"/>
      <c r="L274" s="27"/>
    </row>
    <row r="275" spans="1:12" x14ac:dyDescent="0.25">
      <c r="A275" s="2" t="s">
        <v>784</v>
      </c>
      <c r="B275" s="2">
        <v>3335315332</v>
      </c>
      <c r="C275" s="2">
        <v>1250</v>
      </c>
      <c r="D275" s="2" t="s">
        <v>785</v>
      </c>
      <c r="E275" s="2" t="s">
        <v>24</v>
      </c>
      <c r="F275" s="2" t="s">
        <v>25</v>
      </c>
      <c r="G275" s="2" t="s">
        <v>311</v>
      </c>
      <c r="H275" s="5" t="s">
        <v>15</v>
      </c>
      <c r="I275" s="2" t="s">
        <v>16</v>
      </c>
      <c r="J275" s="17">
        <v>42047</v>
      </c>
      <c r="K275" s="27"/>
      <c r="L275" s="27"/>
    </row>
    <row r="276" spans="1:12" x14ac:dyDescent="0.25">
      <c r="A276" s="2" t="s">
        <v>786</v>
      </c>
      <c r="B276" s="2">
        <v>3068727512</v>
      </c>
      <c r="C276" s="2">
        <v>950</v>
      </c>
      <c r="D276" s="2" t="s">
        <v>787</v>
      </c>
      <c r="E276" s="2" t="s">
        <v>558</v>
      </c>
      <c r="F276" s="2" t="s">
        <v>46</v>
      </c>
      <c r="G276" s="2" t="s">
        <v>565</v>
      </c>
      <c r="H276" s="5" t="s">
        <v>15</v>
      </c>
      <c r="I276" s="2" t="s">
        <v>16</v>
      </c>
      <c r="J276" s="17">
        <v>42047</v>
      </c>
      <c r="K276" s="27"/>
      <c r="L276" s="27"/>
    </row>
    <row r="277" spans="1:12" x14ac:dyDescent="0.25">
      <c r="A277" s="2" t="s">
        <v>788</v>
      </c>
      <c r="B277" s="2">
        <v>3242828490</v>
      </c>
      <c r="C277" s="2">
        <v>1100</v>
      </c>
      <c r="D277" s="2" t="s">
        <v>789</v>
      </c>
      <c r="E277" s="2" t="s">
        <v>51</v>
      </c>
      <c r="F277" s="2" t="s">
        <v>46</v>
      </c>
      <c r="G277" s="2" t="s">
        <v>790</v>
      </c>
      <c r="H277" s="5" t="s">
        <v>15</v>
      </c>
      <c r="I277" s="2" t="s">
        <v>16</v>
      </c>
      <c r="J277" s="17">
        <v>42106</v>
      </c>
      <c r="K277" s="27"/>
      <c r="L277" s="27"/>
    </row>
    <row r="278" spans="1:12" x14ac:dyDescent="0.25">
      <c r="A278" s="2" t="s">
        <v>791</v>
      </c>
      <c r="B278" s="2">
        <v>3212388329</v>
      </c>
      <c r="C278" s="2">
        <v>1300</v>
      </c>
      <c r="D278" s="2" t="s">
        <v>792</v>
      </c>
      <c r="E278" s="2" t="s">
        <v>51</v>
      </c>
      <c r="F278" s="2" t="s">
        <v>25</v>
      </c>
      <c r="G278" s="2" t="s">
        <v>428</v>
      </c>
      <c r="H278" s="5" t="s">
        <v>42</v>
      </c>
      <c r="I278" s="2" t="s">
        <v>16</v>
      </c>
      <c r="J278" s="17">
        <v>42106</v>
      </c>
      <c r="K278" s="27"/>
      <c r="L278" s="27"/>
    </row>
    <row r="279" spans="1:12" x14ac:dyDescent="0.25">
      <c r="A279" s="2" t="s">
        <v>793</v>
      </c>
      <c r="B279" s="2">
        <v>3343509054</v>
      </c>
      <c r="C279" s="2">
        <v>1230</v>
      </c>
      <c r="D279" s="2" t="s">
        <v>794</v>
      </c>
      <c r="E279" s="2" t="s">
        <v>51</v>
      </c>
      <c r="F279" s="2" t="s">
        <v>46</v>
      </c>
      <c r="G279" s="2" t="s">
        <v>641</v>
      </c>
      <c r="H279" s="5" t="s">
        <v>15</v>
      </c>
      <c r="I279" s="2" t="s">
        <v>16</v>
      </c>
      <c r="J279" s="17">
        <v>42106</v>
      </c>
      <c r="K279" s="27"/>
      <c r="L279" s="27"/>
    </row>
    <row r="280" spans="1:12" x14ac:dyDescent="0.25">
      <c r="A280" s="2" t="s">
        <v>795</v>
      </c>
      <c r="B280" s="2">
        <v>3332380958</v>
      </c>
      <c r="C280" s="2">
        <v>1220</v>
      </c>
      <c r="D280" s="2" t="s">
        <v>796</v>
      </c>
      <c r="E280" s="2" t="s">
        <v>51</v>
      </c>
      <c r="F280" s="2" t="s">
        <v>25</v>
      </c>
      <c r="G280" s="2" t="s">
        <v>797</v>
      </c>
      <c r="H280" s="5" t="s">
        <v>15</v>
      </c>
      <c r="I280" s="2" t="s">
        <v>16</v>
      </c>
      <c r="J280" s="17">
        <v>42106</v>
      </c>
      <c r="K280" s="27"/>
      <c r="L280" s="27"/>
    </row>
    <row r="281" spans="1:12" x14ac:dyDescent="0.25">
      <c r="A281" s="2" t="s">
        <v>798</v>
      </c>
      <c r="B281" s="2">
        <v>3335007679</v>
      </c>
      <c r="C281" s="2">
        <v>750</v>
      </c>
      <c r="D281" s="2" t="s">
        <v>799</v>
      </c>
      <c r="E281" s="2" t="s">
        <v>800</v>
      </c>
      <c r="F281" s="2" t="s">
        <v>46</v>
      </c>
      <c r="G281" s="2" t="s">
        <v>679</v>
      </c>
      <c r="H281" s="5" t="s">
        <v>42</v>
      </c>
      <c r="I281" s="2" t="s">
        <v>16</v>
      </c>
      <c r="J281" s="17">
        <v>42106</v>
      </c>
      <c r="K281" s="27"/>
      <c r="L281" s="27"/>
    </row>
    <row r="282" spans="1:12" x14ac:dyDescent="0.25">
      <c r="A282" s="2" t="s">
        <v>801</v>
      </c>
      <c r="B282" s="2">
        <v>3331294639</v>
      </c>
      <c r="C282" s="2">
        <v>1500</v>
      </c>
      <c r="D282" s="2" t="s">
        <v>802</v>
      </c>
      <c r="E282" s="2" t="s">
        <v>126</v>
      </c>
      <c r="F282" s="2" t="s">
        <v>523</v>
      </c>
      <c r="G282" s="2" t="s">
        <v>640</v>
      </c>
      <c r="H282" s="5" t="s">
        <v>42</v>
      </c>
      <c r="I282" s="2" t="s">
        <v>16</v>
      </c>
      <c r="J282" s="17">
        <v>42106</v>
      </c>
      <c r="K282" s="27"/>
      <c r="L282" s="27"/>
    </row>
    <row r="283" spans="1:12" x14ac:dyDescent="0.25">
      <c r="A283" s="2" t="s">
        <v>804</v>
      </c>
      <c r="B283" s="2">
        <v>3435282919</v>
      </c>
      <c r="C283" s="2">
        <v>1500</v>
      </c>
      <c r="D283" s="2" t="s">
        <v>805</v>
      </c>
      <c r="E283" s="2" t="s">
        <v>126</v>
      </c>
      <c r="F283" s="2" t="s">
        <v>46</v>
      </c>
      <c r="G283" s="2" t="s">
        <v>803</v>
      </c>
      <c r="H283" s="5" t="s">
        <v>42</v>
      </c>
      <c r="I283" s="2" t="s">
        <v>16</v>
      </c>
      <c r="J283" s="17">
        <v>42106</v>
      </c>
      <c r="K283" s="1"/>
      <c r="L283" s="31"/>
    </row>
    <row r="284" spans="1:12" x14ac:dyDescent="0.25">
      <c r="A284" s="2" t="s">
        <v>806</v>
      </c>
      <c r="B284" s="2">
        <v>3008144988</v>
      </c>
      <c r="C284" s="2">
        <v>950</v>
      </c>
      <c r="D284" s="2" t="s">
        <v>807</v>
      </c>
      <c r="E284" s="2" t="s">
        <v>24</v>
      </c>
      <c r="F284" s="2" t="s">
        <v>46</v>
      </c>
      <c r="G284" s="2" t="s">
        <v>565</v>
      </c>
      <c r="H284" s="5" t="s">
        <v>15</v>
      </c>
      <c r="I284" s="2" t="s">
        <v>16</v>
      </c>
      <c r="J284" s="17">
        <v>42106</v>
      </c>
      <c r="K284" s="27"/>
      <c r="L284" s="27"/>
    </row>
    <row r="285" spans="1:12" x14ac:dyDescent="0.25">
      <c r="A285" s="2" t="s">
        <v>808</v>
      </c>
      <c r="B285" s="2">
        <v>3454687068</v>
      </c>
      <c r="C285" s="2">
        <v>1120</v>
      </c>
      <c r="D285" s="2" t="s">
        <v>809</v>
      </c>
      <c r="E285" s="2" t="s">
        <v>24</v>
      </c>
      <c r="F285" s="2" t="s">
        <v>25</v>
      </c>
      <c r="G285" s="2" t="s">
        <v>810</v>
      </c>
      <c r="H285" s="5" t="s">
        <v>15</v>
      </c>
      <c r="I285" s="2" t="s">
        <v>16</v>
      </c>
      <c r="J285" s="17">
        <v>42106</v>
      </c>
      <c r="K285" s="27"/>
      <c r="L285" s="27"/>
    </row>
    <row r="286" spans="1:12" x14ac:dyDescent="0.25">
      <c r="A286" s="2" t="s">
        <v>811</v>
      </c>
      <c r="B286" s="2">
        <v>3035735688</v>
      </c>
      <c r="C286" s="2">
        <v>950</v>
      </c>
      <c r="D286" s="2" t="s">
        <v>812</v>
      </c>
      <c r="E286" s="2" t="s">
        <v>19</v>
      </c>
      <c r="F286" s="2" t="s">
        <v>46</v>
      </c>
      <c r="G286" s="2" t="s">
        <v>565</v>
      </c>
      <c r="H286" s="5" t="s">
        <v>15</v>
      </c>
      <c r="I286" s="2" t="s">
        <v>16</v>
      </c>
      <c r="J286" s="17">
        <v>42106</v>
      </c>
      <c r="K286" s="27"/>
      <c r="L286" s="27"/>
    </row>
    <row r="287" spans="1:12" x14ac:dyDescent="0.25">
      <c r="A287" s="2" t="s">
        <v>813</v>
      </c>
      <c r="B287" s="2">
        <v>3335528384</v>
      </c>
      <c r="C287" s="2">
        <v>1020</v>
      </c>
      <c r="D287" s="2" t="s">
        <v>814</v>
      </c>
      <c r="E287" s="2" t="s">
        <v>800</v>
      </c>
      <c r="F287" s="2" t="s">
        <v>25</v>
      </c>
      <c r="G287" s="2" t="s">
        <v>428</v>
      </c>
      <c r="H287" s="5" t="s">
        <v>15</v>
      </c>
      <c r="I287" s="2" t="s">
        <v>16</v>
      </c>
      <c r="J287" s="17">
        <v>42106</v>
      </c>
      <c r="K287" s="27"/>
      <c r="L287" s="27"/>
    </row>
    <row r="288" spans="1:12" x14ac:dyDescent="0.25">
      <c r="A288" s="2" t="s">
        <v>815</v>
      </c>
      <c r="B288" s="2">
        <v>3007699957</v>
      </c>
      <c r="C288" s="2">
        <v>1200</v>
      </c>
      <c r="D288" s="2" t="s">
        <v>816</v>
      </c>
      <c r="E288" s="2" t="s">
        <v>175</v>
      </c>
      <c r="F288" s="2" t="s">
        <v>523</v>
      </c>
      <c r="G288" s="2" t="s">
        <v>602</v>
      </c>
      <c r="H288" s="5" t="s">
        <v>15</v>
      </c>
      <c r="I288" s="2" t="s">
        <v>16</v>
      </c>
      <c r="J288" s="17">
        <v>42106</v>
      </c>
      <c r="K288" s="27"/>
      <c r="L288" s="27"/>
    </row>
    <row r="289" spans="1:12" x14ac:dyDescent="0.25">
      <c r="A289" s="2" t="s">
        <v>817</v>
      </c>
      <c r="B289" s="2">
        <v>3218739739</v>
      </c>
      <c r="C289" s="2">
        <v>1000</v>
      </c>
      <c r="D289" s="2" t="s">
        <v>818</v>
      </c>
      <c r="E289" s="2" t="s">
        <v>24</v>
      </c>
      <c r="F289" s="2" t="s">
        <v>25</v>
      </c>
      <c r="G289" s="2" t="s">
        <v>428</v>
      </c>
      <c r="H289" s="5" t="s">
        <v>15</v>
      </c>
      <c r="I289" s="2" t="s">
        <v>16</v>
      </c>
      <c r="J289" s="17">
        <v>42106</v>
      </c>
      <c r="K289" s="27"/>
      <c r="L289" s="27"/>
    </row>
    <row r="290" spans="1:12" x14ac:dyDescent="0.25">
      <c r="A290" s="2" t="s">
        <v>819</v>
      </c>
      <c r="B290" s="2">
        <v>3126644372</v>
      </c>
      <c r="C290" s="2">
        <v>1290</v>
      </c>
      <c r="D290" s="2" t="s">
        <v>820</v>
      </c>
      <c r="E290" s="2" t="s">
        <v>821</v>
      </c>
      <c r="F290" s="2" t="s">
        <v>25</v>
      </c>
      <c r="G290" s="2" t="s">
        <v>311</v>
      </c>
      <c r="H290" s="5" t="s">
        <v>15</v>
      </c>
      <c r="I290" s="2" t="s">
        <v>16</v>
      </c>
      <c r="J290" s="17">
        <v>42106</v>
      </c>
      <c r="K290" s="27"/>
      <c r="L290" s="27"/>
    </row>
    <row r="291" spans="1:12" x14ac:dyDescent="0.25">
      <c r="A291" s="14" t="s">
        <v>822</v>
      </c>
      <c r="B291" s="14">
        <v>3004867728</v>
      </c>
      <c r="C291" s="14">
        <v>1470</v>
      </c>
      <c r="D291" s="14" t="s">
        <v>823</v>
      </c>
      <c r="E291" s="14" t="s">
        <v>231</v>
      </c>
      <c r="F291" s="14" t="s">
        <v>25</v>
      </c>
      <c r="G291" s="14" t="s">
        <v>824</v>
      </c>
      <c r="H291" s="15" t="s">
        <v>15</v>
      </c>
      <c r="I291" s="14" t="s">
        <v>123</v>
      </c>
      <c r="J291" s="19">
        <v>42106</v>
      </c>
      <c r="K291" s="27"/>
      <c r="L291" s="27"/>
    </row>
    <row r="292" spans="1:12" x14ac:dyDescent="0.25">
      <c r="A292" s="2" t="s">
        <v>825</v>
      </c>
      <c r="B292" s="2">
        <v>3451995204</v>
      </c>
      <c r="C292" s="2">
        <v>1500</v>
      </c>
      <c r="D292" s="2" t="s">
        <v>826</v>
      </c>
      <c r="E292" s="2" t="s">
        <v>51</v>
      </c>
      <c r="F292" s="2" t="s">
        <v>134</v>
      </c>
      <c r="G292" s="2" t="s">
        <v>135</v>
      </c>
      <c r="H292" s="5" t="s">
        <v>42</v>
      </c>
      <c r="I292" s="2" t="s">
        <v>16</v>
      </c>
      <c r="J292" s="17">
        <v>42197</v>
      </c>
      <c r="K292" s="27"/>
      <c r="L292" s="27"/>
    </row>
    <row r="293" spans="1:12" x14ac:dyDescent="0.25">
      <c r="A293" s="2" t="s">
        <v>827</v>
      </c>
      <c r="B293" s="2">
        <v>3343755124</v>
      </c>
      <c r="C293" s="2">
        <v>1500</v>
      </c>
      <c r="D293" s="2" t="s">
        <v>828</v>
      </c>
      <c r="E293" s="2" t="s">
        <v>51</v>
      </c>
      <c r="F293" s="2" t="s">
        <v>523</v>
      </c>
      <c r="G293" s="2" t="s">
        <v>640</v>
      </c>
      <c r="H293" s="5" t="s">
        <v>42</v>
      </c>
      <c r="I293" s="2" t="s">
        <v>16</v>
      </c>
      <c r="J293" s="35">
        <v>42228</v>
      </c>
      <c r="K293" s="27"/>
      <c r="L293" s="27"/>
    </row>
    <row r="294" spans="1:12" x14ac:dyDescent="0.25">
      <c r="A294" s="2" t="s">
        <v>827</v>
      </c>
      <c r="B294" s="2">
        <v>3162586693</v>
      </c>
      <c r="C294" s="2">
        <v>900</v>
      </c>
      <c r="D294" s="2" t="s">
        <v>829</v>
      </c>
      <c r="E294" s="2" t="s">
        <v>51</v>
      </c>
      <c r="F294" s="2" t="s">
        <v>46</v>
      </c>
      <c r="G294" s="2" t="s">
        <v>565</v>
      </c>
      <c r="H294" s="5" t="s">
        <v>42</v>
      </c>
      <c r="I294" s="2" t="s">
        <v>16</v>
      </c>
      <c r="J294" s="35">
        <v>42228</v>
      </c>
      <c r="K294" s="27"/>
      <c r="L294" s="27"/>
    </row>
    <row r="295" spans="1:12" x14ac:dyDescent="0.25">
      <c r="A295" s="2" t="s">
        <v>830</v>
      </c>
      <c r="B295" s="27">
        <v>3363002138</v>
      </c>
      <c r="C295" s="2">
        <v>1500</v>
      </c>
      <c r="D295" s="2" t="s">
        <v>831</v>
      </c>
      <c r="E295" s="2" t="s">
        <v>51</v>
      </c>
      <c r="F295" s="2" t="s">
        <v>25</v>
      </c>
      <c r="G295" s="2" t="s">
        <v>832</v>
      </c>
      <c r="H295" s="5" t="s">
        <v>42</v>
      </c>
      <c r="I295" s="2" t="s">
        <v>16</v>
      </c>
      <c r="J295" s="35">
        <v>42228</v>
      </c>
      <c r="K295" s="27"/>
      <c r="L295" s="27"/>
    </row>
    <row r="296" spans="1:12" x14ac:dyDescent="0.25">
      <c r="A296" s="2" t="s">
        <v>764</v>
      </c>
      <c r="B296" s="2">
        <v>3313538399</v>
      </c>
      <c r="C296" s="2">
        <v>250</v>
      </c>
      <c r="D296" s="2" t="s">
        <v>765</v>
      </c>
      <c r="E296" s="2" t="s">
        <v>126</v>
      </c>
      <c r="F296" s="2" t="s">
        <v>46</v>
      </c>
      <c r="G296" s="2" t="s">
        <v>734</v>
      </c>
      <c r="H296" s="5" t="s">
        <v>42</v>
      </c>
      <c r="I296" s="2" t="s">
        <v>16</v>
      </c>
      <c r="J296" s="17">
        <v>42228</v>
      </c>
      <c r="K296" s="27"/>
      <c r="L296" s="27"/>
    </row>
    <row r="297" spans="1:12" x14ac:dyDescent="0.25">
      <c r="A297" s="2" t="s">
        <v>833</v>
      </c>
      <c r="B297" s="2">
        <v>3423658160</v>
      </c>
      <c r="C297" s="2">
        <v>1170</v>
      </c>
      <c r="D297" s="2" t="s">
        <v>834</v>
      </c>
      <c r="E297" s="2" t="s">
        <v>126</v>
      </c>
      <c r="F297" s="2" t="s">
        <v>46</v>
      </c>
      <c r="G297" s="2" t="s">
        <v>835</v>
      </c>
      <c r="H297" s="5" t="s">
        <v>15</v>
      </c>
      <c r="I297" s="2" t="s">
        <v>16</v>
      </c>
      <c r="J297" s="17">
        <v>42228</v>
      </c>
      <c r="K297" s="27"/>
      <c r="L297" s="27"/>
    </row>
    <row r="298" spans="1:12" x14ac:dyDescent="0.25">
      <c r="A298" s="37" t="s">
        <v>836</v>
      </c>
      <c r="B298" s="37">
        <v>3322214786</v>
      </c>
      <c r="C298" s="37">
        <v>1020</v>
      </c>
      <c r="D298" s="37" t="s">
        <v>837</v>
      </c>
      <c r="E298" s="37" t="s">
        <v>41</v>
      </c>
      <c r="F298" s="37" t="s">
        <v>25</v>
      </c>
      <c r="G298" s="37" t="s">
        <v>428</v>
      </c>
      <c r="H298" s="38" t="s">
        <v>15</v>
      </c>
      <c r="I298" s="37" t="s">
        <v>123</v>
      </c>
      <c r="J298" s="43">
        <v>42228</v>
      </c>
      <c r="K298" s="27"/>
      <c r="L298" s="27"/>
    </row>
    <row r="299" spans="1:12" x14ac:dyDescent="0.25">
      <c r="A299" s="2" t="s">
        <v>847</v>
      </c>
      <c r="B299" s="2">
        <v>3202727166</v>
      </c>
      <c r="C299" s="2">
        <v>950</v>
      </c>
      <c r="D299" s="2" t="s">
        <v>848</v>
      </c>
      <c r="E299" s="2" t="s">
        <v>24</v>
      </c>
      <c r="F299" s="2" t="s">
        <v>46</v>
      </c>
      <c r="G299" s="2" t="s">
        <v>565</v>
      </c>
      <c r="H299" s="2" t="s">
        <v>15</v>
      </c>
      <c r="I299" s="2" t="s">
        <v>16</v>
      </c>
      <c r="J299" s="17">
        <v>42228</v>
      </c>
      <c r="K299" s="27"/>
      <c r="L299" s="27"/>
    </row>
    <row r="300" spans="1:12" x14ac:dyDescent="0.25">
      <c r="A300" s="2" t="s">
        <v>849</v>
      </c>
      <c r="B300" s="2">
        <v>3431514024</v>
      </c>
      <c r="C300" s="2">
        <v>2250</v>
      </c>
      <c r="D300" s="2" t="s">
        <v>850</v>
      </c>
      <c r="E300" s="2" t="s">
        <v>12</v>
      </c>
      <c r="F300" s="2" t="s">
        <v>46</v>
      </c>
      <c r="G300" s="2" t="s">
        <v>851</v>
      </c>
      <c r="H300" s="2" t="s">
        <v>42</v>
      </c>
      <c r="I300" s="2" t="s">
        <v>16</v>
      </c>
      <c r="J300" s="17">
        <v>42228</v>
      </c>
      <c r="K300" s="27"/>
      <c r="L300" s="27"/>
    </row>
    <row r="301" spans="1:12" x14ac:dyDescent="0.25">
      <c r="A301" s="2" t="s">
        <v>852</v>
      </c>
      <c r="B301" s="2">
        <v>3365346459</v>
      </c>
      <c r="C301" s="2">
        <v>950</v>
      </c>
      <c r="D301" s="2" t="s">
        <v>853</v>
      </c>
      <c r="E301" s="2" t="s">
        <v>19</v>
      </c>
      <c r="F301" s="2" t="s">
        <v>46</v>
      </c>
      <c r="G301" s="2" t="s">
        <v>565</v>
      </c>
      <c r="H301" s="2" t="s">
        <v>15</v>
      </c>
      <c r="I301" s="2" t="s">
        <v>16</v>
      </c>
      <c r="J301" s="17">
        <v>42228</v>
      </c>
      <c r="K301" s="27"/>
      <c r="L301" s="27"/>
    </row>
    <row r="302" spans="1:12" x14ac:dyDescent="0.25">
      <c r="A302" s="2" t="s">
        <v>854</v>
      </c>
      <c r="B302" s="2">
        <v>3345859538</v>
      </c>
      <c r="C302" s="2">
        <v>680</v>
      </c>
      <c r="D302" s="2" t="s">
        <v>855</v>
      </c>
      <c r="E302" s="2" t="s">
        <v>12</v>
      </c>
      <c r="F302" s="2" t="s">
        <v>25</v>
      </c>
      <c r="G302" s="2" t="s">
        <v>260</v>
      </c>
      <c r="H302" s="2" t="s">
        <v>15</v>
      </c>
      <c r="I302" s="2" t="s">
        <v>16</v>
      </c>
      <c r="J302" s="17">
        <v>42228</v>
      </c>
      <c r="K302" s="27"/>
      <c r="L302" s="27"/>
    </row>
    <row r="303" spans="1:12" x14ac:dyDescent="0.25">
      <c r="A303" s="2" t="s">
        <v>856</v>
      </c>
      <c r="B303" s="2">
        <v>3319387977</v>
      </c>
      <c r="C303" s="2">
        <v>1140</v>
      </c>
      <c r="D303" s="2" t="s">
        <v>857</v>
      </c>
      <c r="E303" s="2" t="s">
        <v>149</v>
      </c>
      <c r="F303" s="2" t="s">
        <v>46</v>
      </c>
      <c r="G303" s="2" t="s">
        <v>356</v>
      </c>
      <c r="H303" s="2" t="s">
        <v>15</v>
      </c>
      <c r="I303" s="2" t="s">
        <v>16</v>
      </c>
      <c r="J303" s="17">
        <v>42228</v>
      </c>
      <c r="K303" s="27"/>
      <c r="L303" s="27"/>
    </row>
    <row r="304" spans="1:12" x14ac:dyDescent="0.25">
      <c r="A304" s="2" t="s">
        <v>858</v>
      </c>
      <c r="B304" s="2">
        <v>3333732020</v>
      </c>
      <c r="C304" s="2">
        <v>1600</v>
      </c>
      <c r="D304" s="2" t="s">
        <v>859</v>
      </c>
      <c r="E304" s="2" t="s">
        <v>860</v>
      </c>
      <c r="F304" s="2" t="s">
        <v>25</v>
      </c>
      <c r="G304" s="2" t="s">
        <v>868</v>
      </c>
      <c r="H304" s="2" t="s">
        <v>42</v>
      </c>
      <c r="I304" s="2" t="s">
        <v>16</v>
      </c>
      <c r="J304" s="17">
        <v>42228</v>
      </c>
      <c r="K304" s="27"/>
      <c r="L304" s="27"/>
    </row>
    <row r="305" spans="1:12" x14ac:dyDescent="0.25">
      <c r="A305" s="2" t="s">
        <v>861</v>
      </c>
      <c r="B305" s="2">
        <v>3103315164</v>
      </c>
      <c r="C305" s="2">
        <v>1430</v>
      </c>
      <c r="D305" s="2" t="s">
        <v>862</v>
      </c>
      <c r="E305" s="2" t="s">
        <v>202</v>
      </c>
      <c r="F305" s="2" t="s">
        <v>134</v>
      </c>
      <c r="G305" s="2" t="s">
        <v>824</v>
      </c>
      <c r="H305" s="2" t="s">
        <v>15</v>
      </c>
      <c r="I305" s="2" t="s">
        <v>16</v>
      </c>
      <c r="J305" s="17">
        <v>42228</v>
      </c>
      <c r="K305" s="27"/>
      <c r="L305" s="27"/>
    </row>
    <row r="306" spans="1:12" x14ac:dyDescent="0.25">
      <c r="A306" s="37" t="s">
        <v>863</v>
      </c>
      <c r="B306" s="37">
        <v>3149234627</v>
      </c>
      <c r="C306" s="37">
        <v>1120</v>
      </c>
      <c r="D306" s="37" t="s">
        <v>864</v>
      </c>
      <c r="E306" s="37" t="s">
        <v>36</v>
      </c>
      <c r="F306" s="37" t="s">
        <v>46</v>
      </c>
      <c r="G306" s="37" t="s">
        <v>101</v>
      </c>
      <c r="H306" s="37" t="s">
        <v>15</v>
      </c>
      <c r="I306" s="37" t="s">
        <v>123</v>
      </c>
      <c r="J306" s="43">
        <v>42228</v>
      </c>
      <c r="K306" s="27"/>
      <c r="L306" s="27"/>
    </row>
    <row r="307" spans="1:12" x14ac:dyDescent="0.25">
      <c r="A307" s="2" t="s">
        <v>865</v>
      </c>
      <c r="B307" s="2">
        <v>3222852980</v>
      </c>
      <c r="C307" s="2">
        <v>1300</v>
      </c>
      <c r="D307" s="2" t="s">
        <v>866</v>
      </c>
      <c r="E307" s="2" t="s">
        <v>51</v>
      </c>
      <c r="F307" s="2" t="s">
        <v>46</v>
      </c>
      <c r="G307" s="2" t="s">
        <v>867</v>
      </c>
      <c r="H307" s="2" t="s">
        <v>42</v>
      </c>
      <c r="I307" s="2" t="s">
        <v>16</v>
      </c>
      <c r="J307" s="32">
        <v>42259</v>
      </c>
      <c r="K307" s="27"/>
      <c r="L307" s="27"/>
    </row>
    <row r="308" spans="1:12" x14ac:dyDescent="0.25">
      <c r="A308" s="2" t="s">
        <v>869</v>
      </c>
      <c r="B308" s="2">
        <v>3462004228</v>
      </c>
      <c r="C308" s="2">
        <v>1500</v>
      </c>
      <c r="D308" s="2" t="s">
        <v>870</v>
      </c>
      <c r="E308" s="2" t="s">
        <v>51</v>
      </c>
      <c r="F308" s="2" t="s">
        <v>25</v>
      </c>
      <c r="G308" s="2" t="s">
        <v>146</v>
      </c>
      <c r="H308" s="2" t="s">
        <v>15</v>
      </c>
      <c r="I308" s="2" t="s">
        <v>16</v>
      </c>
      <c r="J308" s="32">
        <v>42289</v>
      </c>
      <c r="K308" s="27"/>
      <c r="L308" s="27"/>
    </row>
    <row r="309" spans="1:12" x14ac:dyDescent="0.25">
      <c r="A309" s="2" t="s">
        <v>871</v>
      </c>
      <c r="B309" s="2">
        <v>3084247557</v>
      </c>
      <c r="C309" s="2">
        <v>950</v>
      </c>
      <c r="D309" s="2" t="s">
        <v>872</v>
      </c>
      <c r="E309" s="2" t="s">
        <v>873</v>
      </c>
      <c r="F309" s="2" t="s">
        <v>46</v>
      </c>
      <c r="G309" s="2" t="s">
        <v>565</v>
      </c>
      <c r="H309" s="2" t="s">
        <v>15</v>
      </c>
      <c r="I309" s="2" t="s">
        <v>16</v>
      </c>
      <c r="J309" s="32">
        <v>42289</v>
      </c>
      <c r="K309" s="27"/>
      <c r="L309" s="27"/>
    </row>
    <row r="310" spans="1:12" x14ac:dyDescent="0.25">
      <c r="A310" s="37" t="s">
        <v>874</v>
      </c>
      <c r="B310" s="37">
        <v>3460536480</v>
      </c>
      <c r="C310" s="37">
        <v>2000</v>
      </c>
      <c r="D310" s="37" t="s">
        <v>875</v>
      </c>
      <c r="E310" s="37" t="s">
        <v>876</v>
      </c>
      <c r="F310" s="37" t="s">
        <v>46</v>
      </c>
      <c r="G310" s="37" t="s">
        <v>877</v>
      </c>
      <c r="H310" s="37" t="s">
        <v>15</v>
      </c>
      <c r="I310" s="37" t="s">
        <v>123</v>
      </c>
      <c r="J310" s="41">
        <v>42289</v>
      </c>
      <c r="K310" s="27"/>
      <c r="L310" s="27"/>
    </row>
    <row r="311" spans="1:12" x14ac:dyDescent="0.25">
      <c r="A311" s="2" t="s">
        <v>878</v>
      </c>
      <c r="B311" s="2">
        <v>3334757431</v>
      </c>
      <c r="C311" s="2">
        <v>950</v>
      </c>
      <c r="D311" s="2" t="s">
        <v>879</v>
      </c>
      <c r="E311" s="2" t="s">
        <v>24</v>
      </c>
      <c r="F311" s="2" t="s">
        <v>46</v>
      </c>
      <c r="G311" s="2" t="s">
        <v>565</v>
      </c>
      <c r="H311" s="2" t="s">
        <v>15</v>
      </c>
      <c r="I311" s="2" t="s">
        <v>16</v>
      </c>
      <c r="J311" s="32">
        <v>42289</v>
      </c>
      <c r="K311" s="27"/>
      <c r="L311" s="27"/>
    </row>
    <row r="312" spans="1:12" x14ac:dyDescent="0.25">
      <c r="A312" s="2" t="s">
        <v>880</v>
      </c>
      <c r="B312" s="2">
        <v>3482641122</v>
      </c>
      <c r="C312" s="2">
        <v>1000</v>
      </c>
      <c r="D312" s="2" t="s">
        <v>881</v>
      </c>
      <c r="E312" s="2" t="s">
        <v>202</v>
      </c>
      <c r="F312" s="2" t="s">
        <v>46</v>
      </c>
      <c r="G312" s="2" t="s">
        <v>679</v>
      </c>
      <c r="H312" s="2" t="s">
        <v>15</v>
      </c>
      <c r="I312" s="2" t="s">
        <v>16</v>
      </c>
      <c r="J312" s="32">
        <v>42289</v>
      </c>
      <c r="K312" s="27"/>
      <c r="L312" s="27"/>
    </row>
    <row r="313" spans="1:12" x14ac:dyDescent="0.25">
      <c r="A313" s="2" t="s">
        <v>895</v>
      </c>
      <c r="B313" s="27">
        <v>3363309947</v>
      </c>
      <c r="C313" s="2">
        <v>810</v>
      </c>
      <c r="D313" s="2" t="s">
        <v>896</v>
      </c>
      <c r="E313" s="2" t="s">
        <v>51</v>
      </c>
      <c r="F313" s="2" t="s">
        <v>25</v>
      </c>
      <c r="G313" s="2" t="s">
        <v>326</v>
      </c>
      <c r="H313" s="2" t="s">
        <v>15</v>
      </c>
      <c r="I313" s="2" t="s">
        <v>16</v>
      </c>
      <c r="J313" s="32">
        <v>42289</v>
      </c>
      <c r="K313" s="27"/>
      <c r="L313" s="27"/>
    </row>
    <row r="314" spans="1:12" x14ac:dyDescent="0.25">
      <c r="A314" s="2" t="s">
        <v>882</v>
      </c>
      <c r="B314" s="2">
        <v>3129373225</v>
      </c>
      <c r="C314" s="2">
        <v>700</v>
      </c>
      <c r="D314" s="2" t="s">
        <v>883</v>
      </c>
      <c r="E314" s="2" t="s">
        <v>126</v>
      </c>
      <c r="F314" s="2" t="s">
        <v>25</v>
      </c>
      <c r="G314" s="2" t="s">
        <v>750</v>
      </c>
      <c r="H314" s="2" t="s">
        <v>15</v>
      </c>
      <c r="I314" s="2" t="s">
        <v>16</v>
      </c>
      <c r="J314" s="32">
        <v>42289</v>
      </c>
      <c r="K314" s="27"/>
      <c r="L314" s="27"/>
    </row>
    <row r="315" spans="1:12" x14ac:dyDescent="0.25">
      <c r="A315" s="2" t="s">
        <v>884</v>
      </c>
      <c r="B315" s="2">
        <v>3162258515</v>
      </c>
      <c r="C315" s="2">
        <v>810</v>
      </c>
      <c r="D315" s="2" t="s">
        <v>885</v>
      </c>
      <c r="E315" s="2" t="s">
        <v>51</v>
      </c>
      <c r="F315" s="2" t="s">
        <v>25</v>
      </c>
      <c r="G315" s="2" t="s">
        <v>326</v>
      </c>
      <c r="H315" s="2" t="s">
        <v>15</v>
      </c>
      <c r="I315" s="2" t="s">
        <v>16</v>
      </c>
      <c r="J315" s="32">
        <v>42289</v>
      </c>
      <c r="K315" s="27"/>
      <c r="L315" s="27"/>
    </row>
    <row r="316" spans="1:12" x14ac:dyDescent="0.25">
      <c r="A316" s="2" t="s">
        <v>889</v>
      </c>
      <c r="B316" s="2"/>
      <c r="C316" s="2">
        <v>1300</v>
      </c>
      <c r="D316" s="2" t="s">
        <v>892</v>
      </c>
      <c r="E316" s="2" t="s">
        <v>51</v>
      </c>
      <c r="F316" s="2" t="s">
        <v>46</v>
      </c>
      <c r="G316" s="2" t="s">
        <v>886</v>
      </c>
      <c r="H316" s="2" t="s">
        <v>42</v>
      </c>
      <c r="I316" s="2" t="s">
        <v>16</v>
      </c>
      <c r="J316" s="32">
        <v>42350</v>
      </c>
      <c r="K316" s="27"/>
      <c r="L316" s="27"/>
    </row>
    <row r="317" spans="1:12" x14ac:dyDescent="0.25">
      <c r="A317" s="2" t="s">
        <v>827</v>
      </c>
      <c r="B317" s="2"/>
      <c r="C317" s="2">
        <v>700</v>
      </c>
      <c r="D317" s="2" t="s">
        <v>893</v>
      </c>
      <c r="E317" s="2" t="s">
        <v>51</v>
      </c>
      <c r="F317" s="2" t="s">
        <v>25</v>
      </c>
      <c r="G317" s="2" t="s">
        <v>887</v>
      </c>
      <c r="H317" s="2" t="s">
        <v>42</v>
      </c>
      <c r="I317" s="2" t="s">
        <v>16</v>
      </c>
      <c r="J317" s="32">
        <v>42350</v>
      </c>
      <c r="K317" s="27"/>
      <c r="L317" s="27"/>
    </row>
    <row r="318" spans="1:12" x14ac:dyDescent="0.25">
      <c r="A318" s="27" t="s">
        <v>890</v>
      </c>
      <c r="B318" s="27">
        <v>3223171243</v>
      </c>
      <c r="C318" s="27">
        <v>980</v>
      </c>
      <c r="D318" s="27" t="s">
        <v>891</v>
      </c>
      <c r="E318" s="2" t="s">
        <v>51</v>
      </c>
      <c r="F318" s="2" t="s">
        <v>25</v>
      </c>
      <c r="G318" s="2" t="s">
        <v>797</v>
      </c>
      <c r="H318" s="2" t="s">
        <v>15</v>
      </c>
      <c r="I318" s="2" t="s">
        <v>16</v>
      </c>
      <c r="J318" s="36" t="s">
        <v>900</v>
      </c>
      <c r="K318" s="27"/>
      <c r="L318" s="27"/>
    </row>
    <row r="319" spans="1:12" x14ac:dyDescent="0.25">
      <c r="A319" s="27" t="s">
        <v>827</v>
      </c>
      <c r="B319" s="27" t="s">
        <v>827</v>
      </c>
      <c r="C319" s="27">
        <v>750</v>
      </c>
      <c r="D319" s="27" t="s">
        <v>894</v>
      </c>
      <c r="E319" s="2" t="s">
        <v>51</v>
      </c>
      <c r="F319" s="2" t="s">
        <v>46</v>
      </c>
      <c r="G319" s="2" t="s">
        <v>679</v>
      </c>
      <c r="H319" s="2" t="s">
        <v>42</v>
      </c>
      <c r="I319" s="2" t="s">
        <v>16</v>
      </c>
      <c r="J319" s="36" t="s">
        <v>900</v>
      </c>
      <c r="K319" s="27"/>
      <c r="L319" s="27"/>
    </row>
    <row r="320" spans="1:12" x14ac:dyDescent="0.25">
      <c r="A320" s="2" t="s">
        <v>897</v>
      </c>
      <c r="B320" s="2">
        <v>3235937576</v>
      </c>
      <c r="C320" s="2">
        <v>990</v>
      </c>
      <c r="D320" s="2" t="s">
        <v>898</v>
      </c>
      <c r="E320" s="2" t="s">
        <v>899</v>
      </c>
      <c r="F320" s="2" t="s">
        <v>46</v>
      </c>
      <c r="G320" s="2" t="s">
        <v>565</v>
      </c>
      <c r="H320" s="2" t="s">
        <v>15</v>
      </c>
      <c r="I320" s="2" t="s">
        <v>16</v>
      </c>
      <c r="J320" s="26" t="s">
        <v>888</v>
      </c>
      <c r="K320" s="27"/>
      <c r="L320" s="27"/>
    </row>
    <row r="321" spans="1:12" x14ac:dyDescent="0.25">
      <c r="A321" s="2" t="s">
        <v>901</v>
      </c>
      <c r="B321" s="2">
        <v>3244057005</v>
      </c>
      <c r="C321" s="2">
        <v>1300</v>
      </c>
      <c r="D321" s="2" t="s">
        <v>902</v>
      </c>
      <c r="E321" s="2" t="s">
        <v>24</v>
      </c>
      <c r="F321" s="2" t="s">
        <v>25</v>
      </c>
      <c r="G321" s="2" t="s">
        <v>221</v>
      </c>
      <c r="H321" s="2" t="s">
        <v>15</v>
      </c>
      <c r="I321" s="2" t="s">
        <v>16</v>
      </c>
      <c r="J321" s="26" t="s">
        <v>888</v>
      </c>
      <c r="K321" s="27"/>
      <c r="L321" s="27"/>
    </row>
    <row r="322" spans="1:12" x14ac:dyDescent="0.25">
      <c r="A322" s="2" t="s">
        <v>903</v>
      </c>
      <c r="B322" s="2">
        <v>3331240388</v>
      </c>
      <c r="C322" s="2">
        <v>1030</v>
      </c>
      <c r="D322" s="2" t="s">
        <v>904</v>
      </c>
      <c r="E322" s="2" t="s">
        <v>905</v>
      </c>
      <c r="F322" s="2" t="s">
        <v>46</v>
      </c>
      <c r="G322" s="2" t="s">
        <v>633</v>
      </c>
      <c r="H322" s="2" t="s">
        <v>15</v>
      </c>
      <c r="I322" s="2" t="s">
        <v>16</v>
      </c>
      <c r="J322" s="26" t="s">
        <v>888</v>
      </c>
      <c r="K322" s="27"/>
      <c r="L322" s="27"/>
    </row>
    <row r="323" spans="1:12" x14ac:dyDescent="0.25">
      <c r="A323" s="2" t="s">
        <v>906</v>
      </c>
      <c r="B323" s="2">
        <v>3008636416</v>
      </c>
      <c r="C323" s="2">
        <v>830</v>
      </c>
      <c r="D323" s="2" t="s">
        <v>907</v>
      </c>
      <c r="E323" s="2" t="s">
        <v>24</v>
      </c>
      <c r="F323" s="2" t="s">
        <v>134</v>
      </c>
      <c r="G323" s="2" t="s">
        <v>908</v>
      </c>
      <c r="H323" s="2" t="s">
        <v>15</v>
      </c>
      <c r="I323" s="2" t="s">
        <v>16</v>
      </c>
      <c r="J323" s="26" t="s">
        <v>888</v>
      </c>
      <c r="K323" s="27"/>
      <c r="L323" s="27"/>
    </row>
    <row r="324" spans="1:12" x14ac:dyDescent="0.25">
      <c r="A324" s="2" t="s">
        <v>909</v>
      </c>
      <c r="B324" s="2">
        <v>3218405230</v>
      </c>
      <c r="C324" s="2">
        <v>950</v>
      </c>
      <c r="D324" s="2" t="s">
        <v>910</v>
      </c>
      <c r="E324" s="2" t="s">
        <v>24</v>
      </c>
      <c r="F324" s="2" t="s">
        <v>46</v>
      </c>
      <c r="G324" s="2" t="s">
        <v>565</v>
      </c>
      <c r="H324" s="2" t="s">
        <v>15</v>
      </c>
      <c r="I324" s="2" t="s">
        <v>16</v>
      </c>
      <c r="J324" s="26" t="s">
        <v>888</v>
      </c>
      <c r="K324" s="27"/>
      <c r="L324" s="27"/>
    </row>
    <row r="325" spans="1:12" x14ac:dyDescent="0.25">
      <c r="A325" s="2" t="s">
        <v>911</v>
      </c>
      <c r="B325" s="2">
        <v>3214054321</v>
      </c>
      <c r="C325" s="2">
        <v>950</v>
      </c>
      <c r="D325" s="2" t="s">
        <v>912</v>
      </c>
      <c r="E325" s="2" t="s">
        <v>24</v>
      </c>
      <c r="F325" s="2" t="s">
        <v>46</v>
      </c>
      <c r="G325" s="2" t="s">
        <v>913</v>
      </c>
      <c r="H325" s="2" t="s">
        <v>15</v>
      </c>
      <c r="I325" s="2" t="s">
        <v>16</v>
      </c>
      <c r="J325" s="26" t="s">
        <v>888</v>
      </c>
      <c r="K325" s="27"/>
      <c r="L325" s="27"/>
    </row>
    <row r="326" spans="1:12" x14ac:dyDescent="0.25">
      <c r="A326" s="2" t="s">
        <v>914</v>
      </c>
      <c r="B326" s="2">
        <v>3364444314</v>
      </c>
      <c r="C326" s="2">
        <v>950</v>
      </c>
      <c r="D326" s="2" t="s">
        <v>915</v>
      </c>
      <c r="E326" s="2" t="s">
        <v>36</v>
      </c>
      <c r="F326" s="2" t="s">
        <v>46</v>
      </c>
      <c r="G326" s="2" t="s">
        <v>565</v>
      </c>
      <c r="H326" s="2" t="s">
        <v>15</v>
      </c>
      <c r="I326" s="2" t="s">
        <v>16</v>
      </c>
      <c r="J326" s="26" t="s">
        <v>888</v>
      </c>
      <c r="K326" s="27"/>
      <c r="L326" s="27"/>
    </row>
    <row r="327" spans="1:12" x14ac:dyDescent="0.25">
      <c r="A327" s="2" t="s">
        <v>918</v>
      </c>
      <c r="B327" s="2">
        <v>3118259985</v>
      </c>
      <c r="C327" s="2">
        <v>600</v>
      </c>
      <c r="D327" s="2" t="s">
        <v>917</v>
      </c>
      <c r="E327" s="2" t="s">
        <v>51</v>
      </c>
      <c r="F327" s="2" t="s">
        <v>46</v>
      </c>
      <c r="G327" s="2" t="s">
        <v>916</v>
      </c>
      <c r="H327" s="2" t="s">
        <v>42</v>
      </c>
      <c r="I327" s="2" t="s">
        <v>16</v>
      </c>
      <c r="J327" s="26" t="s">
        <v>888</v>
      </c>
      <c r="K327" s="27"/>
      <c r="L327" s="27"/>
    </row>
    <row r="328" spans="1:12" ht="15.75" thickBot="1" x14ac:dyDescent="0.3">
      <c r="A328" s="2" t="s">
        <v>919</v>
      </c>
      <c r="B328" s="2">
        <v>3333185102</v>
      </c>
      <c r="C328" s="2">
        <v>1200</v>
      </c>
      <c r="D328" s="2" t="s">
        <v>920</v>
      </c>
      <c r="E328" s="2" t="s">
        <v>51</v>
      </c>
      <c r="F328" s="2" t="s">
        <v>46</v>
      </c>
      <c r="G328" s="2" t="s">
        <v>921</v>
      </c>
      <c r="H328" s="2" t="s">
        <v>15</v>
      </c>
      <c r="I328" s="2" t="s">
        <v>16</v>
      </c>
      <c r="J328" s="26" t="s">
        <v>888</v>
      </c>
      <c r="K328" s="27"/>
      <c r="L328" s="27"/>
    </row>
    <row r="329" spans="1:12" x14ac:dyDescent="0.25">
      <c r="A329" s="11" t="s">
        <v>922</v>
      </c>
      <c r="B329" s="2">
        <v>3132460151</v>
      </c>
      <c r="C329" s="2">
        <v>1080</v>
      </c>
      <c r="D329" s="2" t="s">
        <v>923</v>
      </c>
      <c r="E329" s="2" t="s">
        <v>51</v>
      </c>
      <c r="F329" s="2" t="s">
        <v>46</v>
      </c>
      <c r="G329" s="2" t="s">
        <v>356</v>
      </c>
      <c r="H329" s="2" t="s">
        <v>15</v>
      </c>
      <c r="I329" s="2" t="s">
        <v>16</v>
      </c>
      <c r="J329" s="26" t="s">
        <v>888</v>
      </c>
      <c r="K329" s="27"/>
      <c r="L329" s="27"/>
    </row>
    <row r="330" spans="1:12" x14ac:dyDescent="0.25">
      <c r="A330" s="2" t="s">
        <v>924</v>
      </c>
      <c r="B330" s="2">
        <v>3312329488</v>
      </c>
      <c r="C330" s="2">
        <v>750</v>
      </c>
      <c r="D330" s="2" t="s">
        <v>925</v>
      </c>
      <c r="E330" s="2" t="s">
        <v>51</v>
      </c>
      <c r="F330" s="2" t="s">
        <v>46</v>
      </c>
      <c r="G330" s="2" t="s">
        <v>679</v>
      </c>
      <c r="H330" s="2" t="s">
        <v>42</v>
      </c>
      <c r="I330" s="2" t="s">
        <v>16</v>
      </c>
      <c r="J330" s="26" t="s">
        <v>888</v>
      </c>
      <c r="K330" s="27"/>
      <c r="L330" s="27"/>
    </row>
    <row r="331" spans="1:12" x14ac:dyDescent="0.25">
      <c r="A331" s="2" t="s">
        <v>927</v>
      </c>
      <c r="B331" s="2">
        <v>3138167084</v>
      </c>
      <c r="C331" s="2">
        <v>1500</v>
      </c>
      <c r="D331" s="2" t="s">
        <v>928</v>
      </c>
      <c r="E331" s="2" t="s">
        <v>51</v>
      </c>
      <c r="F331" s="2" t="s">
        <v>46</v>
      </c>
      <c r="G331" s="2" t="s">
        <v>926</v>
      </c>
      <c r="H331" s="2" t="s">
        <v>42</v>
      </c>
      <c r="I331" s="2" t="s">
        <v>16</v>
      </c>
      <c r="J331" s="26" t="s">
        <v>888</v>
      </c>
      <c r="K331" s="27"/>
      <c r="L331" s="27"/>
    </row>
    <row r="332" spans="1:12" x14ac:dyDescent="0.25">
      <c r="A332" s="37" t="s">
        <v>929</v>
      </c>
      <c r="B332" s="37">
        <v>3429319988</v>
      </c>
      <c r="C332" s="37">
        <v>2300</v>
      </c>
      <c r="D332" s="37" t="s">
        <v>930</v>
      </c>
      <c r="E332" s="37" t="s">
        <v>36</v>
      </c>
      <c r="F332" s="37" t="s">
        <v>25</v>
      </c>
      <c r="G332" s="37" t="s">
        <v>424</v>
      </c>
      <c r="H332" s="37" t="s">
        <v>15</v>
      </c>
      <c r="I332" s="37" t="s">
        <v>123</v>
      </c>
      <c r="J332" s="44" t="s">
        <v>931</v>
      </c>
      <c r="K332" s="27"/>
      <c r="L332" s="27"/>
    </row>
    <row r="333" spans="1:12" x14ac:dyDescent="0.25">
      <c r="A333" s="2" t="s">
        <v>934</v>
      </c>
      <c r="B333" s="2">
        <v>3322414834</v>
      </c>
      <c r="C333" s="2">
        <v>4230</v>
      </c>
      <c r="D333" s="2" t="s">
        <v>933</v>
      </c>
      <c r="E333" s="2" t="s">
        <v>51</v>
      </c>
      <c r="F333" s="2" t="s">
        <v>46</v>
      </c>
      <c r="G333" s="2" t="s">
        <v>932</v>
      </c>
      <c r="H333" s="2" t="s">
        <v>42</v>
      </c>
      <c r="I333" s="2" t="s">
        <v>16</v>
      </c>
      <c r="J333" s="26" t="s">
        <v>931</v>
      </c>
      <c r="K333" s="27"/>
      <c r="L333" s="27"/>
    </row>
    <row r="334" spans="1:12" x14ac:dyDescent="0.25">
      <c r="A334" s="2" t="s">
        <v>937</v>
      </c>
      <c r="B334" s="2">
        <v>3212301799</v>
      </c>
      <c r="C334" s="2">
        <v>1150</v>
      </c>
      <c r="D334" s="2" t="s">
        <v>936</v>
      </c>
      <c r="E334" s="2" t="s">
        <v>51</v>
      </c>
      <c r="F334" s="2" t="s">
        <v>46</v>
      </c>
      <c r="G334" s="2" t="s">
        <v>744</v>
      </c>
      <c r="H334" s="2" t="s">
        <v>15</v>
      </c>
      <c r="I334" s="2" t="s">
        <v>16</v>
      </c>
      <c r="J334" s="26" t="s">
        <v>935</v>
      </c>
      <c r="K334" s="27"/>
      <c r="L334" s="27"/>
    </row>
    <row r="335" spans="1:12" x14ac:dyDescent="0.25">
      <c r="A335" s="2" t="s">
        <v>938</v>
      </c>
      <c r="B335" s="2">
        <v>3224061447</v>
      </c>
      <c r="C335" s="2">
        <v>1250</v>
      </c>
      <c r="D335" s="2" t="s">
        <v>939</v>
      </c>
      <c r="E335" s="2" t="s">
        <v>24</v>
      </c>
      <c r="F335" s="2" t="s">
        <v>46</v>
      </c>
      <c r="G335" s="2" t="s">
        <v>254</v>
      </c>
      <c r="H335" s="2" t="s">
        <v>42</v>
      </c>
      <c r="I335" s="2" t="s">
        <v>16</v>
      </c>
      <c r="J335" s="26" t="s">
        <v>935</v>
      </c>
      <c r="K335" s="27"/>
      <c r="L335" s="27"/>
    </row>
    <row r="336" spans="1:12" x14ac:dyDescent="0.25">
      <c r="A336" s="37" t="s">
        <v>940</v>
      </c>
      <c r="B336" s="37">
        <v>3480233432</v>
      </c>
      <c r="C336" s="37">
        <v>1000</v>
      </c>
      <c r="D336" s="37" t="s">
        <v>942</v>
      </c>
      <c r="E336" s="37" t="s">
        <v>941</v>
      </c>
      <c r="F336" s="37" t="s">
        <v>46</v>
      </c>
      <c r="G336" s="37" t="s">
        <v>565</v>
      </c>
      <c r="H336" s="37" t="s">
        <v>15</v>
      </c>
      <c r="I336" s="37" t="s">
        <v>123</v>
      </c>
      <c r="J336" s="44" t="s">
        <v>935</v>
      </c>
      <c r="K336" s="27"/>
      <c r="L336" s="27"/>
    </row>
    <row r="337" spans="1:12" x14ac:dyDescent="0.25">
      <c r="A337" s="2" t="s">
        <v>943</v>
      </c>
      <c r="B337" s="2">
        <v>3008500279</v>
      </c>
      <c r="C337" s="2">
        <v>900</v>
      </c>
      <c r="D337" s="2" t="s">
        <v>944</v>
      </c>
      <c r="E337" s="2" t="s">
        <v>19</v>
      </c>
      <c r="F337" s="2" t="s">
        <v>46</v>
      </c>
      <c r="G337" s="2" t="s">
        <v>565</v>
      </c>
      <c r="H337" s="2" t="s">
        <v>42</v>
      </c>
      <c r="I337" s="2" t="s">
        <v>16</v>
      </c>
      <c r="J337" s="26" t="s">
        <v>935</v>
      </c>
      <c r="K337" s="27"/>
      <c r="L337" s="27"/>
    </row>
    <row r="338" spans="1:12" x14ac:dyDescent="0.25">
      <c r="A338" s="2" t="s">
        <v>945</v>
      </c>
      <c r="B338" s="2">
        <v>3035611666</v>
      </c>
      <c r="C338" s="2">
        <v>950</v>
      </c>
      <c r="D338" s="2" t="s">
        <v>946</v>
      </c>
      <c r="E338" s="2" t="s">
        <v>19</v>
      </c>
      <c r="F338" s="2" t="s">
        <v>46</v>
      </c>
      <c r="G338" s="2" t="s">
        <v>947</v>
      </c>
      <c r="H338" s="2" t="s">
        <v>15</v>
      </c>
      <c r="I338" s="2" t="s">
        <v>16</v>
      </c>
      <c r="J338" s="26" t="s">
        <v>935</v>
      </c>
      <c r="K338" s="27"/>
      <c r="L338" s="27"/>
    </row>
    <row r="339" spans="1:12" x14ac:dyDescent="0.25">
      <c r="A339" s="2" t="s">
        <v>948</v>
      </c>
      <c r="B339" s="2">
        <v>3451227441</v>
      </c>
      <c r="C339" s="2">
        <v>950</v>
      </c>
      <c r="D339" s="2" t="s">
        <v>949</v>
      </c>
      <c r="E339" s="2" t="s">
        <v>51</v>
      </c>
      <c r="F339" s="2" t="s">
        <v>46</v>
      </c>
      <c r="G339" s="2" t="s">
        <v>947</v>
      </c>
      <c r="H339" s="2" t="s">
        <v>15</v>
      </c>
      <c r="I339" s="2" t="s">
        <v>16</v>
      </c>
      <c r="J339" s="26" t="s">
        <v>935</v>
      </c>
      <c r="K339" s="27"/>
      <c r="L339" s="27"/>
    </row>
    <row r="340" spans="1:12" ht="15.75" thickBot="1" x14ac:dyDescent="0.3">
      <c r="A340" s="2" t="s">
        <v>950</v>
      </c>
      <c r="B340" s="2">
        <v>3012938786</v>
      </c>
      <c r="C340" s="2">
        <v>1240</v>
      </c>
      <c r="D340" s="2" t="s">
        <v>951</v>
      </c>
      <c r="E340" s="2" t="s">
        <v>952</v>
      </c>
      <c r="F340" s="2" t="s">
        <v>25</v>
      </c>
      <c r="G340" s="2" t="s">
        <v>454</v>
      </c>
      <c r="H340" s="2" t="s">
        <v>15</v>
      </c>
      <c r="I340" s="2" t="s">
        <v>16</v>
      </c>
      <c r="J340" s="26" t="s">
        <v>935</v>
      </c>
      <c r="K340" s="27"/>
      <c r="L340" s="27"/>
    </row>
    <row r="341" spans="1:12" ht="15.75" thickBot="1" x14ac:dyDescent="0.3">
      <c r="A341" s="11" t="s">
        <v>953</v>
      </c>
      <c r="B341" s="2">
        <v>3471223575</v>
      </c>
      <c r="C341" s="2">
        <v>1100</v>
      </c>
      <c r="D341" s="2" t="s">
        <v>954</v>
      </c>
      <c r="E341" s="2" t="s">
        <v>51</v>
      </c>
      <c r="F341" s="2" t="s">
        <v>46</v>
      </c>
      <c r="G341" s="2" t="s">
        <v>356</v>
      </c>
      <c r="H341" s="2" t="s">
        <v>15</v>
      </c>
      <c r="I341" s="2" t="s">
        <v>16</v>
      </c>
      <c r="J341" s="26" t="s">
        <v>935</v>
      </c>
      <c r="K341" s="27"/>
      <c r="L341" s="27"/>
    </row>
    <row r="342" spans="1:12" x14ac:dyDescent="0.25">
      <c r="A342" s="11" t="s">
        <v>955</v>
      </c>
      <c r="B342" s="2">
        <v>3332211267</v>
      </c>
      <c r="C342" s="2">
        <v>1150</v>
      </c>
      <c r="D342" s="2" t="s">
        <v>956</v>
      </c>
      <c r="E342" s="2" t="s">
        <v>51</v>
      </c>
      <c r="F342" s="2" t="s">
        <v>46</v>
      </c>
      <c r="G342" s="2" t="s">
        <v>744</v>
      </c>
      <c r="H342" s="2" t="s">
        <v>15</v>
      </c>
      <c r="I342" s="2" t="s">
        <v>16</v>
      </c>
      <c r="J342" s="26" t="s">
        <v>935</v>
      </c>
      <c r="K342" s="27"/>
      <c r="L342" s="27"/>
    </row>
    <row r="343" spans="1:12" x14ac:dyDescent="0.25">
      <c r="A343" s="16" t="s">
        <v>957</v>
      </c>
      <c r="B343" s="16">
        <v>3009796963</v>
      </c>
      <c r="C343" s="2">
        <v>880</v>
      </c>
      <c r="D343" s="16" t="s">
        <v>958</v>
      </c>
      <c r="E343" s="2" t="s">
        <v>959</v>
      </c>
      <c r="F343" s="2" t="s">
        <v>25</v>
      </c>
      <c r="G343" s="2" t="s">
        <v>111</v>
      </c>
      <c r="H343" s="2" t="s">
        <v>15</v>
      </c>
      <c r="I343" s="2" t="s">
        <v>16</v>
      </c>
      <c r="J343" s="26" t="s">
        <v>960</v>
      </c>
    </row>
    <row r="344" spans="1:12" x14ac:dyDescent="0.25">
      <c r="A344" s="16" t="s">
        <v>961</v>
      </c>
      <c r="B344" s="16">
        <v>3041413414</v>
      </c>
      <c r="C344" s="2">
        <v>1000</v>
      </c>
      <c r="D344" s="16" t="s">
        <v>962</v>
      </c>
      <c r="E344" s="2" t="s">
        <v>24</v>
      </c>
      <c r="F344" s="2" t="s">
        <v>134</v>
      </c>
      <c r="G344" s="2" t="s">
        <v>908</v>
      </c>
      <c r="H344" s="2" t="s">
        <v>15</v>
      </c>
      <c r="I344" s="2" t="s">
        <v>16</v>
      </c>
      <c r="J344" s="26" t="s">
        <v>960</v>
      </c>
    </row>
    <row r="345" spans="1:12" x14ac:dyDescent="0.25">
      <c r="A345" s="16" t="s">
        <v>963</v>
      </c>
      <c r="B345" s="16">
        <v>3014483533</v>
      </c>
      <c r="C345" s="2">
        <v>1200</v>
      </c>
      <c r="D345" s="16" t="s">
        <v>964</v>
      </c>
      <c r="E345" s="2" t="s">
        <v>873</v>
      </c>
      <c r="F345" s="2" t="s">
        <v>25</v>
      </c>
      <c r="G345" s="2" t="s">
        <v>311</v>
      </c>
      <c r="H345" s="2" t="s">
        <v>15</v>
      </c>
      <c r="I345" s="2" t="s">
        <v>16</v>
      </c>
      <c r="J345" s="26" t="s">
        <v>960</v>
      </c>
    </row>
    <row r="346" spans="1:12" x14ac:dyDescent="0.25">
      <c r="A346" s="16" t="s">
        <v>965</v>
      </c>
      <c r="B346" s="16">
        <v>3135947845</v>
      </c>
      <c r="C346" s="2">
        <v>1120</v>
      </c>
      <c r="D346" s="16" t="s">
        <v>966</v>
      </c>
      <c r="E346" s="2" t="s">
        <v>36</v>
      </c>
      <c r="F346" s="2" t="s">
        <v>25</v>
      </c>
      <c r="G346" s="2" t="s">
        <v>810</v>
      </c>
      <c r="H346" s="2" t="s">
        <v>15</v>
      </c>
      <c r="I346" s="2" t="s">
        <v>16</v>
      </c>
      <c r="J346" s="26" t="s">
        <v>960</v>
      </c>
    </row>
    <row r="347" spans="1:12" x14ac:dyDescent="0.25">
      <c r="A347" s="16" t="s">
        <v>967</v>
      </c>
      <c r="B347" s="16">
        <v>3002006311</v>
      </c>
      <c r="C347" s="2">
        <v>1140</v>
      </c>
      <c r="D347" s="16" t="s">
        <v>968</v>
      </c>
      <c r="E347" s="2" t="s">
        <v>126</v>
      </c>
      <c r="F347" s="2" t="s">
        <v>134</v>
      </c>
      <c r="G347" s="2" t="s">
        <v>908</v>
      </c>
      <c r="H347" s="2" t="s">
        <v>15</v>
      </c>
      <c r="I347" s="2" t="s">
        <v>16</v>
      </c>
      <c r="J347" s="26" t="s">
        <v>960</v>
      </c>
    </row>
    <row r="348" spans="1:12" x14ac:dyDescent="0.25">
      <c r="A348" s="16" t="s">
        <v>969</v>
      </c>
      <c r="B348" s="16">
        <v>3430560331</v>
      </c>
      <c r="C348" s="2">
        <v>1200</v>
      </c>
      <c r="D348" s="16" t="s">
        <v>970</v>
      </c>
      <c r="E348" s="2" t="s">
        <v>19</v>
      </c>
      <c r="F348" s="2" t="s">
        <v>25</v>
      </c>
      <c r="G348" s="2" t="s">
        <v>311</v>
      </c>
      <c r="H348" s="2" t="s">
        <v>15</v>
      </c>
      <c r="I348" s="2" t="s">
        <v>16</v>
      </c>
      <c r="J348" s="26" t="s">
        <v>960</v>
      </c>
    </row>
    <row r="349" spans="1:12" x14ac:dyDescent="0.25">
      <c r="A349" s="16" t="s">
        <v>971</v>
      </c>
      <c r="B349" s="16">
        <v>3002136197</v>
      </c>
      <c r="C349" s="2">
        <v>950</v>
      </c>
      <c r="D349" s="16" t="s">
        <v>972</v>
      </c>
      <c r="E349" s="2" t="s">
        <v>24</v>
      </c>
      <c r="F349" s="2" t="s">
        <v>46</v>
      </c>
      <c r="G349" s="2" t="s">
        <v>565</v>
      </c>
      <c r="H349" s="2" t="s">
        <v>15</v>
      </c>
      <c r="I349" s="2" t="s">
        <v>16</v>
      </c>
      <c r="J349" s="26" t="s">
        <v>960</v>
      </c>
    </row>
    <row r="350" spans="1:12" x14ac:dyDescent="0.25">
      <c r="A350" s="16" t="s">
        <v>973</v>
      </c>
      <c r="B350" s="16">
        <v>3014747681</v>
      </c>
      <c r="C350" s="16">
        <v>1200</v>
      </c>
      <c r="D350" s="16" t="s">
        <v>974</v>
      </c>
      <c r="E350" s="16" t="s">
        <v>24</v>
      </c>
      <c r="F350" s="2" t="s">
        <v>25</v>
      </c>
      <c r="G350" s="2" t="s">
        <v>311</v>
      </c>
      <c r="H350" s="2" t="s">
        <v>15</v>
      </c>
      <c r="I350" s="2" t="s">
        <v>16</v>
      </c>
      <c r="J350" s="26" t="s">
        <v>960</v>
      </c>
    </row>
    <row r="351" spans="1:12" x14ac:dyDescent="0.25">
      <c r="A351" s="16" t="s">
        <v>975</v>
      </c>
      <c r="B351" s="16">
        <v>3004257308</v>
      </c>
      <c r="C351" s="16">
        <v>1200</v>
      </c>
      <c r="D351" s="16" t="s">
        <v>976</v>
      </c>
      <c r="E351" s="16" t="s">
        <v>24</v>
      </c>
      <c r="F351" s="2" t="s">
        <v>25</v>
      </c>
      <c r="G351" s="2" t="s">
        <v>311</v>
      </c>
      <c r="H351" s="2" t="s">
        <v>15</v>
      </c>
      <c r="I351" s="2" t="s">
        <v>16</v>
      </c>
      <c r="J351" s="26" t="s">
        <v>960</v>
      </c>
    </row>
    <row r="352" spans="1:12" x14ac:dyDescent="0.25">
      <c r="A352" s="16" t="s">
        <v>979</v>
      </c>
      <c r="B352" s="16">
        <v>3312007563</v>
      </c>
      <c r="C352" s="2">
        <v>1350</v>
      </c>
      <c r="D352" s="16" t="s">
        <v>978</v>
      </c>
      <c r="E352" s="2" t="s">
        <v>51</v>
      </c>
      <c r="F352" s="2" t="s">
        <v>25</v>
      </c>
      <c r="G352" s="2" t="s">
        <v>977</v>
      </c>
      <c r="H352" s="2" t="s">
        <v>15</v>
      </c>
      <c r="I352" s="2" t="s">
        <v>16</v>
      </c>
      <c r="J352" s="26" t="s">
        <v>960</v>
      </c>
    </row>
    <row r="353" spans="1:15" x14ac:dyDescent="0.25">
      <c r="A353" s="16" t="s">
        <v>980</v>
      </c>
      <c r="B353" s="40">
        <v>3002863448</v>
      </c>
      <c r="C353" s="2">
        <v>1080</v>
      </c>
      <c r="D353" s="40" t="s">
        <v>981</v>
      </c>
      <c r="E353" s="2" t="s">
        <v>51</v>
      </c>
      <c r="F353" s="2" t="s">
        <v>46</v>
      </c>
      <c r="G353" s="2" t="s">
        <v>356</v>
      </c>
      <c r="H353" s="2" t="s">
        <v>15</v>
      </c>
      <c r="I353" s="2" t="s">
        <v>16</v>
      </c>
      <c r="J353" s="26" t="s">
        <v>960</v>
      </c>
    </row>
    <row r="354" spans="1:15" x14ac:dyDescent="0.25">
      <c r="A354" s="16" t="s">
        <v>982</v>
      </c>
      <c r="B354" s="16">
        <v>3212663316</v>
      </c>
      <c r="C354" s="16">
        <v>870</v>
      </c>
      <c r="D354" s="16" t="s">
        <v>983</v>
      </c>
      <c r="E354" s="2" t="s">
        <v>721</v>
      </c>
      <c r="F354" s="2" t="s">
        <v>722</v>
      </c>
      <c r="G354" s="2" t="s">
        <v>424</v>
      </c>
      <c r="H354" s="2" t="s">
        <v>15</v>
      </c>
      <c r="I354" s="2" t="s">
        <v>16</v>
      </c>
      <c r="J354" s="26" t="s">
        <v>960</v>
      </c>
    </row>
    <row r="355" spans="1:15" x14ac:dyDescent="0.25">
      <c r="A355" s="16" t="s">
        <v>985</v>
      </c>
      <c r="B355" s="16">
        <v>3056406100</v>
      </c>
      <c r="C355" s="16">
        <v>1200</v>
      </c>
      <c r="D355" s="16" t="s">
        <v>986</v>
      </c>
      <c r="E355" s="2" t="s">
        <v>24</v>
      </c>
      <c r="F355" s="2" t="s">
        <v>722</v>
      </c>
      <c r="G355" s="2" t="s">
        <v>311</v>
      </c>
      <c r="H355" s="2" t="s">
        <v>15</v>
      </c>
      <c r="I355" s="2" t="s">
        <v>16</v>
      </c>
      <c r="J355" s="26" t="s">
        <v>987</v>
      </c>
    </row>
    <row r="356" spans="1:15" x14ac:dyDescent="0.25">
      <c r="A356" s="16" t="s">
        <v>988</v>
      </c>
      <c r="B356" s="16">
        <v>3076670516</v>
      </c>
      <c r="C356" s="16">
        <v>680</v>
      </c>
      <c r="D356" s="16" t="s">
        <v>989</v>
      </c>
      <c r="E356" s="2" t="s">
        <v>126</v>
      </c>
      <c r="F356" s="2" t="s">
        <v>722</v>
      </c>
      <c r="G356" s="2" t="s">
        <v>990</v>
      </c>
      <c r="H356" s="2" t="s">
        <v>724</v>
      </c>
      <c r="I356" s="2" t="s">
        <v>16</v>
      </c>
      <c r="J356" s="26" t="s">
        <v>987</v>
      </c>
    </row>
    <row r="357" spans="1:15" x14ac:dyDescent="0.25">
      <c r="A357" s="47" t="s">
        <v>991</v>
      </c>
      <c r="B357" s="47">
        <v>3400151070</v>
      </c>
      <c r="C357" s="47">
        <v>1000</v>
      </c>
      <c r="D357" s="47" t="s">
        <v>992</v>
      </c>
      <c r="E357" s="37" t="s">
        <v>12</v>
      </c>
      <c r="F357" s="37" t="s">
        <v>25</v>
      </c>
      <c r="G357" s="37" t="s">
        <v>993</v>
      </c>
      <c r="H357" s="37" t="s">
        <v>724</v>
      </c>
      <c r="I357" s="37" t="s">
        <v>123</v>
      </c>
      <c r="J357" s="44" t="s">
        <v>987</v>
      </c>
    </row>
    <row r="358" spans="1:15" x14ac:dyDescent="0.25">
      <c r="A358" s="16" t="s">
        <v>994</v>
      </c>
      <c r="B358" s="16">
        <v>3149974400</v>
      </c>
      <c r="C358" s="16">
        <v>1200</v>
      </c>
      <c r="D358" s="16" t="s">
        <v>995</v>
      </c>
      <c r="E358" s="2" t="s">
        <v>996</v>
      </c>
      <c r="F358" s="2" t="s">
        <v>25</v>
      </c>
      <c r="G358" s="2" t="s">
        <v>797</v>
      </c>
      <c r="H358" s="2" t="s">
        <v>724</v>
      </c>
      <c r="I358" s="2" t="s">
        <v>16</v>
      </c>
      <c r="J358" s="26" t="s">
        <v>987</v>
      </c>
    </row>
    <row r="359" spans="1:15" x14ac:dyDescent="0.25">
      <c r="A359" s="16" t="s">
        <v>997</v>
      </c>
      <c r="B359" s="16">
        <v>3329784782</v>
      </c>
      <c r="C359" s="16">
        <v>1000</v>
      </c>
      <c r="D359" s="16" t="s">
        <v>998</v>
      </c>
      <c r="E359" s="2" t="s">
        <v>154</v>
      </c>
      <c r="F359" s="2" t="s">
        <v>46</v>
      </c>
      <c r="G359" s="2" t="s">
        <v>947</v>
      </c>
      <c r="H359" s="2" t="s">
        <v>724</v>
      </c>
      <c r="I359" s="2" t="s">
        <v>16</v>
      </c>
      <c r="J359" s="26" t="s">
        <v>987</v>
      </c>
    </row>
    <row r="360" spans="1:15" x14ac:dyDescent="0.25">
      <c r="A360" s="16" t="s">
        <v>999</v>
      </c>
      <c r="B360" s="16">
        <v>3159090791</v>
      </c>
      <c r="C360" s="16">
        <v>1300</v>
      </c>
      <c r="D360" s="16" t="s">
        <v>1000</v>
      </c>
      <c r="E360" s="2" t="s">
        <v>36</v>
      </c>
      <c r="F360" s="2" t="s">
        <v>25</v>
      </c>
      <c r="G360" s="2" t="s">
        <v>630</v>
      </c>
      <c r="H360" s="2" t="s">
        <v>724</v>
      </c>
      <c r="I360" s="2" t="s">
        <v>16</v>
      </c>
      <c r="J360" s="26" t="s">
        <v>987</v>
      </c>
    </row>
    <row r="361" spans="1:15" x14ac:dyDescent="0.25">
      <c r="A361" s="16" t="s">
        <v>1001</v>
      </c>
      <c r="B361" s="16">
        <v>3439255007</v>
      </c>
      <c r="C361" s="16">
        <v>1130</v>
      </c>
      <c r="D361" s="16" t="s">
        <v>1002</v>
      </c>
      <c r="E361" s="2" t="s">
        <v>1003</v>
      </c>
      <c r="F361" s="2" t="s">
        <v>25</v>
      </c>
      <c r="G361" s="2" t="s">
        <v>797</v>
      </c>
      <c r="H361" s="2" t="s">
        <v>724</v>
      </c>
      <c r="I361" s="2" t="s">
        <v>16</v>
      </c>
      <c r="J361" s="26" t="s">
        <v>987</v>
      </c>
    </row>
    <row r="362" spans="1:15" x14ac:dyDescent="0.25">
      <c r="A362" s="47" t="s">
        <v>1004</v>
      </c>
      <c r="B362" s="47">
        <v>3342900998</v>
      </c>
      <c r="C362" s="47">
        <v>1250</v>
      </c>
      <c r="D362" s="47" t="s">
        <v>1005</v>
      </c>
      <c r="E362" s="37" t="s">
        <v>149</v>
      </c>
      <c r="F362" s="37" t="s">
        <v>25</v>
      </c>
      <c r="G362" s="37" t="s">
        <v>311</v>
      </c>
      <c r="H362" s="37" t="s">
        <v>15</v>
      </c>
      <c r="I362" s="37" t="s">
        <v>123</v>
      </c>
      <c r="J362" s="44" t="s">
        <v>987</v>
      </c>
    </row>
    <row r="363" spans="1:15" x14ac:dyDescent="0.25">
      <c r="A363" s="16" t="s">
        <v>1006</v>
      </c>
      <c r="B363" s="16">
        <v>3105156669</v>
      </c>
      <c r="C363" s="16">
        <v>1200</v>
      </c>
      <c r="D363" s="16" t="s">
        <v>1007</v>
      </c>
      <c r="E363" s="2" t="s">
        <v>24</v>
      </c>
      <c r="F363" s="2" t="s">
        <v>25</v>
      </c>
      <c r="G363" s="2" t="s">
        <v>311</v>
      </c>
      <c r="H363" s="2" t="s">
        <v>15</v>
      </c>
      <c r="I363" s="2" t="s">
        <v>16</v>
      </c>
      <c r="J363" s="26" t="s">
        <v>987</v>
      </c>
    </row>
    <row r="364" spans="1:15" x14ac:dyDescent="0.25">
      <c r="A364" s="47" t="s">
        <v>1010</v>
      </c>
      <c r="B364" s="47">
        <v>3347233398</v>
      </c>
      <c r="C364" s="47">
        <v>1550</v>
      </c>
      <c r="D364" s="47" t="s">
        <v>1009</v>
      </c>
      <c r="E364" s="37" t="s">
        <v>36</v>
      </c>
      <c r="F364" s="37" t="s">
        <v>46</v>
      </c>
      <c r="G364" s="37" t="s">
        <v>1008</v>
      </c>
      <c r="H364" s="37" t="s">
        <v>42</v>
      </c>
      <c r="I364" s="37" t="s">
        <v>123</v>
      </c>
      <c r="J364" s="44" t="s">
        <v>987</v>
      </c>
    </row>
    <row r="365" spans="1:15" x14ac:dyDescent="0.25">
      <c r="A365" s="16" t="s">
        <v>1011</v>
      </c>
      <c r="B365" s="16">
        <v>3102481987</v>
      </c>
      <c r="C365" s="16">
        <v>1120</v>
      </c>
      <c r="D365" s="16" t="s">
        <v>1012</v>
      </c>
      <c r="E365" s="2" t="s">
        <v>12</v>
      </c>
      <c r="F365" s="2" t="s">
        <v>25</v>
      </c>
      <c r="G365" s="2" t="s">
        <v>101</v>
      </c>
      <c r="H365" s="2" t="s">
        <v>15</v>
      </c>
      <c r="I365" s="2" t="s">
        <v>16</v>
      </c>
      <c r="J365" s="26" t="s">
        <v>987</v>
      </c>
    </row>
    <row r="366" spans="1:15" x14ac:dyDescent="0.25">
      <c r="A366" s="16" t="s">
        <v>1013</v>
      </c>
      <c r="B366" s="16">
        <v>3102720426</v>
      </c>
      <c r="C366" s="16">
        <v>800</v>
      </c>
      <c r="D366" s="16" t="s">
        <v>1014</v>
      </c>
      <c r="E366" s="2" t="s">
        <v>763</v>
      </c>
      <c r="F366" s="2" t="s">
        <v>25</v>
      </c>
      <c r="G366" s="2" t="s">
        <v>1015</v>
      </c>
      <c r="H366" s="2" t="s">
        <v>15</v>
      </c>
      <c r="I366" s="2" t="s">
        <v>16</v>
      </c>
      <c r="J366" s="26" t="s">
        <v>987</v>
      </c>
    </row>
    <row r="367" spans="1:15" x14ac:dyDescent="0.25">
      <c r="A367" s="16" t="s">
        <v>1016</v>
      </c>
      <c r="B367" s="16">
        <v>3327529216</v>
      </c>
      <c r="C367" s="16">
        <v>2800</v>
      </c>
      <c r="D367" s="16" t="s">
        <v>1017</v>
      </c>
      <c r="E367" s="2" t="s">
        <v>385</v>
      </c>
      <c r="F367" s="2" t="s">
        <v>134</v>
      </c>
      <c r="G367" s="2" t="s">
        <v>1018</v>
      </c>
      <c r="H367" s="2" t="s">
        <v>15</v>
      </c>
      <c r="I367" s="2" t="s">
        <v>16</v>
      </c>
      <c r="J367" s="26" t="s">
        <v>987</v>
      </c>
    </row>
    <row r="368" spans="1:15" x14ac:dyDescent="0.25">
      <c r="A368" s="2" t="s">
        <v>638</v>
      </c>
      <c r="B368" s="2">
        <v>3145452288</v>
      </c>
      <c r="C368" s="2">
        <v>1700</v>
      </c>
      <c r="D368" s="2" t="s">
        <v>639</v>
      </c>
      <c r="E368" s="5" t="s">
        <v>149</v>
      </c>
      <c r="F368" s="2" t="s">
        <v>523</v>
      </c>
      <c r="G368" s="5" t="s">
        <v>1019</v>
      </c>
      <c r="H368" s="5" t="s">
        <v>42</v>
      </c>
      <c r="I368" s="5" t="s">
        <v>16</v>
      </c>
      <c r="J368" s="18">
        <v>42370</v>
      </c>
      <c r="K368">
        <v>690</v>
      </c>
      <c r="L368" t="str">
        <f t="shared" ref="L368:L396" si="0">IF(E368="karachi","150","250")</f>
        <v>250</v>
      </c>
      <c r="M368" t="str">
        <f t="shared" ref="M368:M396" si="1">IF(H368="Kaymu",C368*12%,"0")</f>
        <v>0</v>
      </c>
      <c r="N368">
        <f>C368-K368-L368-M368</f>
        <v>760</v>
      </c>
      <c r="O368">
        <f t="shared" ref="O368:O373" si="2">IF(I368="deliver",N368,"Waiting For Deliver")</f>
        <v>760</v>
      </c>
    </row>
    <row r="369" spans="1:15" x14ac:dyDescent="0.25">
      <c r="A369" s="16" t="s">
        <v>1020</v>
      </c>
      <c r="B369" s="16">
        <v>3489348238</v>
      </c>
      <c r="C369" s="16">
        <v>750</v>
      </c>
      <c r="D369" s="16" t="s">
        <v>1021</v>
      </c>
      <c r="E369" s="2" t="s">
        <v>154</v>
      </c>
      <c r="F369" s="2" t="s">
        <v>46</v>
      </c>
      <c r="G369" s="2" t="s">
        <v>1022</v>
      </c>
      <c r="H369" s="2" t="s">
        <v>42</v>
      </c>
      <c r="I369" s="2" t="s">
        <v>16</v>
      </c>
      <c r="J369" s="18">
        <v>42370</v>
      </c>
      <c r="K369">
        <v>400</v>
      </c>
      <c r="L369" t="str">
        <f t="shared" si="0"/>
        <v>250</v>
      </c>
      <c r="M369" t="str">
        <f t="shared" si="1"/>
        <v>0</v>
      </c>
      <c r="N369">
        <f t="shared" ref="N369:N432" si="3">C369-K369-L369-M369</f>
        <v>100</v>
      </c>
      <c r="O369">
        <f t="shared" si="2"/>
        <v>100</v>
      </c>
    </row>
    <row r="370" spans="1:15" x14ac:dyDescent="0.25">
      <c r="A370" s="16" t="s">
        <v>1023</v>
      </c>
      <c r="B370" s="16">
        <v>3459178555</v>
      </c>
      <c r="C370" s="16">
        <v>950</v>
      </c>
      <c r="D370" s="16" t="s">
        <v>1024</v>
      </c>
      <c r="E370" s="2" t="s">
        <v>36</v>
      </c>
      <c r="F370" s="2" t="s">
        <v>46</v>
      </c>
      <c r="G370" s="2" t="s">
        <v>565</v>
      </c>
      <c r="H370" s="2" t="s">
        <v>15</v>
      </c>
      <c r="I370" s="2" t="s">
        <v>16</v>
      </c>
      <c r="J370" s="18">
        <v>42370</v>
      </c>
      <c r="K370">
        <v>450</v>
      </c>
      <c r="L370" t="str">
        <f t="shared" si="0"/>
        <v>250</v>
      </c>
      <c r="M370">
        <f t="shared" si="1"/>
        <v>114</v>
      </c>
      <c r="N370">
        <f t="shared" si="3"/>
        <v>136</v>
      </c>
      <c r="O370">
        <f t="shared" si="2"/>
        <v>136</v>
      </c>
    </row>
    <row r="371" spans="1:15" x14ac:dyDescent="0.25">
      <c r="A371" s="16" t="s">
        <v>1025</v>
      </c>
      <c r="B371" s="16">
        <v>3111910017</v>
      </c>
      <c r="C371" s="16">
        <v>950</v>
      </c>
      <c r="D371" s="16" t="s">
        <v>1026</v>
      </c>
      <c r="E371" s="2" t="s">
        <v>24</v>
      </c>
      <c r="F371" s="2" t="s">
        <v>46</v>
      </c>
      <c r="G371" s="2" t="s">
        <v>565</v>
      </c>
      <c r="H371" s="2" t="s">
        <v>15</v>
      </c>
      <c r="I371" s="2" t="s">
        <v>16</v>
      </c>
      <c r="J371" s="18">
        <v>42370</v>
      </c>
      <c r="K371">
        <v>450</v>
      </c>
      <c r="L371" t="str">
        <f t="shared" si="0"/>
        <v>250</v>
      </c>
      <c r="M371">
        <f t="shared" si="1"/>
        <v>114</v>
      </c>
      <c r="N371">
        <f t="shared" si="3"/>
        <v>136</v>
      </c>
      <c r="O371">
        <f t="shared" si="2"/>
        <v>136</v>
      </c>
    </row>
    <row r="372" spans="1:15" x14ac:dyDescent="0.25">
      <c r="A372" s="16" t="s">
        <v>1027</v>
      </c>
      <c r="B372" s="16">
        <v>3242347886</v>
      </c>
      <c r="C372" s="16">
        <v>1500</v>
      </c>
      <c r="D372" s="16" t="s">
        <v>1028</v>
      </c>
      <c r="E372" s="2" t="s">
        <v>51</v>
      </c>
      <c r="F372" s="2" t="s">
        <v>25</v>
      </c>
      <c r="G372" s="2" t="s">
        <v>146</v>
      </c>
      <c r="H372" s="2" t="s">
        <v>15</v>
      </c>
      <c r="I372" s="2" t="s">
        <v>16</v>
      </c>
      <c r="J372" s="18">
        <v>42370</v>
      </c>
      <c r="K372">
        <v>925</v>
      </c>
      <c r="L372" t="str">
        <f t="shared" si="0"/>
        <v>150</v>
      </c>
      <c r="M372">
        <f t="shared" si="1"/>
        <v>180</v>
      </c>
      <c r="N372">
        <f t="shared" si="3"/>
        <v>245</v>
      </c>
      <c r="O372">
        <f t="shared" si="2"/>
        <v>245</v>
      </c>
    </row>
    <row r="373" spans="1:15" x14ac:dyDescent="0.25">
      <c r="A373" s="16" t="s">
        <v>1029</v>
      </c>
      <c r="B373" s="16">
        <v>2134016969</v>
      </c>
      <c r="C373" s="16">
        <v>930</v>
      </c>
      <c r="D373" s="16" t="s">
        <v>1030</v>
      </c>
      <c r="E373" s="2" t="s">
        <v>51</v>
      </c>
      <c r="F373" s="2" t="s">
        <v>25</v>
      </c>
      <c r="G373" s="2" t="s">
        <v>565</v>
      </c>
      <c r="H373" s="2" t="s">
        <v>15</v>
      </c>
      <c r="I373" s="2" t="s">
        <v>16</v>
      </c>
      <c r="J373" s="18">
        <v>42370</v>
      </c>
      <c r="K373">
        <v>450</v>
      </c>
      <c r="L373" t="str">
        <f t="shared" si="0"/>
        <v>150</v>
      </c>
      <c r="M373">
        <f t="shared" si="1"/>
        <v>111.6</v>
      </c>
      <c r="N373">
        <f t="shared" si="3"/>
        <v>218.4</v>
      </c>
      <c r="O373">
        <f t="shared" si="2"/>
        <v>218.4</v>
      </c>
    </row>
    <row r="374" spans="1:15" x14ac:dyDescent="0.25">
      <c r="A374" s="42" t="s">
        <v>1031</v>
      </c>
      <c r="B374">
        <v>3018964628</v>
      </c>
      <c r="C374" s="16">
        <v>1100</v>
      </c>
      <c r="D374" t="s">
        <v>1032</v>
      </c>
      <c r="E374" s="2" t="s">
        <v>51</v>
      </c>
      <c r="F374" s="2" t="s">
        <v>25</v>
      </c>
      <c r="G374" s="2" t="s">
        <v>797</v>
      </c>
      <c r="H374" s="2" t="s">
        <v>15</v>
      </c>
      <c r="I374" s="2" t="s">
        <v>16</v>
      </c>
      <c r="J374" s="18">
        <v>42370</v>
      </c>
      <c r="K374">
        <v>725</v>
      </c>
      <c r="L374" t="str">
        <f t="shared" si="0"/>
        <v>150</v>
      </c>
      <c r="M374">
        <f t="shared" si="1"/>
        <v>132</v>
      </c>
      <c r="N374">
        <f t="shared" si="3"/>
        <v>93</v>
      </c>
      <c r="O374">
        <f t="shared" ref="O374:O437" si="4">IF(I374="deliver",N374,"Waiting For Deliver")</f>
        <v>93</v>
      </c>
    </row>
    <row r="375" spans="1:15" x14ac:dyDescent="0.25">
      <c r="A375" t="s">
        <v>1033</v>
      </c>
      <c r="B375">
        <v>3332727705</v>
      </c>
      <c r="C375" s="16">
        <v>720</v>
      </c>
      <c r="D375" s="42" t="s">
        <v>1034</v>
      </c>
      <c r="E375" s="2" t="s">
        <v>51</v>
      </c>
      <c r="F375" s="2" t="s">
        <v>25</v>
      </c>
      <c r="G375" s="2" t="s">
        <v>723</v>
      </c>
      <c r="H375" s="2" t="s">
        <v>15</v>
      </c>
      <c r="I375" s="2" t="s">
        <v>16</v>
      </c>
      <c r="J375" s="18">
        <v>42370</v>
      </c>
      <c r="K375">
        <v>275</v>
      </c>
      <c r="L375" t="str">
        <f t="shared" si="0"/>
        <v>150</v>
      </c>
      <c r="M375">
        <f t="shared" si="1"/>
        <v>86.399999999999991</v>
      </c>
      <c r="N375">
        <f t="shared" si="3"/>
        <v>208.60000000000002</v>
      </c>
      <c r="O375">
        <f t="shared" si="4"/>
        <v>208.60000000000002</v>
      </c>
    </row>
    <row r="376" spans="1:15" x14ac:dyDescent="0.25">
      <c r="A376" t="s">
        <v>1036</v>
      </c>
      <c r="B376">
        <v>3121133661</v>
      </c>
      <c r="C376" s="16">
        <v>1550</v>
      </c>
      <c r="D376" t="s">
        <v>1037</v>
      </c>
      <c r="E376" s="2" t="s">
        <v>51</v>
      </c>
      <c r="F376" s="2" t="s">
        <v>46</v>
      </c>
      <c r="G376" s="2" t="s">
        <v>1035</v>
      </c>
      <c r="H376" s="2" t="s">
        <v>42</v>
      </c>
      <c r="I376" s="2" t="s">
        <v>16</v>
      </c>
      <c r="J376" s="45">
        <v>42401</v>
      </c>
      <c r="K376">
        <v>625</v>
      </c>
      <c r="L376" t="str">
        <f t="shared" si="0"/>
        <v>150</v>
      </c>
      <c r="M376" t="str">
        <f t="shared" si="1"/>
        <v>0</v>
      </c>
      <c r="N376">
        <f t="shared" si="3"/>
        <v>775</v>
      </c>
      <c r="O376">
        <f t="shared" si="4"/>
        <v>775</v>
      </c>
    </row>
    <row r="377" spans="1:15" x14ac:dyDescent="0.25">
      <c r="A377" s="16" t="s">
        <v>1038</v>
      </c>
      <c r="B377" s="16">
        <v>3347200900</v>
      </c>
      <c r="C377" s="16">
        <v>2800</v>
      </c>
      <c r="D377" s="16" t="s">
        <v>1039</v>
      </c>
      <c r="E377" s="2" t="s">
        <v>1040</v>
      </c>
      <c r="F377" s="2" t="s">
        <v>523</v>
      </c>
      <c r="G377" s="2" t="s">
        <v>1041</v>
      </c>
      <c r="H377" s="2" t="s">
        <v>42</v>
      </c>
      <c r="I377" s="2" t="s">
        <v>16</v>
      </c>
      <c r="J377" s="46">
        <v>42401</v>
      </c>
      <c r="K377">
        <v>1590</v>
      </c>
      <c r="L377" t="str">
        <f t="shared" si="0"/>
        <v>250</v>
      </c>
      <c r="M377" t="str">
        <f t="shared" si="1"/>
        <v>0</v>
      </c>
      <c r="N377">
        <f t="shared" si="3"/>
        <v>960</v>
      </c>
      <c r="O377">
        <f t="shared" si="4"/>
        <v>960</v>
      </c>
    </row>
    <row r="378" spans="1:15" x14ac:dyDescent="0.25">
      <c r="A378" s="16" t="s">
        <v>1042</v>
      </c>
      <c r="B378" s="16">
        <v>3412322189</v>
      </c>
      <c r="C378" s="16">
        <v>1550</v>
      </c>
      <c r="D378" s="16" t="s">
        <v>1043</v>
      </c>
      <c r="E378" s="2" t="s">
        <v>1044</v>
      </c>
      <c r="F378" s="2" t="s">
        <v>25</v>
      </c>
      <c r="G378" s="2" t="s">
        <v>1045</v>
      </c>
      <c r="H378" s="2" t="s">
        <v>42</v>
      </c>
      <c r="I378" s="2" t="s">
        <v>16</v>
      </c>
      <c r="J378" s="46">
        <v>42401</v>
      </c>
      <c r="K378">
        <v>300</v>
      </c>
      <c r="L378" t="str">
        <f t="shared" si="0"/>
        <v>250</v>
      </c>
      <c r="M378" t="str">
        <f t="shared" si="1"/>
        <v>0</v>
      </c>
      <c r="N378">
        <f t="shared" si="3"/>
        <v>1000</v>
      </c>
      <c r="O378">
        <f t="shared" si="4"/>
        <v>1000</v>
      </c>
    </row>
    <row r="379" spans="1:15" x14ac:dyDescent="0.25">
      <c r="A379" s="16" t="s">
        <v>1046</v>
      </c>
      <c r="B379" s="16">
        <v>3331431384</v>
      </c>
      <c r="C379" s="16">
        <v>1300</v>
      </c>
      <c r="D379" s="16" t="s">
        <v>1047</v>
      </c>
      <c r="E379" s="2" t="s">
        <v>24</v>
      </c>
      <c r="F379" s="2" t="s">
        <v>25</v>
      </c>
      <c r="G379" s="2" t="s">
        <v>428</v>
      </c>
      <c r="H379" s="2" t="s">
        <v>42</v>
      </c>
      <c r="I379" s="2" t="s">
        <v>16</v>
      </c>
      <c r="J379" s="46">
        <v>42401</v>
      </c>
      <c r="K379">
        <v>520</v>
      </c>
      <c r="L379" t="str">
        <f t="shared" si="0"/>
        <v>250</v>
      </c>
      <c r="M379" t="str">
        <f t="shared" si="1"/>
        <v>0</v>
      </c>
      <c r="N379">
        <f t="shared" si="3"/>
        <v>530</v>
      </c>
      <c r="O379">
        <f t="shared" si="4"/>
        <v>530</v>
      </c>
    </row>
    <row r="380" spans="1:15" x14ac:dyDescent="0.25">
      <c r="A380" s="2" t="s">
        <v>863</v>
      </c>
      <c r="B380" s="2">
        <v>3149234627</v>
      </c>
      <c r="C380" s="2">
        <v>1120</v>
      </c>
      <c r="D380" s="2" t="s">
        <v>864</v>
      </c>
      <c r="E380" s="2" t="s">
        <v>36</v>
      </c>
      <c r="F380" s="2" t="s">
        <v>46</v>
      </c>
      <c r="G380" s="2" t="s">
        <v>101</v>
      </c>
      <c r="H380" s="2" t="s">
        <v>15</v>
      </c>
      <c r="I380" s="2" t="s">
        <v>16</v>
      </c>
      <c r="J380" s="17">
        <v>42461</v>
      </c>
      <c r="K380">
        <v>575</v>
      </c>
      <c r="L380" t="str">
        <f t="shared" si="0"/>
        <v>250</v>
      </c>
      <c r="M380">
        <f t="shared" si="1"/>
        <v>134.4</v>
      </c>
      <c r="N380">
        <f t="shared" si="3"/>
        <v>160.6</v>
      </c>
      <c r="O380">
        <f t="shared" si="4"/>
        <v>160.6</v>
      </c>
    </row>
    <row r="381" spans="1:15" x14ac:dyDescent="0.25">
      <c r="A381" s="16" t="s">
        <v>1048</v>
      </c>
      <c r="B381" s="16">
        <v>3360016955</v>
      </c>
      <c r="C381" s="16">
        <v>1070</v>
      </c>
      <c r="D381" s="16" t="s">
        <v>1049</v>
      </c>
      <c r="E381" s="2" t="s">
        <v>19</v>
      </c>
      <c r="F381" s="2" t="s">
        <v>523</v>
      </c>
      <c r="G381" s="2" t="s">
        <v>602</v>
      </c>
      <c r="H381" s="2" t="s">
        <v>15</v>
      </c>
      <c r="I381" s="2" t="s">
        <v>16</v>
      </c>
      <c r="J381" s="17">
        <v>42461</v>
      </c>
      <c r="K381">
        <v>500</v>
      </c>
      <c r="L381" t="str">
        <f t="shared" si="0"/>
        <v>250</v>
      </c>
      <c r="M381">
        <f t="shared" si="1"/>
        <v>128.4</v>
      </c>
      <c r="N381">
        <f t="shared" si="3"/>
        <v>191.6</v>
      </c>
      <c r="O381">
        <f t="shared" si="4"/>
        <v>191.6</v>
      </c>
    </row>
    <row r="382" spans="1:15" x14ac:dyDescent="0.25">
      <c r="A382" s="16" t="s">
        <v>1050</v>
      </c>
      <c r="B382" s="16">
        <v>3204730757</v>
      </c>
      <c r="C382" s="16">
        <v>1400</v>
      </c>
      <c r="D382" s="16" t="s">
        <v>1051</v>
      </c>
      <c r="E382" s="2" t="s">
        <v>24</v>
      </c>
      <c r="F382" s="2" t="s">
        <v>46</v>
      </c>
      <c r="G382" s="2" t="s">
        <v>544</v>
      </c>
      <c r="H382" s="2" t="s">
        <v>15</v>
      </c>
      <c r="I382" s="2" t="s">
        <v>16</v>
      </c>
      <c r="J382" s="17">
        <v>42461</v>
      </c>
      <c r="K382">
        <f>160*5</f>
        <v>800</v>
      </c>
      <c r="L382" t="str">
        <f t="shared" si="0"/>
        <v>250</v>
      </c>
      <c r="M382">
        <f t="shared" si="1"/>
        <v>168</v>
      </c>
      <c r="N382">
        <f t="shared" si="3"/>
        <v>182</v>
      </c>
      <c r="O382">
        <f t="shared" si="4"/>
        <v>182</v>
      </c>
    </row>
    <row r="383" spans="1:15" x14ac:dyDescent="0.25">
      <c r="A383" s="16" t="s">
        <v>1052</v>
      </c>
      <c r="B383" s="16">
        <v>3125588008</v>
      </c>
      <c r="C383" s="16">
        <v>1250</v>
      </c>
      <c r="D383" s="16" t="s">
        <v>1053</v>
      </c>
      <c r="E383" s="2" t="s">
        <v>646</v>
      </c>
      <c r="F383" s="2" t="s">
        <v>46</v>
      </c>
      <c r="G383" s="2" t="s">
        <v>1054</v>
      </c>
      <c r="H383" s="2" t="s">
        <v>15</v>
      </c>
      <c r="I383" s="2" t="s">
        <v>16</v>
      </c>
      <c r="J383" s="17">
        <v>42461</v>
      </c>
      <c r="K383">
        <f>350+350</f>
        <v>700</v>
      </c>
      <c r="L383" t="str">
        <f t="shared" si="0"/>
        <v>250</v>
      </c>
      <c r="M383">
        <f t="shared" si="1"/>
        <v>150</v>
      </c>
      <c r="N383">
        <f t="shared" si="3"/>
        <v>150</v>
      </c>
      <c r="O383">
        <f t="shared" si="4"/>
        <v>150</v>
      </c>
    </row>
    <row r="384" spans="1:15" x14ac:dyDescent="0.25">
      <c r="A384" s="16" t="s">
        <v>1055</v>
      </c>
      <c r="B384" s="16">
        <v>3126709049</v>
      </c>
      <c r="C384" s="16">
        <v>1430</v>
      </c>
      <c r="D384" s="16" t="s">
        <v>1056</v>
      </c>
      <c r="E384" s="2" t="s">
        <v>280</v>
      </c>
      <c r="F384" s="2" t="s">
        <v>25</v>
      </c>
      <c r="G384" s="2" t="s">
        <v>630</v>
      </c>
      <c r="H384" s="2" t="s">
        <v>15</v>
      </c>
      <c r="I384" s="2" t="s">
        <v>16</v>
      </c>
      <c r="J384" s="46">
        <v>42522</v>
      </c>
      <c r="K384">
        <v>575</v>
      </c>
      <c r="L384" t="str">
        <f t="shared" si="0"/>
        <v>250</v>
      </c>
      <c r="M384">
        <f t="shared" si="1"/>
        <v>171.6</v>
      </c>
      <c r="N384">
        <f t="shared" si="3"/>
        <v>433.4</v>
      </c>
      <c r="O384">
        <f t="shared" si="4"/>
        <v>433.4</v>
      </c>
    </row>
    <row r="385" spans="1:15" x14ac:dyDescent="0.25">
      <c r="A385" s="16" t="s">
        <v>1057</v>
      </c>
      <c r="B385" s="16">
        <v>3334406896</v>
      </c>
      <c r="C385" s="16">
        <v>1140</v>
      </c>
      <c r="D385" s="16" t="s">
        <v>1058</v>
      </c>
      <c r="E385" s="16" t="s">
        <v>1059</v>
      </c>
      <c r="F385" s="2" t="s">
        <v>46</v>
      </c>
      <c r="G385" s="2" t="s">
        <v>356</v>
      </c>
      <c r="H385" s="2" t="s">
        <v>15</v>
      </c>
      <c r="I385" s="2" t="s">
        <v>16</v>
      </c>
      <c r="J385" s="46">
        <v>42522</v>
      </c>
      <c r="K385">
        <f>480+160</f>
        <v>640</v>
      </c>
      <c r="L385" t="str">
        <f t="shared" si="0"/>
        <v>250</v>
      </c>
      <c r="M385">
        <f t="shared" si="1"/>
        <v>136.79999999999998</v>
      </c>
      <c r="N385">
        <f t="shared" si="3"/>
        <v>113.20000000000002</v>
      </c>
      <c r="O385">
        <f t="shared" si="4"/>
        <v>113.20000000000002</v>
      </c>
    </row>
    <row r="386" spans="1:15" x14ac:dyDescent="0.25">
      <c r="A386" s="16" t="s">
        <v>1060</v>
      </c>
      <c r="B386" s="16">
        <v>3039196147</v>
      </c>
      <c r="C386" s="16">
        <v>900</v>
      </c>
      <c r="D386" s="16" t="s">
        <v>1061</v>
      </c>
      <c r="E386" s="16" t="s">
        <v>19</v>
      </c>
      <c r="F386" s="16" t="s">
        <v>46</v>
      </c>
      <c r="G386" s="16" t="s">
        <v>633</v>
      </c>
      <c r="H386" s="2" t="s">
        <v>15</v>
      </c>
      <c r="I386" s="2" t="s">
        <v>16</v>
      </c>
      <c r="J386" s="46">
        <v>42522</v>
      </c>
      <c r="K386">
        <v>400</v>
      </c>
      <c r="L386" t="str">
        <f t="shared" si="0"/>
        <v>250</v>
      </c>
      <c r="M386">
        <f t="shared" si="1"/>
        <v>108</v>
      </c>
      <c r="N386">
        <f t="shared" si="3"/>
        <v>142</v>
      </c>
      <c r="O386">
        <f t="shared" si="4"/>
        <v>142</v>
      </c>
    </row>
    <row r="387" spans="1:15" x14ac:dyDescent="0.25">
      <c r="A387" s="16" t="s">
        <v>1062</v>
      </c>
      <c r="B387" s="16">
        <v>3128073357</v>
      </c>
      <c r="C387" s="16">
        <v>1250</v>
      </c>
      <c r="D387" s="16" t="s">
        <v>1063</v>
      </c>
      <c r="E387" s="16" t="s">
        <v>860</v>
      </c>
      <c r="F387" s="16" t="s">
        <v>25</v>
      </c>
      <c r="G387" s="16" t="s">
        <v>101</v>
      </c>
      <c r="H387" s="2" t="s">
        <v>15</v>
      </c>
      <c r="I387" s="2" t="s">
        <v>16</v>
      </c>
      <c r="J387" s="46">
        <v>42522</v>
      </c>
      <c r="K387">
        <v>575</v>
      </c>
      <c r="L387" t="str">
        <f t="shared" si="0"/>
        <v>250</v>
      </c>
      <c r="M387">
        <f t="shared" si="1"/>
        <v>150</v>
      </c>
      <c r="N387">
        <f t="shared" si="3"/>
        <v>275</v>
      </c>
      <c r="O387">
        <f t="shared" si="4"/>
        <v>275</v>
      </c>
    </row>
    <row r="388" spans="1:15" x14ac:dyDescent="0.25">
      <c r="A388" s="16" t="s">
        <v>1064</v>
      </c>
      <c r="B388" s="16">
        <v>2136706570</v>
      </c>
      <c r="C388" s="16">
        <v>1150</v>
      </c>
      <c r="D388" s="16" t="s">
        <v>1065</v>
      </c>
      <c r="E388" s="16" t="s">
        <v>51</v>
      </c>
      <c r="F388" s="2" t="s">
        <v>134</v>
      </c>
      <c r="G388" s="2" t="s">
        <v>908</v>
      </c>
      <c r="H388" s="2" t="s">
        <v>15</v>
      </c>
      <c r="I388" s="2" t="s">
        <v>16</v>
      </c>
      <c r="J388" s="46">
        <v>42583</v>
      </c>
      <c r="K388">
        <v>250</v>
      </c>
      <c r="L388" t="str">
        <f t="shared" si="0"/>
        <v>150</v>
      </c>
      <c r="M388">
        <f t="shared" si="1"/>
        <v>138</v>
      </c>
      <c r="N388">
        <f t="shared" si="3"/>
        <v>612</v>
      </c>
      <c r="O388">
        <f t="shared" si="4"/>
        <v>612</v>
      </c>
    </row>
    <row r="389" spans="1:15" x14ac:dyDescent="0.25">
      <c r="A389" s="16" t="s">
        <v>1066</v>
      </c>
      <c r="B389" s="16">
        <v>3314140989</v>
      </c>
      <c r="C389" s="16">
        <v>1500</v>
      </c>
      <c r="D389" s="16" t="s">
        <v>1067</v>
      </c>
      <c r="E389" s="16" t="s">
        <v>24</v>
      </c>
      <c r="F389" s="2" t="s">
        <v>46</v>
      </c>
      <c r="G389" s="2" t="s">
        <v>1068</v>
      </c>
      <c r="H389" s="2" t="s">
        <v>15</v>
      </c>
      <c r="I389" s="2" t="s">
        <v>16</v>
      </c>
      <c r="J389" s="46">
        <v>42583</v>
      </c>
      <c r="K389">
        <f>(160*5)+(40*4)+100</f>
        <v>1060</v>
      </c>
      <c r="L389" t="str">
        <f t="shared" si="0"/>
        <v>250</v>
      </c>
      <c r="M389">
        <f t="shared" si="1"/>
        <v>180</v>
      </c>
      <c r="N389">
        <f t="shared" si="3"/>
        <v>10</v>
      </c>
      <c r="O389">
        <f t="shared" si="4"/>
        <v>10</v>
      </c>
    </row>
    <row r="390" spans="1:15" x14ac:dyDescent="0.25">
      <c r="A390" s="16" t="s">
        <v>1069</v>
      </c>
      <c r="B390" s="16">
        <v>3319385316</v>
      </c>
      <c r="C390" s="16">
        <v>2900</v>
      </c>
      <c r="D390" s="16" t="s">
        <v>1071</v>
      </c>
      <c r="E390" s="16" t="s">
        <v>36</v>
      </c>
      <c r="F390" s="16" t="s">
        <v>25</v>
      </c>
      <c r="G390" s="16" t="s">
        <v>1070</v>
      </c>
      <c r="H390" s="2" t="s">
        <v>42</v>
      </c>
      <c r="I390" s="2" t="s">
        <v>16</v>
      </c>
      <c r="J390" s="46">
        <v>42583</v>
      </c>
      <c r="K390">
        <f>475*2</f>
        <v>950</v>
      </c>
      <c r="L390" t="str">
        <f t="shared" si="0"/>
        <v>250</v>
      </c>
      <c r="M390" t="str">
        <f t="shared" si="1"/>
        <v>0</v>
      </c>
      <c r="N390">
        <f t="shared" si="3"/>
        <v>1700</v>
      </c>
      <c r="O390">
        <f t="shared" si="4"/>
        <v>1700</v>
      </c>
    </row>
    <row r="391" spans="1:15" x14ac:dyDescent="0.25">
      <c r="A391" s="47" t="s">
        <v>1072</v>
      </c>
      <c r="B391" s="47">
        <v>3159066000</v>
      </c>
      <c r="C391" s="47">
        <v>2000</v>
      </c>
      <c r="D391" s="47" t="s">
        <v>1073</v>
      </c>
      <c r="E391" s="47" t="s">
        <v>941</v>
      </c>
      <c r="F391" s="47" t="s">
        <v>46</v>
      </c>
      <c r="G391" s="47" t="s">
        <v>877</v>
      </c>
      <c r="H391" s="37" t="s">
        <v>15</v>
      </c>
      <c r="I391" s="37" t="s">
        <v>123</v>
      </c>
      <c r="J391" s="49">
        <v>42644</v>
      </c>
      <c r="K391">
        <f>450*2</f>
        <v>900</v>
      </c>
      <c r="L391" t="str">
        <f t="shared" si="0"/>
        <v>250</v>
      </c>
      <c r="M391">
        <f t="shared" si="1"/>
        <v>240</v>
      </c>
      <c r="N391">
        <f t="shared" si="3"/>
        <v>610</v>
      </c>
      <c r="O391" t="str">
        <f t="shared" si="4"/>
        <v>Waiting For Deliver</v>
      </c>
    </row>
    <row r="392" spans="1:15" x14ac:dyDescent="0.25">
      <c r="A392" s="16" t="s">
        <v>1074</v>
      </c>
      <c r="B392" s="16">
        <v>3033801600</v>
      </c>
      <c r="C392" s="16">
        <v>900</v>
      </c>
      <c r="D392" s="16" t="s">
        <v>1075</v>
      </c>
      <c r="E392" s="16" t="s">
        <v>310</v>
      </c>
      <c r="F392" s="16" t="s">
        <v>46</v>
      </c>
      <c r="G392" s="16" t="s">
        <v>947</v>
      </c>
      <c r="H392" s="2" t="s">
        <v>42</v>
      </c>
      <c r="I392" s="2" t="s">
        <v>16</v>
      </c>
      <c r="J392" s="46">
        <v>42644</v>
      </c>
      <c r="K392">
        <v>450</v>
      </c>
      <c r="L392" t="str">
        <f t="shared" si="0"/>
        <v>250</v>
      </c>
      <c r="M392" t="str">
        <f t="shared" si="1"/>
        <v>0</v>
      </c>
      <c r="N392">
        <f t="shared" si="3"/>
        <v>200</v>
      </c>
      <c r="O392">
        <f t="shared" si="4"/>
        <v>200</v>
      </c>
    </row>
    <row r="393" spans="1:15" x14ac:dyDescent="0.25">
      <c r="A393" s="2" t="s">
        <v>943</v>
      </c>
      <c r="B393" s="2">
        <v>3008500279</v>
      </c>
      <c r="C393" s="2">
        <v>950</v>
      </c>
      <c r="D393" s="2" t="s">
        <v>944</v>
      </c>
      <c r="E393" s="2" t="s">
        <v>19</v>
      </c>
      <c r="F393" s="2" t="s">
        <v>46</v>
      </c>
      <c r="G393" s="2" t="s">
        <v>565</v>
      </c>
      <c r="H393" s="2" t="s">
        <v>42</v>
      </c>
      <c r="I393" s="2" t="s">
        <v>16</v>
      </c>
      <c r="J393" s="46">
        <v>42644</v>
      </c>
      <c r="K393">
        <v>450</v>
      </c>
      <c r="L393" t="str">
        <f t="shared" si="0"/>
        <v>250</v>
      </c>
      <c r="M393" t="str">
        <f t="shared" si="1"/>
        <v>0</v>
      </c>
      <c r="N393">
        <f t="shared" si="3"/>
        <v>250</v>
      </c>
      <c r="O393">
        <f t="shared" si="4"/>
        <v>250</v>
      </c>
    </row>
    <row r="394" spans="1:15" x14ac:dyDescent="0.25">
      <c r="A394" s="16" t="s">
        <v>1077</v>
      </c>
      <c r="B394" s="16">
        <v>3456026972</v>
      </c>
      <c r="C394" s="16">
        <v>1160</v>
      </c>
      <c r="D394" s="16" t="s">
        <v>1078</v>
      </c>
      <c r="E394" s="16" t="s">
        <v>51</v>
      </c>
      <c r="F394" s="16" t="s">
        <v>25</v>
      </c>
      <c r="G394" s="16" t="s">
        <v>351</v>
      </c>
      <c r="H394" s="2" t="s">
        <v>15</v>
      </c>
      <c r="I394" s="2" t="s">
        <v>16</v>
      </c>
      <c r="J394" s="16" t="s">
        <v>1076</v>
      </c>
      <c r="K394">
        <v>475</v>
      </c>
      <c r="L394" t="str">
        <f t="shared" si="0"/>
        <v>150</v>
      </c>
      <c r="M394">
        <f t="shared" si="1"/>
        <v>139.19999999999999</v>
      </c>
      <c r="N394">
        <f t="shared" si="3"/>
        <v>395.8</v>
      </c>
      <c r="O394">
        <f t="shared" si="4"/>
        <v>395.8</v>
      </c>
    </row>
    <row r="395" spans="1:15" x14ac:dyDescent="0.25">
      <c r="A395" s="16" t="s">
        <v>1079</v>
      </c>
      <c r="B395" s="16">
        <v>3352019908</v>
      </c>
      <c r="C395" s="16">
        <v>1300</v>
      </c>
      <c r="D395" s="16" t="s">
        <v>1080</v>
      </c>
      <c r="E395" s="16" t="s">
        <v>51</v>
      </c>
      <c r="F395" s="16" t="s">
        <v>25</v>
      </c>
      <c r="G395" s="16" t="s">
        <v>261</v>
      </c>
      <c r="H395" s="2" t="s">
        <v>15</v>
      </c>
      <c r="I395" s="2" t="s">
        <v>16</v>
      </c>
      <c r="J395" s="16" t="s">
        <v>1076</v>
      </c>
      <c r="K395">
        <v>725</v>
      </c>
      <c r="L395" t="str">
        <f t="shared" si="0"/>
        <v>150</v>
      </c>
      <c r="M395">
        <f t="shared" si="1"/>
        <v>156</v>
      </c>
      <c r="N395">
        <f t="shared" si="3"/>
        <v>269</v>
      </c>
      <c r="O395">
        <f t="shared" si="4"/>
        <v>269</v>
      </c>
    </row>
    <row r="396" spans="1:15" x14ac:dyDescent="0.25">
      <c r="A396" s="16" t="s">
        <v>1081</v>
      </c>
      <c r="B396" t="s">
        <v>1082</v>
      </c>
      <c r="C396" s="16">
        <v>1950</v>
      </c>
      <c r="D396" s="16" t="s">
        <v>471</v>
      </c>
      <c r="E396" s="16" t="s">
        <v>51</v>
      </c>
      <c r="F396" s="16" t="s">
        <v>46</v>
      </c>
      <c r="G396" s="16" t="s">
        <v>1083</v>
      </c>
      <c r="H396" s="2" t="s">
        <v>421</v>
      </c>
      <c r="I396" s="2" t="s">
        <v>16</v>
      </c>
      <c r="J396" s="16" t="s">
        <v>1084</v>
      </c>
      <c r="K396">
        <v>1050</v>
      </c>
      <c r="L396" t="str">
        <f t="shared" si="0"/>
        <v>150</v>
      </c>
      <c r="M396" t="str">
        <f t="shared" si="1"/>
        <v>0</v>
      </c>
      <c r="N396">
        <f t="shared" si="3"/>
        <v>750</v>
      </c>
      <c r="O396">
        <f t="shared" si="4"/>
        <v>750</v>
      </c>
    </row>
    <row r="397" spans="1:15" x14ac:dyDescent="0.25">
      <c r="A397" s="16" t="s">
        <v>1090</v>
      </c>
      <c r="B397" s="16">
        <v>3345452412</v>
      </c>
      <c r="C397" s="16">
        <v>700</v>
      </c>
      <c r="D397" s="16" t="s">
        <v>1091</v>
      </c>
      <c r="E397" s="16" t="s">
        <v>19</v>
      </c>
      <c r="F397" s="16" t="s">
        <v>25</v>
      </c>
      <c r="G397" s="16" t="s">
        <v>750</v>
      </c>
      <c r="H397" s="2" t="s">
        <v>15</v>
      </c>
      <c r="I397" s="2" t="s">
        <v>16</v>
      </c>
      <c r="J397" s="16" t="s">
        <v>1089</v>
      </c>
      <c r="K397" s="25">
        <v>305</v>
      </c>
      <c r="L397" s="25" t="str">
        <f t="shared" ref="L397:L461" si="5">IF(E397="karachi","150","250")</f>
        <v>250</v>
      </c>
      <c r="M397" s="25">
        <f t="shared" ref="M397:M461" si="6">IF(H397="Kaymu",C397*12%,"0")</f>
        <v>84</v>
      </c>
      <c r="N397" s="25">
        <f t="shared" si="3"/>
        <v>61</v>
      </c>
      <c r="O397">
        <f t="shared" si="4"/>
        <v>61</v>
      </c>
    </row>
    <row r="398" spans="1:15" x14ac:dyDescent="0.25">
      <c r="A398" s="16" t="s">
        <v>1092</v>
      </c>
      <c r="B398" s="16">
        <v>3467888855</v>
      </c>
      <c r="C398" s="16">
        <v>1150</v>
      </c>
      <c r="D398" s="16" t="s">
        <v>1093</v>
      </c>
      <c r="E398" s="16" t="s">
        <v>1094</v>
      </c>
      <c r="F398" s="16" t="s">
        <v>25</v>
      </c>
      <c r="G398" s="16" t="s">
        <v>1095</v>
      </c>
      <c r="H398" s="16" t="s">
        <v>15</v>
      </c>
      <c r="I398" s="2" t="s">
        <v>16</v>
      </c>
      <c r="J398" s="16" t="s">
        <v>1084</v>
      </c>
      <c r="K398">
        <v>475</v>
      </c>
      <c r="L398" t="str">
        <f t="shared" si="5"/>
        <v>250</v>
      </c>
      <c r="M398">
        <f t="shared" si="6"/>
        <v>138</v>
      </c>
      <c r="N398">
        <f t="shared" si="3"/>
        <v>287</v>
      </c>
      <c r="O398">
        <f t="shared" si="4"/>
        <v>287</v>
      </c>
    </row>
    <row r="399" spans="1:15" x14ac:dyDescent="0.25">
      <c r="A399" s="2" t="s">
        <v>806</v>
      </c>
      <c r="B399" s="2">
        <v>3008144988</v>
      </c>
      <c r="C399" s="2">
        <v>950</v>
      </c>
      <c r="D399" s="2" t="s">
        <v>807</v>
      </c>
      <c r="E399" s="2" t="s">
        <v>24</v>
      </c>
      <c r="F399" s="2" t="s">
        <v>46</v>
      </c>
      <c r="G399" s="2" t="s">
        <v>565</v>
      </c>
      <c r="H399" s="16" t="s">
        <v>15</v>
      </c>
      <c r="I399" s="2" t="s">
        <v>16</v>
      </c>
      <c r="J399" s="16" t="s">
        <v>1084</v>
      </c>
      <c r="K399">
        <v>450</v>
      </c>
      <c r="L399" t="str">
        <f t="shared" si="5"/>
        <v>250</v>
      </c>
      <c r="M399">
        <f t="shared" si="6"/>
        <v>114</v>
      </c>
      <c r="N399">
        <f t="shared" si="3"/>
        <v>136</v>
      </c>
      <c r="O399">
        <f t="shared" si="4"/>
        <v>136</v>
      </c>
    </row>
    <row r="400" spans="1:15" x14ac:dyDescent="0.25">
      <c r="A400" s="16" t="s">
        <v>1096</v>
      </c>
      <c r="B400" s="16">
        <v>3026833084</v>
      </c>
      <c r="C400" s="16">
        <v>1500</v>
      </c>
      <c r="D400" s="16" t="s">
        <v>1097</v>
      </c>
      <c r="E400" s="16" t="s">
        <v>24</v>
      </c>
      <c r="F400" s="16" t="s">
        <v>523</v>
      </c>
      <c r="G400" s="16" t="s">
        <v>1098</v>
      </c>
      <c r="H400" s="16" t="s">
        <v>42</v>
      </c>
      <c r="I400" s="2" t="s">
        <v>16</v>
      </c>
      <c r="J400" s="16" t="s">
        <v>1084</v>
      </c>
      <c r="K400">
        <v>700</v>
      </c>
      <c r="L400" t="str">
        <f t="shared" si="5"/>
        <v>250</v>
      </c>
      <c r="M400" t="str">
        <f t="shared" si="6"/>
        <v>0</v>
      </c>
      <c r="N400">
        <f t="shared" si="3"/>
        <v>550</v>
      </c>
      <c r="O400">
        <f t="shared" si="4"/>
        <v>550</v>
      </c>
    </row>
    <row r="401" spans="1:15" x14ac:dyDescent="0.25">
      <c r="A401" s="16" t="s">
        <v>1099</v>
      </c>
      <c r="B401" s="16">
        <v>3364786857</v>
      </c>
      <c r="C401" s="16">
        <v>1280</v>
      </c>
      <c r="D401" s="16" t="s">
        <v>1100</v>
      </c>
      <c r="E401" s="16" t="s">
        <v>12</v>
      </c>
      <c r="F401" s="16" t="s">
        <v>46</v>
      </c>
      <c r="G401" s="16" t="s">
        <v>1054</v>
      </c>
      <c r="H401" s="16" t="s">
        <v>15</v>
      </c>
      <c r="I401" s="2" t="s">
        <v>16</v>
      </c>
      <c r="J401" s="16" t="s">
        <v>1084</v>
      </c>
      <c r="K401">
        <f>350+350</f>
        <v>700</v>
      </c>
      <c r="L401" t="str">
        <f t="shared" si="5"/>
        <v>250</v>
      </c>
      <c r="M401">
        <f t="shared" si="6"/>
        <v>153.6</v>
      </c>
      <c r="N401">
        <f t="shared" si="3"/>
        <v>176.4</v>
      </c>
      <c r="O401">
        <f t="shared" si="4"/>
        <v>176.4</v>
      </c>
    </row>
    <row r="402" spans="1:15" x14ac:dyDescent="0.25">
      <c r="A402" s="16" t="s">
        <v>1102</v>
      </c>
      <c r="B402" s="16">
        <v>3111047409</v>
      </c>
      <c r="C402" s="16">
        <v>1300</v>
      </c>
      <c r="D402" s="16" t="s">
        <v>1101</v>
      </c>
      <c r="E402" s="16" t="s">
        <v>51</v>
      </c>
      <c r="F402" s="16" t="s">
        <v>25</v>
      </c>
      <c r="G402" s="16" t="s">
        <v>1103</v>
      </c>
      <c r="H402" s="16" t="s">
        <v>42</v>
      </c>
      <c r="I402" s="2" t="s">
        <v>16</v>
      </c>
      <c r="J402" s="16" t="s">
        <v>1104</v>
      </c>
      <c r="K402">
        <v>500</v>
      </c>
      <c r="L402" t="str">
        <f t="shared" si="5"/>
        <v>150</v>
      </c>
      <c r="M402" t="str">
        <f t="shared" si="6"/>
        <v>0</v>
      </c>
      <c r="N402">
        <f t="shared" si="3"/>
        <v>650</v>
      </c>
      <c r="O402">
        <f t="shared" si="4"/>
        <v>650</v>
      </c>
    </row>
    <row r="403" spans="1:15" x14ac:dyDescent="0.25">
      <c r="A403" s="16" t="s">
        <v>1105</v>
      </c>
      <c r="B403" s="16">
        <v>3002951048</v>
      </c>
      <c r="C403" s="16">
        <v>900</v>
      </c>
      <c r="D403" s="16" t="s">
        <v>1106</v>
      </c>
      <c r="E403" s="16" t="s">
        <v>51</v>
      </c>
      <c r="F403" s="16" t="s">
        <v>46</v>
      </c>
      <c r="G403" s="16" t="s">
        <v>1107</v>
      </c>
      <c r="H403" s="16" t="s">
        <v>42</v>
      </c>
      <c r="I403" s="2" t="s">
        <v>16</v>
      </c>
      <c r="J403" s="16" t="s">
        <v>1104</v>
      </c>
      <c r="K403">
        <v>500</v>
      </c>
      <c r="L403" t="str">
        <f t="shared" si="5"/>
        <v>150</v>
      </c>
      <c r="M403" t="str">
        <f t="shared" si="6"/>
        <v>0</v>
      </c>
      <c r="N403">
        <f t="shared" si="3"/>
        <v>250</v>
      </c>
      <c r="O403">
        <f t="shared" si="4"/>
        <v>250</v>
      </c>
    </row>
    <row r="404" spans="1:15" x14ac:dyDescent="0.25">
      <c r="A404" s="16" t="s">
        <v>1109</v>
      </c>
      <c r="B404" s="16">
        <v>3244662889</v>
      </c>
      <c r="C404" s="16">
        <v>1340</v>
      </c>
      <c r="D404" s="16" t="s">
        <v>1110</v>
      </c>
      <c r="E404" s="16" t="s">
        <v>24</v>
      </c>
      <c r="F404" s="16" t="s">
        <v>722</v>
      </c>
      <c r="G404" s="16" t="s">
        <v>797</v>
      </c>
      <c r="H404" s="16" t="s">
        <v>15</v>
      </c>
      <c r="I404" s="2" t="s">
        <v>16</v>
      </c>
      <c r="J404" s="16" t="s">
        <v>1108</v>
      </c>
      <c r="K404">
        <v>725</v>
      </c>
      <c r="L404" t="str">
        <f t="shared" si="5"/>
        <v>250</v>
      </c>
      <c r="M404">
        <f t="shared" si="6"/>
        <v>160.79999999999998</v>
      </c>
      <c r="N404">
        <f t="shared" si="3"/>
        <v>204.20000000000002</v>
      </c>
      <c r="O404">
        <f t="shared" si="4"/>
        <v>204.20000000000002</v>
      </c>
    </row>
    <row r="405" spans="1:15" x14ac:dyDescent="0.25">
      <c r="A405" s="2" t="s">
        <v>943</v>
      </c>
      <c r="B405" s="2">
        <v>3008500279</v>
      </c>
      <c r="C405" s="2">
        <v>850</v>
      </c>
      <c r="D405" s="2" t="s">
        <v>944</v>
      </c>
      <c r="E405" s="2" t="s">
        <v>19</v>
      </c>
      <c r="F405" s="2" t="s">
        <v>46</v>
      </c>
      <c r="G405" s="2" t="s">
        <v>1111</v>
      </c>
      <c r="H405" s="2" t="s">
        <v>42</v>
      </c>
      <c r="I405" s="2" t="s">
        <v>16</v>
      </c>
      <c r="J405" s="16" t="s">
        <v>1108</v>
      </c>
      <c r="K405">
        <f>680+150</f>
        <v>830</v>
      </c>
      <c r="L405" t="str">
        <f t="shared" si="5"/>
        <v>250</v>
      </c>
      <c r="M405" t="str">
        <f t="shared" si="6"/>
        <v>0</v>
      </c>
      <c r="N405">
        <f t="shared" si="3"/>
        <v>-230</v>
      </c>
      <c r="O405">
        <f t="shared" si="4"/>
        <v>-230</v>
      </c>
    </row>
    <row r="406" spans="1:15" x14ac:dyDescent="0.25">
      <c r="A406" s="16" t="s">
        <v>1112</v>
      </c>
      <c r="B406" s="16">
        <v>3217418226</v>
      </c>
      <c r="C406" s="16">
        <v>1330</v>
      </c>
      <c r="D406" s="16" t="s">
        <v>1113</v>
      </c>
      <c r="E406" s="16" t="s">
        <v>31</v>
      </c>
      <c r="F406" s="16" t="s">
        <v>46</v>
      </c>
      <c r="G406" s="16" t="s">
        <v>744</v>
      </c>
      <c r="H406" s="16" t="s">
        <v>15</v>
      </c>
      <c r="I406" s="2" t="s">
        <v>16</v>
      </c>
      <c r="J406" s="16" t="s">
        <v>1108</v>
      </c>
      <c r="K406">
        <f>150*4</f>
        <v>600</v>
      </c>
      <c r="L406" t="str">
        <f t="shared" si="5"/>
        <v>250</v>
      </c>
      <c r="M406">
        <f t="shared" si="6"/>
        <v>159.6</v>
      </c>
      <c r="N406">
        <f t="shared" si="3"/>
        <v>320.39999999999998</v>
      </c>
      <c r="O406">
        <f t="shared" si="4"/>
        <v>320.39999999999998</v>
      </c>
    </row>
    <row r="407" spans="1:15" x14ac:dyDescent="0.25">
      <c r="A407" s="47" t="s">
        <v>1114</v>
      </c>
      <c r="B407" s="47">
        <v>3363804011</v>
      </c>
      <c r="C407" s="47">
        <v>1400</v>
      </c>
      <c r="D407" s="47" t="s">
        <v>1115</v>
      </c>
      <c r="E407" s="47" t="s">
        <v>19</v>
      </c>
      <c r="F407" s="47" t="s">
        <v>25</v>
      </c>
      <c r="G407" s="47" t="s">
        <v>810</v>
      </c>
      <c r="H407" s="47" t="s">
        <v>15</v>
      </c>
      <c r="I407" s="37" t="s">
        <v>123</v>
      </c>
      <c r="J407" s="47" t="s">
        <v>1108</v>
      </c>
      <c r="K407">
        <v>575</v>
      </c>
      <c r="L407" t="str">
        <f t="shared" si="5"/>
        <v>250</v>
      </c>
      <c r="M407">
        <f t="shared" si="6"/>
        <v>168</v>
      </c>
      <c r="N407">
        <v>-168</v>
      </c>
      <c r="O407" t="s">
        <v>123</v>
      </c>
    </row>
    <row r="408" spans="1:15" x14ac:dyDescent="0.25">
      <c r="A408" s="16" t="s">
        <v>1116</v>
      </c>
      <c r="B408" s="16">
        <v>3478828753</v>
      </c>
      <c r="C408" s="16">
        <v>1300</v>
      </c>
      <c r="D408" s="16" t="s">
        <v>1118</v>
      </c>
      <c r="E408" s="16" t="s">
        <v>51</v>
      </c>
      <c r="F408" s="16" t="s">
        <v>46</v>
      </c>
      <c r="G408" s="16" t="s">
        <v>886</v>
      </c>
      <c r="H408" s="16" t="s">
        <v>42</v>
      </c>
      <c r="I408" s="2" t="s">
        <v>16</v>
      </c>
      <c r="J408" s="16" t="s">
        <v>1117</v>
      </c>
      <c r="K408">
        <f>340+350+40</f>
        <v>730</v>
      </c>
      <c r="L408" t="str">
        <f t="shared" si="5"/>
        <v>150</v>
      </c>
      <c r="M408" t="str">
        <f t="shared" si="6"/>
        <v>0</v>
      </c>
      <c r="N408">
        <f t="shared" si="3"/>
        <v>420</v>
      </c>
      <c r="O408">
        <f t="shared" si="4"/>
        <v>420</v>
      </c>
    </row>
    <row r="409" spans="1:15" x14ac:dyDescent="0.25">
      <c r="A409" s="47" t="s">
        <v>1121</v>
      </c>
      <c r="B409" s="47">
        <v>3487932662</v>
      </c>
      <c r="C409" s="47">
        <v>1300</v>
      </c>
      <c r="D409" s="47" t="s">
        <v>1122</v>
      </c>
      <c r="E409" s="47" t="s">
        <v>1123</v>
      </c>
      <c r="F409" s="47" t="s">
        <v>25</v>
      </c>
      <c r="G409" s="47" t="s">
        <v>428</v>
      </c>
      <c r="H409" s="47" t="s">
        <v>42</v>
      </c>
      <c r="I409" s="37" t="s">
        <v>123</v>
      </c>
      <c r="J409" s="47" t="s">
        <v>1120</v>
      </c>
      <c r="K409">
        <v>520</v>
      </c>
      <c r="L409" t="str">
        <f t="shared" si="5"/>
        <v>250</v>
      </c>
      <c r="M409" t="str">
        <f t="shared" si="6"/>
        <v>0</v>
      </c>
      <c r="N409">
        <f t="shared" si="3"/>
        <v>530</v>
      </c>
      <c r="O409" t="str">
        <f t="shared" si="4"/>
        <v>Waiting For Deliver</v>
      </c>
    </row>
    <row r="410" spans="1:15" x14ac:dyDescent="0.25">
      <c r="A410" s="16" t="s">
        <v>1124</v>
      </c>
      <c r="B410" s="16">
        <v>3236918898</v>
      </c>
      <c r="C410" s="16">
        <v>1290</v>
      </c>
      <c r="D410" s="16" t="s">
        <v>1125</v>
      </c>
      <c r="E410" s="16" t="s">
        <v>385</v>
      </c>
      <c r="F410" s="16" t="s">
        <v>25</v>
      </c>
      <c r="G410" s="16" t="s">
        <v>1126</v>
      </c>
      <c r="H410" s="16" t="s">
        <v>724</v>
      </c>
      <c r="I410" s="2" t="s">
        <v>16</v>
      </c>
      <c r="J410" s="16" t="s">
        <v>1120</v>
      </c>
      <c r="K410">
        <v>575</v>
      </c>
      <c r="L410" t="str">
        <f t="shared" si="5"/>
        <v>250</v>
      </c>
      <c r="M410">
        <f t="shared" si="6"/>
        <v>154.79999999999998</v>
      </c>
      <c r="N410">
        <f t="shared" si="3"/>
        <v>310.20000000000005</v>
      </c>
      <c r="O410">
        <f t="shared" si="4"/>
        <v>310.20000000000005</v>
      </c>
    </row>
    <row r="411" spans="1:15" x14ac:dyDescent="0.25">
      <c r="A411" s="16" t="s">
        <v>1127</v>
      </c>
      <c r="B411" s="16">
        <v>3218669182</v>
      </c>
      <c r="C411" s="16">
        <v>1050</v>
      </c>
      <c r="D411" s="16" t="s">
        <v>1128</v>
      </c>
      <c r="E411" s="16" t="s">
        <v>58</v>
      </c>
      <c r="F411" s="16" t="s">
        <v>25</v>
      </c>
      <c r="G411" s="16" t="s">
        <v>424</v>
      </c>
      <c r="H411" s="16" t="s">
        <v>724</v>
      </c>
      <c r="I411" s="2" t="s">
        <v>16</v>
      </c>
      <c r="J411" s="16" t="s">
        <v>1120</v>
      </c>
      <c r="K411">
        <v>275</v>
      </c>
      <c r="L411" t="str">
        <f t="shared" si="5"/>
        <v>250</v>
      </c>
      <c r="M411">
        <f t="shared" si="6"/>
        <v>126</v>
      </c>
      <c r="N411">
        <f t="shared" si="3"/>
        <v>399</v>
      </c>
      <c r="O411">
        <f t="shared" si="4"/>
        <v>399</v>
      </c>
    </row>
    <row r="412" spans="1:15" x14ac:dyDescent="0.25">
      <c r="A412" s="16" t="s">
        <v>1129</v>
      </c>
      <c r="B412" s="16">
        <v>3004225206</v>
      </c>
      <c r="C412" s="16">
        <v>1220</v>
      </c>
      <c r="D412" s="16" t="s">
        <v>1130</v>
      </c>
      <c r="E412" s="16" t="s">
        <v>543</v>
      </c>
      <c r="F412" s="16" t="s">
        <v>523</v>
      </c>
      <c r="G412" s="16" t="s">
        <v>95</v>
      </c>
      <c r="H412" s="16" t="s">
        <v>15</v>
      </c>
      <c r="I412" s="2" t="s">
        <v>16</v>
      </c>
      <c r="J412" s="16" t="s">
        <v>1120</v>
      </c>
      <c r="K412">
        <v>700</v>
      </c>
      <c r="L412" t="str">
        <f t="shared" si="5"/>
        <v>250</v>
      </c>
      <c r="M412">
        <f t="shared" si="6"/>
        <v>146.4</v>
      </c>
      <c r="N412">
        <f t="shared" si="3"/>
        <v>123.6</v>
      </c>
      <c r="O412">
        <f t="shared" si="4"/>
        <v>123.6</v>
      </c>
    </row>
    <row r="413" spans="1:15" x14ac:dyDescent="0.25">
      <c r="A413" s="16" t="s">
        <v>1131</v>
      </c>
      <c r="B413" s="16">
        <v>3224954434</v>
      </c>
      <c r="C413" s="16">
        <v>1600</v>
      </c>
      <c r="D413" s="16" t="s">
        <v>1132</v>
      </c>
      <c r="E413" s="16" t="s">
        <v>36</v>
      </c>
      <c r="F413" s="16" t="s">
        <v>46</v>
      </c>
      <c r="G413" s="16" t="s">
        <v>323</v>
      </c>
      <c r="H413" s="16" t="s">
        <v>42</v>
      </c>
      <c r="I413" s="2" t="s">
        <v>16</v>
      </c>
      <c r="J413" s="16" t="s">
        <v>1120</v>
      </c>
      <c r="K413">
        <f>720+250</f>
        <v>970</v>
      </c>
      <c r="L413" t="str">
        <f t="shared" si="5"/>
        <v>250</v>
      </c>
      <c r="M413" t="str">
        <f t="shared" si="6"/>
        <v>0</v>
      </c>
      <c r="N413">
        <f t="shared" si="3"/>
        <v>380</v>
      </c>
      <c r="O413">
        <f t="shared" si="4"/>
        <v>380</v>
      </c>
    </row>
    <row r="414" spans="1:15" x14ac:dyDescent="0.25">
      <c r="A414" s="16" t="s">
        <v>212</v>
      </c>
      <c r="B414" s="16">
        <v>3133101076</v>
      </c>
      <c r="C414" s="16">
        <v>1500</v>
      </c>
      <c r="D414" s="16" t="s">
        <v>1133</v>
      </c>
      <c r="E414" s="16" t="s">
        <v>51</v>
      </c>
      <c r="F414" s="16" t="s">
        <v>46</v>
      </c>
      <c r="G414" s="16" t="s">
        <v>356</v>
      </c>
      <c r="H414" s="16" t="s">
        <v>42</v>
      </c>
      <c r="I414" s="2" t="s">
        <v>16</v>
      </c>
      <c r="J414" s="16" t="s">
        <v>1120</v>
      </c>
      <c r="K414">
        <f>440+300+50+20</f>
        <v>810</v>
      </c>
      <c r="L414" t="str">
        <f t="shared" si="5"/>
        <v>150</v>
      </c>
      <c r="M414" t="str">
        <f t="shared" si="6"/>
        <v>0</v>
      </c>
      <c r="N414">
        <f t="shared" si="3"/>
        <v>540</v>
      </c>
      <c r="O414">
        <f t="shared" si="4"/>
        <v>540</v>
      </c>
    </row>
    <row r="415" spans="1:15" x14ac:dyDescent="0.25">
      <c r="A415" s="16" t="s">
        <v>1134</v>
      </c>
      <c r="B415" s="16">
        <v>3130037964</v>
      </c>
      <c r="C415" s="16">
        <v>1750</v>
      </c>
      <c r="D415" s="16" t="s">
        <v>1135</v>
      </c>
      <c r="E415" s="16" t="s">
        <v>1136</v>
      </c>
      <c r="F415" s="16" t="s">
        <v>25</v>
      </c>
      <c r="G415" s="16" t="s">
        <v>232</v>
      </c>
      <c r="H415" s="16" t="s">
        <v>15</v>
      </c>
      <c r="I415" s="2" t="s">
        <v>16</v>
      </c>
      <c r="J415" s="16" t="s">
        <v>1137</v>
      </c>
      <c r="K415">
        <f>900+50</f>
        <v>950</v>
      </c>
      <c r="L415" t="str">
        <f t="shared" si="5"/>
        <v>250</v>
      </c>
      <c r="M415">
        <f t="shared" si="6"/>
        <v>210</v>
      </c>
      <c r="N415">
        <f t="shared" si="3"/>
        <v>340</v>
      </c>
      <c r="O415">
        <f t="shared" si="4"/>
        <v>340</v>
      </c>
    </row>
    <row r="416" spans="1:15" x14ac:dyDescent="0.25">
      <c r="A416" s="47" t="s">
        <v>1138</v>
      </c>
      <c r="B416" s="47">
        <v>3336099929</v>
      </c>
      <c r="C416" s="47">
        <v>1410</v>
      </c>
      <c r="D416" s="47" t="s">
        <v>1139</v>
      </c>
      <c r="E416" s="47" t="s">
        <v>1140</v>
      </c>
      <c r="F416" s="47" t="s">
        <v>25</v>
      </c>
      <c r="G416" s="47" t="s">
        <v>797</v>
      </c>
      <c r="H416" s="47" t="s">
        <v>15</v>
      </c>
      <c r="I416" s="37" t="s">
        <v>123</v>
      </c>
      <c r="J416" s="47" t="s">
        <v>1137</v>
      </c>
      <c r="L416" t="str">
        <f t="shared" si="5"/>
        <v>250</v>
      </c>
      <c r="M416">
        <f t="shared" si="6"/>
        <v>169.2</v>
      </c>
      <c r="N416">
        <v>-169.2</v>
      </c>
      <c r="O416" t="s">
        <v>123</v>
      </c>
    </row>
    <row r="417" spans="1:15" x14ac:dyDescent="0.25">
      <c r="A417" s="47" t="s">
        <v>1141</v>
      </c>
      <c r="B417" s="47">
        <v>3002174650</v>
      </c>
      <c r="C417" s="47">
        <v>1550</v>
      </c>
      <c r="D417" s="47" t="s">
        <v>1142</v>
      </c>
      <c r="E417" s="47" t="s">
        <v>24</v>
      </c>
      <c r="F417" s="47" t="s">
        <v>25</v>
      </c>
      <c r="G417" s="47" t="s">
        <v>1143</v>
      </c>
      <c r="H417" s="47" t="s">
        <v>15</v>
      </c>
      <c r="I417" s="37" t="s">
        <v>123</v>
      </c>
      <c r="J417" s="47" t="s">
        <v>1137</v>
      </c>
      <c r="K417">
        <v>475</v>
      </c>
      <c r="L417" t="str">
        <f t="shared" si="5"/>
        <v>250</v>
      </c>
      <c r="M417">
        <f t="shared" si="6"/>
        <v>186</v>
      </c>
      <c r="N417">
        <f t="shared" si="3"/>
        <v>639</v>
      </c>
      <c r="O417" t="str">
        <f t="shared" si="4"/>
        <v>Waiting For Deliver</v>
      </c>
    </row>
    <row r="418" spans="1:15" x14ac:dyDescent="0.25">
      <c r="A418" s="16" t="s">
        <v>1144</v>
      </c>
      <c r="B418" s="16">
        <v>3069076480</v>
      </c>
      <c r="C418" s="16">
        <v>1000</v>
      </c>
      <c r="D418" s="16" t="s">
        <v>1145</v>
      </c>
      <c r="E418" s="16" t="s">
        <v>51</v>
      </c>
      <c r="F418" s="16" t="s">
        <v>134</v>
      </c>
      <c r="G418" s="16" t="s">
        <v>1146</v>
      </c>
      <c r="H418" s="16" t="s">
        <v>42</v>
      </c>
      <c r="I418" s="2" t="s">
        <v>16</v>
      </c>
      <c r="J418" s="16" t="s">
        <v>1137</v>
      </c>
      <c r="K418">
        <v>230</v>
      </c>
      <c r="L418" t="str">
        <f t="shared" si="5"/>
        <v>150</v>
      </c>
      <c r="M418" t="str">
        <f t="shared" si="6"/>
        <v>0</v>
      </c>
      <c r="N418">
        <f t="shared" si="3"/>
        <v>620</v>
      </c>
      <c r="O418">
        <f t="shared" si="4"/>
        <v>620</v>
      </c>
    </row>
    <row r="419" spans="1:15" x14ac:dyDescent="0.25">
      <c r="A419" s="16" t="s">
        <v>1147</v>
      </c>
      <c r="B419" s="16">
        <v>3212632899</v>
      </c>
      <c r="C419" s="16">
        <v>1910</v>
      </c>
      <c r="D419" s="16" t="s">
        <v>1148</v>
      </c>
      <c r="E419" s="16" t="s">
        <v>51</v>
      </c>
      <c r="F419" s="16" t="s">
        <v>523</v>
      </c>
      <c r="G419" s="16" t="s">
        <v>1149</v>
      </c>
      <c r="H419" s="16" t="s">
        <v>15</v>
      </c>
      <c r="I419" s="2" t="s">
        <v>16</v>
      </c>
      <c r="J419" s="16" t="s">
        <v>1137</v>
      </c>
      <c r="K419">
        <f>650*2</f>
        <v>1300</v>
      </c>
      <c r="L419" t="str">
        <f t="shared" si="5"/>
        <v>150</v>
      </c>
      <c r="M419">
        <f t="shared" si="6"/>
        <v>229.2</v>
      </c>
      <c r="N419">
        <f t="shared" si="3"/>
        <v>230.8</v>
      </c>
      <c r="O419">
        <f t="shared" si="4"/>
        <v>230.8</v>
      </c>
    </row>
    <row r="420" spans="1:15" x14ac:dyDescent="0.25">
      <c r="A420" s="16" t="s">
        <v>1150</v>
      </c>
      <c r="B420" s="16">
        <v>3336060959</v>
      </c>
      <c r="C420" s="16">
        <v>1400</v>
      </c>
      <c r="D420" s="16" t="s">
        <v>1151</v>
      </c>
      <c r="E420" s="16" t="s">
        <v>51</v>
      </c>
      <c r="F420" s="16" t="s">
        <v>46</v>
      </c>
      <c r="G420" s="16" t="s">
        <v>254</v>
      </c>
      <c r="H420" s="16" t="s">
        <v>42</v>
      </c>
      <c r="I420" s="2" t="s">
        <v>16</v>
      </c>
      <c r="J420" s="16" t="s">
        <v>1137</v>
      </c>
      <c r="K420">
        <v>750</v>
      </c>
      <c r="L420" t="str">
        <f t="shared" si="5"/>
        <v>150</v>
      </c>
      <c r="M420" t="str">
        <f t="shared" si="6"/>
        <v>0</v>
      </c>
      <c r="N420">
        <f t="shared" si="3"/>
        <v>500</v>
      </c>
      <c r="O420">
        <f t="shared" si="4"/>
        <v>500</v>
      </c>
    </row>
    <row r="421" spans="1:15" x14ac:dyDescent="0.25">
      <c r="A421" s="16" t="s">
        <v>1081</v>
      </c>
      <c r="B421" t="s">
        <v>1082</v>
      </c>
      <c r="C421" s="16">
        <v>700</v>
      </c>
      <c r="D421" s="16" t="s">
        <v>471</v>
      </c>
      <c r="E421" s="16" t="s">
        <v>51</v>
      </c>
      <c r="F421" s="16" t="s">
        <v>1154</v>
      </c>
      <c r="G421" s="16" t="s">
        <v>1153</v>
      </c>
      <c r="H421" s="16" t="s">
        <v>421</v>
      </c>
      <c r="I421" s="2" t="s">
        <v>16</v>
      </c>
      <c r="J421" s="16" t="s">
        <v>1152</v>
      </c>
      <c r="K421">
        <v>300</v>
      </c>
      <c r="L421" t="str">
        <f t="shared" si="5"/>
        <v>150</v>
      </c>
      <c r="M421" t="str">
        <f t="shared" si="6"/>
        <v>0</v>
      </c>
      <c r="N421">
        <f>C421-K421</f>
        <v>400</v>
      </c>
      <c r="O421">
        <f t="shared" si="4"/>
        <v>400</v>
      </c>
    </row>
    <row r="422" spans="1:15" x14ac:dyDescent="0.25">
      <c r="A422" s="16" t="s">
        <v>1157</v>
      </c>
      <c r="B422" s="16">
        <v>3433249198</v>
      </c>
      <c r="C422" s="16">
        <v>900</v>
      </c>
      <c r="D422" s="16" t="s">
        <v>1156</v>
      </c>
      <c r="E422" s="16" t="s">
        <v>202</v>
      </c>
      <c r="F422" s="16" t="s">
        <v>134</v>
      </c>
      <c r="G422" s="16" t="s">
        <v>908</v>
      </c>
      <c r="H422" s="16" t="s">
        <v>42</v>
      </c>
      <c r="I422" s="2" t="s">
        <v>16</v>
      </c>
      <c r="J422" s="16" t="s">
        <v>1155</v>
      </c>
      <c r="K422">
        <v>230</v>
      </c>
      <c r="L422" t="str">
        <f t="shared" si="5"/>
        <v>250</v>
      </c>
      <c r="M422" t="str">
        <f t="shared" si="6"/>
        <v>0</v>
      </c>
      <c r="N422">
        <f t="shared" si="3"/>
        <v>420</v>
      </c>
      <c r="O422">
        <f t="shared" si="4"/>
        <v>420</v>
      </c>
    </row>
    <row r="423" spans="1:15" x14ac:dyDescent="0.25">
      <c r="A423" s="47" t="s">
        <v>1158</v>
      </c>
      <c r="B423" s="47">
        <v>3121709220</v>
      </c>
      <c r="C423" s="47">
        <v>2000</v>
      </c>
      <c r="D423" s="47" t="s">
        <v>1159</v>
      </c>
      <c r="E423" s="47" t="s">
        <v>1140</v>
      </c>
      <c r="F423" s="47" t="s">
        <v>523</v>
      </c>
      <c r="G423" s="47" t="s">
        <v>1160</v>
      </c>
      <c r="H423" s="47" t="s">
        <v>42</v>
      </c>
      <c r="I423" s="37" t="s">
        <v>123</v>
      </c>
      <c r="J423" s="47" t="s">
        <v>1161</v>
      </c>
      <c r="K423">
        <f>200*4</f>
        <v>800</v>
      </c>
      <c r="L423" t="str">
        <f t="shared" si="5"/>
        <v>250</v>
      </c>
      <c r="M423" t="str">
        <f t="shared" si="6"/>
        <v>0</v>
      </c>
      <c r="N423">
        <f t="shared" si="3"/>
        <v>950</v>
      </c>
      <c r="O423" t="str">
        <f t="shared" si="4"/>
        <v>Waiting For Deliver</v>
      </c>
    </row>
    <row r="424" spans="1:15" x14ac:dyDescent="0.25">
      <c r="A424" s="16" t="s">
        <v>1162</v>
      </c>
      <c r="B424" s="16">
        <v>3159583505</v>
      </c>
      <c r="C424" s="16">
        <v>1800</v>
      </c>
      <c r="D424" s="16" t="s">
        <v>1163</v>
      </c>
      <c r="E424" s="16" t="s">
        <v>36</v>
      </c>
      <c r="F424" s="16" t="s">
        <v>46</v>
      </c>
      <c r="G424" s="16" t="s">
        <v>1164</v>
      </c>
      <c r="H424" s="16" t="s">
        <v>42</v>
      </c>
      <c r="I424" s="2" t="s">
        <v>16</v>
      </c>
      <c r="J424" s="16" t="s">
        <v>1161</v>
      </c>
      <c r="K424">
        <f>370+170+370</f>
        <v>910</v>
      </c>
      <c r="L424" t="str">
        <f t="shared" si="5"/>
        <v>250</v>
      </c>
      <c r="M424" t="str">
        <f t="shared" si="6"/>
        <v>0</v>
      </c>
      <c r="N424">
        <f t="shared" si="3"/>
        <v>640</v>
      </c>
      <c r="O424">
        <f t="shared" si="4"/>
        <v>640</v>
      </c>
    </row>
    <row r="425" spans="1:15" x14ac:dyDescent="0.25">
      <c r="A425" s="16" t="s">
        <v>1165</v>
      </c>
      <c r="B425" s="16">
        <v>3437367729</v>
      </c>
      <c r="C425" s="16">
        <v>1350</v>
      </c>
      <c r="D425" s="16" t="s">
        <v>1166</v>
      </c>
      <c r="E425" s="16" t="s">
        <v>58</v>
      </c>
      <c r="F425" s="16" t="s">
        <v>46</v>
      </c>
      <c r="G425" s="16" t="s">
        <v>1167</v>
      </c>
      <c r="H425" s="16" t="s">
        <v>42</v>
      </c>
      <c r="I425" s="2" t="s">
        <v>16</v>
      </c>
      <c r="J425" s="16" t="s">
        <v>1161</v>
      </c>
      <c r="K425">
        <f>150*4</f>
        <v>600</v>
      </c>
      <c r="L425" t="str">
        <f t="shared" si="5"/>
        <v>250</v>
      </c>
      <c r="M425" t="str">
        <f t="shared" si="6"/>
        <v>0</v>
      </c>
      <c r="N425">
        <f t="shared" si="3"/>
        <v>500</v>
      </c>
      <c r="O425">
        <f t="shared" si="4"/>
        <v>500</v>
      </c>
    </row>
    <row r="426" spans="1:15" x14ac:dyDescent="0.25">
      <c r="A426" s="16" t="s">
        <v>1168</v>
      </c>
      <c r="B426" s="16">
        <v>3014737576</v>
      </c>
      <c r="C426" s="16">
        <v>3800</v>
      </c>
      <c r="D426" s="16" t="s">
        <v>1169</v>
      </c>
      <c r="E426" s="16" t="s">
        <v>68</v>
      </c>
      <c r="F426" s="16" t="s">
        <v>523</v>
      </c>
      <c r="G426" s="16" t="s">
        <v>1170</v>
      </c>
      <c r="H426" s="16" t="s">
        <v>42</v>
      </c>
      <c r="I426" s="2" t="s">
        <v>16</v>
      </c>
      <c r="J426" s="16" t="s">
        <v>1161</v>
      </c>
      <c r="K426">
        <f>200*10</f>
        <v>2000</v>
      </c>
      <c r="L426">
        <v>400</v>
      </c>
      <c r="M426" t="str">
        <f t="shared" si="6"/>
        <v>0</v>
      </c>
      <c r="N426">
        <f t="shared" si="3"/>
        <v>1400</v>
      </c>
      <c r="O426">
        <f t="shared" si="4"/>
        <v>1400</v>
      </c>
    </row>
    <row r="427" spans="1:15" x14ac:dyDescent="0.25">
      <c r="A427" s="16" t="s">
        <v>1175</v>
      </c>
      <c r="B427" s="16">
        <v>3132841514</v>
      </c>
      <c r="C427" s="16">
        <v>1230</v>
      </c>
      <c r="D427" s="16" t="s">
        <v>1176</v>
      </c>
      <c r="E427" s="16" t="s">
        <v>51</v>
      </c>
      <c r="F427" s="16" t="s">
        <v>25</v>
      </c>
      <c r="G427" s="16" t="s">
        <v>101</v>
      </c>
      <c r="H427" s="16" t="s">
        <v>42</v>
      </c>
      <c r="I427" s="2" t="s">
        <v>16</v>
      </c>
      <c r="J427" s="16" t="s">
        <v>1174</v>
      </c>
      <c r="K427">
        <v>575</v>
      </c>
      <c r="L427" t="str">
        <f t="shared" si="5"/>
        <v>150</v>
      </c>
      <c r="M427" t="str">
        <f t="shared" si="6"/>
        <v>0</v>
      </c>
      <c r="N427">
        <f t="shared" si="3"/>
        <v>505</v>
      </c>
      <c r="O427">
        <f t="shared" si="4"/>
        <v>505</v>
      </c>
    </row>
    <row r="428" spans="1:15" x14ac:dyDescent="0.25">
      <c r="A428" s="16" t="s">
        <v>1171</v>
      </c>
      <c r="B428" s="16">
        <v>3322607818</v>
      </c>
      <c r="C428" s="16">
        <v>1430</v>
      </c>
      <c r="D428" s="16" t="s">
        <v>1172</v>
      </c>
      <c r="E428" s="16" t="s">
        <v>51</v>
      </c>
      <c r="F428" s="16" t="s">
        <v>25</v>
      </c>
      <c r="G428" s="16" t="s">
        <v>1173</v>
      </c>
      <c r="H428" s="16" t="s">
        <v>42</v>
      </c>
      <c r="I428" s="2" t="s">
        <v>16</v>
      </c>
      <c r="J428" s="16" t="s">
        <v>1174</v>
      </c>
      <c r="K428">
        <v>925</v>
      </c>
      <c r="L428" t="str">
        <f t="shared" si="5"/>
        <v>150</v>
      </c>
      <c r="M428" t="str">
        <f>IF(H428="Kaymu",C428*12%,"0")</f>
        <v>0</v>
      </c>
      <c r="N428">
        <f>C428-K428-L428-M428</f>
        <v>355</v>
      </c>
      <c r="O428">
        <f t="shared" si="4"/>
        <v>355</v>
      </c>
    </row>
    <row r="429" spans="1:15" x14ac:dyDescent="0.25">
      <c r="A429" t="s">
        <v>1179</v>
      </c>
      <c r="B429">
        <v>3083730366</v>
      </c>
      <c r="C429" s="16">
        <v>700</v>
      </c>
      <c r="D429" t="s">
        <v>1178</v>
      </c>
      <c r="E429" s="16" t="s">
        <v>24</v>
      </c>
      <c r="F429" s="16" t="s">
        <v>25</v>
      </c>
      <c r="G429" s="16" t="s">
        <v>1177</v>
      </c>
      <c r="H429" s="16" t="s">
        <v>42</v>
      </c>
      <c r="I429" s="2" t="s">
        <v>16</v>
      </c>
      <c r="J429" s="16" t="s">
        <v>1174</v>
      </c>
      <c r="K429">
        <v>150</v>
      </c>
      <c r="L429" t="str">
        <f t="shared" si="5"/>
        <v>250</v>
      </c>
      <c r="M429" t="str">
        <f t="shared" si="6"/>
        <v>0</v>
      </c>
      <c r="N429">
        <f t="shared" si="3"/>
        <v>300</v>
      </c>
      <c r="O429">
        <f t="shared" si="4"/>
        <v>300</v>
      </c>
    </row>
    <row r="430" spans="1:15" x14ac:dyDescent="0.25">
      <c r="A430" s="16" t="s">
        <v>1184</v>
      </c>
      <c r="B430" s="16">
        <v>3422952101</v>
      </c>
      <c r="C430" s="16">
        <v>1050</v>
      </c>
      <c r="D430" s="16" t="s">
        <v>1183</v>
      </c>
      <c r="E430" s="16" t="s">
        <v>1044</v>
      </c>
      <c r="F430" s="16" t="s">
        <v>25</v>
      </c>
      <c r="G430" s="16" t="s">
        <v>1181</v>
      </c>
      <c r="H430" s="16" t="s">
        <v>42</v>
      </c>
      <c r="I430" s="2" t="s">
        <v>16</v>
      </c>
      <c r="J430" s="16" t="s">
        <v>1180</v>
      </c>
      <c r="K430">
        <v>475</v>
      </c>
      <c r="L430" t="str">
        <f t="shared" si="5"/>
        <v>250</v>
      </c>
      <c r="M430" t="str">
        <f t="shared" si="6"/>
        <v>0</v>
      </c>
      <c r="N430">
        <f t="shared" si="3"/>
        <v>325</v>
      </c>
      <c r="O430">
        <f t="shared" si="4"/>
        <v>325</v>
      </c>
    </row>
    <row r="431" spans="1:15" x14ac:dyDescent="0.25">
      <c r="A431" s="16" t="s">
        <v>1185</v>
      </c>
      <c r="B431" s="16">
        <v>3017229588</v>
      </c>
      <c r="C431" s="16">
        <v>1080</v>
      </c>
      <c r="D431" s="16" t="s">
        <v>1186</v>
      </c>
      <c r="E431" s="16" t="s">
        <v>1187</v>
      </c>
      <c r="F431" s="16" t="s">
        <v>25</v>
      </c>
      <c r="G431" s="16" t="s">
        <v>1182</v>
      </c>
      <c r="H431" s="16" t="s">
        <v>15</v>
      </c>
      <c r="I431" s="2" t="s">
        <v>16</v>
      </c>
      <c r="J431" s="16" t="s">
        <v>1180</v>
      </c>
      <c r="K431">
        <v>450</v>
      </c>
      <c r="L431" t="str">
        <f t="shared" si="5"/>
        <v>250</v>
      </c>
      <c r="M431">
        <f t="shared" si="6"/>
        <v>129.6</v>
      </c>
      <c r="N431">
        <f>C431-K430-L431-M431</f>
        <v>225.4</v>
      </c>
      <c r="O431">
        <f t="shared" si="4"/>
        <v>225.4</v>
      </c>
    </row>
    <row r="432" spans="1:15" x14ac:dyDescent="0.25">
      <c r="A432" t="s">
        <v>1191</v>
      </c>
      <c r="B432">
        <v>3333194615</v>
      </c>
      <c r="C432" s="16">
        <v>550</v>
      </c>
      <c r="D432" t="s">
        <v>1190</v>
      </c>
      <c r="E432" s="16" t="s">
        <v>51</v>
      </c>
      <c r="F432" s="16" t="s">
        <v>25</v>
      </c>
      <c r="G432" s="16" t="s">
        <v>1189</v>
      </c>
      <c r="H432" s="16" t="s">
        <v>42</v>
      </c>
      <c r="I432" s="2" t="s">
        <v>16</v>
      </c>
      <c r="J432" s="16" t="s">
        <v>1188</v>
      </c>
      <c r="K432">
        <v>175</v>
      </c>
      <c r="L432" t="str">
        <f t="shared" si="5"/>
        <v>150</v>
      </c>
      <c r="M432" t="str">
        <f t="shared" si="6"/>
        <v>0</v>
      </c>
      <c r="N432">
        <f t="shared" si="3"/>
        <v>225</v>
      </c>
      <c r="O432">
        <f t="shared" si="4"/>
        <v>225</v>
      </c>
    </row>
    <row r="433" spans="1:15" x14ac:dyDescent="0.25">
      <c r="A433" s="16" t="s">
        <v>1199</v>
      </c>
      <c r="B433" s="16">
        <v>3215228312</v>
      </c>
      <c r="C433" s="16">
        <v>1200</v>
      </c>
      <c r="D433" s="16" t="s">
        <v>1198</v>
      </c>
      <c r="E433" s="16" t="s">
        <v>19</v>
      </c>
      <c r="F433" s="16" t="s">
        <v>46</v>
      </c>
      <c r="G433" s="16" t="s">
        <v>1197</v>
      </c>
      <c r="H433" s="16" t="s">
        <v>15</v>
      </c>
      <c r="I433" s="16" t="s">
        <v>16</v>
      </c>
      <c r="J433" s="16" t="s">
        <v>1188</v>
      </c>
      <c r="K433">
        <f>350+50</f>
        <v>400</v>
      </c>
      <c r="L433" t="str">
        <f t="shared" si="5"/>
        <v>250</v>
      </c>
      <c r="M433">
        <f t="shared" si="6"/>
        <v>144</v>
      </c>
      <c r="N433">
        <f t="shared" ref="N433:N501" si="7">C433-K433-L433-M433</f>
        <v>406</v>
      </c>
      <c r="O433">
        <f t="shared" si="4"/>
        <v>406</v>
      </c>
    </row>
    <row r="434" spans="1:15" x14ac:dyDescent="0.25">
      <c r="A434" s="16" t="s">
        <v>1200</v>
      </c>
      <c r="B434" s="16">
        <v>3448444882</v>
      </c>
      <c r="C434" s="16">
        <v>1370</v>
      </c>
      <c r="D434" s="16" t="s">
        <v>1201</v>
      </c>
      <c r="E434" s="16" t="s">
        <v>31</v>
      </c>
      <c r="F434" s="16" t="s">
        <v>46</v>
      </c>
      <c r="G434" s="16" t="s">
        <v>1202</v>
      </c>
      <c r="H434" s="16" t="s">
        <v>15</v>
      </c>
      <c r="I434" s="16" t="s">
        <v>16</v>
      </c>
      <c r="J434" s="16" t="s">
        <v>1188</v>
      </c>
      <c r="K434">
        <f>240+100</f>
        <v>340</v>
      </c>
      <c r="L434" t="str">
        <f t="shared" si="5"/>
        <v>250</v>
      </c>
      <c r="M434">
        <f t="shared" si="6"/>
        <v>164.4</v>
      </c>
      <c r="N434">
        <f t="shared" si="7"/>
        <v>615.6</v>
      </c>
      <c r="O434">
        <f t="shared" si="4"/>
        <v>615.6</v>
      </c>
    </row>
    <row r="435" spans="1:15" x14ac:dyDescent="0.25">
      <c r="A435" s="16" t="s">
        <v>1203</v>
      </c>
      <c r="B435" s="16">
        <v>3336915037</v>
      </c>
      <c r="C435" s="16">
        <v>1560</v>
      </c>
      <c r="D435" s="16" t="s">
        <v>1204</v>
      </c>
      <c r="E435" s="16" t="s">
        <v>1205</v>
      </c>
      <c r="F435" s="16" t="s">
        <v>25</v>
      </c>
      <c r="G435" s="16" t="s">
        <v>1206</v>
      </c>
      <c r="H435" s="16" t="s">
        <v>15</v>
      </c>
      <c r="I435" s="16" t="s">
        <v>16</v>
      </c>
      <c r="J435" s="16" t="s">
        <v>1188</v>
      </c>
      <c r="K435">
        <v>925</v>
      </c>
      <c r="L435" t="str">
        <f t="shared" si="5"/>
        <v>250</v>
      </c>
      <c r="M435">
        <f t="shared" si="6"/>
        <v>187.2</v>
      </c>
      <c r="N435">
        <f t="shared" si="7"/>
        <v>197.8</v>
      </c>
      <c r="O435">
        <f t="shared" si="4"/>
        <v>197.8</v>
      </c>
    </row>
    <row r="436" spans="1:15" x14ac:dyDescent="0.25">
      <c r="A436" t="s">
        <v>1194</v>
      </c>
      <c r="B436">
        <v>3242496688</v>
      </c>
      <c r="C436">
        <v>880</v>
      </c>
      <c r="D436" t="s">
        <v>1193</v>
      </c>
      <c r="E436" t="s">
        <v>51</v>
      </c>
      <c r="F436" t="s">
        <v>25</v>
      </c>
      <c r="G436" t="s">
        <v>1015</v>
      </c>
      <c r="H436" t="s">
        <v>15</v>
      </c>
      <c r="I436" t="s">
        <v>16</v>
      </c>
      <c r="J436" s="16" t="s">
        <v>1192</v>
      </c>
      <c r="K436">
        <f>200+25</f>
        <v>225</v>
      </c>
      <c r="L436">
        <v>100</v>
      </c>
      <c r="M436">
        <f t="shared" si="6"/>
        <v>105.6</v>
      </c>
      <c r="N436">
        <f t="shared" si="7"/>
        <v>449.4</v>
      </c>
      <c r="O436">
        <f t="shared" si="4"/>
        <v>449.4</v>
      </c>
    </row>
    <row r="437" spans="1:15" x14ac:dyDescent="0.25">
      <c r="A437" s="16" t="s">
        <v>1196</v>
      </c>
      <c r="B437" s="16">
        <v>3337241045</v>
      </c>
      <c r="C437" s="16">
        <v>1570</v>
      </c>
      <c r="D437" s="16" t="s">
        <v>1195</v>
      </c>
      <c r="E437" s="16" t="s">
        <v>86</v>
      </c>
      <c r="F437" s="16" t="s">
        <v>25</v>
      </c>
      <c r="G437" s="16" t="s">
        <v>1143</v>
      </c>
      <c r="H437" s="16" t="s">
        <v>15</v>
      </c>
      <c r="I437" s="16" t="s">
        <v>16</v>
      </c>
      <c r="J437" s="16" t="s">
        <v>1192</v>
      </c>
      <c r="K437">
        <f>450+25</f>
        <v>475</v>
      </c>
      <c r="L437" t="str">
        <f t="shared" si="5"/>
        <v>250</v>
      </c>
      <c r="M437">
        <f t="shared" si="6"/>
        <v>188.4</v>
      </c>
      <c r="N437">
        <f t="shared" si="7"/>
        <v>656.6</v>
      </c>
      <c r="O437">
        <f t="shared" si="4"/>
        <v>656.6</v>
      </c>
    </row>
    <row r="438" spans="1:15" x14ac:dyDescent="0.25">
      <c r="A438" s="16" t="s">
        <v>1207</v>
      </c>
      <c r="B438" s="16">
        <v>3476319135</v>
      </c>
      <c r="C438" s="16">
        <v>3200</v>
      </c>
      <c r="D438" s="16" t="s">
        <v>1208</v>
      </c>
      <c r="E438" s="16" t="s">
        <v>51</v>
      </c>
      <c r="F438" s="16" t="s">
        <v>25</v>
      </c>
      <c r="G438" s="16" t="s">
        <v>1209</v>
      </c>
      <c r="H438" s="16" t="s">
        <v>421</v>
      </c>
      <c r="I438" s="16" t="s">
        <v>16</v>
      </c>
      <c r="J438" s="16" t="s">
        <v>1210</v>
      </c>
      <c r="K438">
        <f>950+250+750</f>
        <v>1950</v>
      </c>
      <c r="L438" t="str">
        <f t="shared" si="5"/>
        <v>150</v>
      </c>
      <c r="M438" t="str">
        <f t="shared" si="6"/>
        <v>0</v>
      </c>
      <c r="N438">
        <f t="shared" si="7"/>
        <v>1100</v>
      </c>
      <c r="O438">
        <f t="shared" ref="O438:O506" si="8">IF(I438="deliver",N438,"Waiting For Deliver")</f>
        <v>1100</v>
      </c>
    </row>
    <row r="439" spans="1:15" x14ac:dyDescent="0.25">
      <c r="A439" s="16" t="s">
        <v>1212</v>
      </c>
      <c r="B439" s="16">
        <v>3101010121</v>
      </c>
      <c r="C439" s="16">
        <v>4000</v>
      </c>
      <c r="D439" s="16" t="s">
        <v>1211</v>
      </c>
      <c r="E439" s="16" t="s">
        <v>51</v>
      </c>
      <c r="F439" s="16" t="s">
        <v>523</v>
      </c>
      <c r="G439" s="16" t="s">
        <v>1213</v>
      </c>
      <c r="H439" s="16" t="s">
        <v>42</v>
      </c>
      <c r="I439" s="16" t="s">
        <v>16</v>
      </c>
      <c r="J439" s="16" t="s">
        <v>1210</v>
      </c>
      <c r="K439">
        <v>1500</v>
      </c>
      <c r="L439" t="str">
        <f t="shared" si="5"/>
        <v>150</v>
      </c>
      <c r="M439" t="str">
        <f t="shared" si="6"/>
        <v>0</v>
      </c>
      <c r="N439">
        <f t="shared" si="7"/>
        <v>2350</v>
      </c>
      <c r="O439">
        <f t="shared" si="8"/>
        <v>2350</v>
      </c>
    </row>
    <row r="440" spans="1:15" ht="20.25" thickBot="1" x14ac:dyDescent="0.35">
      <c r="A440" s="62" t="s">
        <v>1245</v>
      </c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53" t="s">
        <v>1240</v>
      </c>
      <c r="O440" s="53">
        <f>SUM(O368:O439)</f>
        <v>28336</v>
      </c>
    </row>
    <row r="441" spans="1:15" ht="15.75" thickTop="1" x14ac:dyDescent="0.25">
      <c r="A441" s="16" t="s">
        <v>1225</v>
      </c>
      <c r="B441" s="16">
        <v>3047715525</v>
      </c>
      <c r="C441" s="16">
        <v>810</v>
      </c>
      <c r="D441" s="16" t="s">
        <v>1226</v>
      </c>
      <c r="E441" s="16" t="s">
        <v>24</v>
      </c>
      <c r="F441" s="16" t="s">
        <v>25</v>
      </c>
      <c r="G441" s="16" t="s">
        <v>1015</v>
      </c>
      <c r="H441" s="16" t="s">
        <v>15</v>
      </c>
      <c r="I441" s="16" t="s">
        <v>16</v>
      </c>
      <c r="J441" s="46">
        <v>42371</v>
      </c>
      <c r="K441">
        <v>225</v>
      </c>
      <c r="L441" t="str">
        <f t="shared" si="5"/>
        <v>250</v>
      </c>
      <c r="M441">
        <f t="shared" si="6"/>
        <v>97.2</v>
      </c>
      <c r="N441">
        <f t="shared" si="7"/>
        <v>237.8</v>
      </c>
      <c r="O441">
        <f>IF(I442="deliver",N441,"Waiting For Deliver")</f>
        <v>237.8</v>
      </c>
    </row>
    <row r="442" spans="1:15" x14ac:dyDescent="0.25">
      <c r="A442" s="16" t="s">
        <v>1227</v>
      </c>
      <c r="B442" s="16">
        <v>3014135981</v>
      </c>
      <c r="C442" s="16">
        <v>1300</v>
      </c>
      <c r="D442" s="16" t="s">
        <v>1228</v>
      </c>
      <c r="E442" s="16" t="s">
        <v>24</v>
      </c>
      <c r="F442" s="16" t="s">
        <v>25</v>
      </c>
      <c r="G442" s="16" t="s">
        <v>316</v>
      </c>
      <c r="H442" s="16" t="s">
        <v>42</v>
      </c>
      <c r="I442" s="16" t="s">
        <v>16</v>
      </c>
      <c r="J442" s="46">
        <v>42371</v>
      </c>
      <c r="K442">
        <v>425</v>
      </c>
      <c r="L442" t="str">
        <f t="shared" si="5"/>
        <v>250</v>
      </c>
      <c r="M442" t="str">
        <f t="shared" si="6"/>
        <v>0</v>
      </c>
      <c r="N442">
        <f t="shared" si="7"/>
        <v>625</v>
      </c>
      <c r="O442">
        <f t="shared" si="8"/>
        <v>625</v>
      </c>
    </row>
    <row r="443" spans="1:15" x14ac:dyDescent="0.25">
      <c r="A443" s="16" t="s">
        <v>1229</v>
      </c>
      <c r="B443" s="16">
        <v>3429438680</v>
      </c>
      <c r="C443" s="16">
        <v>2800</v>
      </c>
      <c r="D443" s="16" t="s">
        <v>1230</v>
      </c>
      <c r="E443" s="16" t="s">
        <v>547</v>
      </c>
      <c r="F443" s="16" t="s">
        <v>523</v>
      </c>
      <c r="G443" s="16" t="s">
        <v>1231</v>
      </c>
      <c r="H443" s="16" t="s">
        <v>42</v>
      </c>
      <c r="I443" s="16" t="s">
        <v>16</v>
      </c>
      <c r="J443" s="46">
        <v>42371</v>
      </c>
      <c r="K443">
        <f>200*6</f>
        <v>1200</v>
      </c>
      <c r="L443" t="str">
        <f t="shared" si="5"/>
        <v>250</v>
      </c>
      <c r="M443" t="str">
        <f t="shared" si="6"/>
        <v>0</v>
      </c>
      <c r="N443">
        <f t="shared" si="7"/>
        <v>1350</v>
      </c>
      <c r="O443">
        <f t="shared" si="8"/>
        <v>1350</v>
      </c>
    </row>
    <row r="444" spans="1:15" x14ac:dyDescent="0.25">
      <c r="A444" s="16" t="s">
        <v>1232</v>
      </c>
      <c r="B444" s="16">
        <v>3046466665</v>
      </c>
      <c r="C444" s="16">
        <v>650</v>
      </c>
      <c r="D444" s="16" t="s">
        <v>1233</v>
      </c>
      <c r="E444" s="16" t="s">
        <v>130</v>
      </c>
      <c r="F444" s="16" t="s">
        <v>46</v>
      </c>
      <c r="G444" s="16" t="s">
        <v>1234</v>
      </c>
      <c r="H444" s="16" t="s">
        <v>15</v>
      </c>
      <c r="I444" s="16" t="s">
        <v>16</v>
      </c>
      <c r="J444" s="46">
        <v>42371</v>
      </c>
      <c r="K444">
        <f>120+50</f>
        <v>170</v>
      </c>
      <c r="L444" t="str">
        <f t="shared" si="5"/>
        <v>250</v>
      </c>
      <c r="M444">
        <f t="shared" si="6"/>
        <v>78</v>
      </c>
      <c r="N444">
        <f t="shared" si="7"/>
        <v>152</v>
      </c>
      <c r="O444">
        <f t="shared" si="8"/>
        <v>152</v>
      </c>
    </row>
    <row r="445" spans="1:15" x14ac:dyDescent="0.25">
      <c r="A445" t="s">
        <v>1216</v>
      </c>
      <c r="B445">
        <v>3162306919</v>
      </c>
      <c r="C445">
        <v>2450</v>
      </c>
      <c r="D445" t="s">
        <v>1217</v>
      </c>
      <c r="E445" t="s">
        <v>721</v>
      </c>
      <c r="F445" t="s">
        <v>722</v>
      </c>
      <c r="G445" t="s">
        <v>1214</v>
      </c>
      <c r="H445" t="s">
        <v>724</v>
      </c>
      <c r="I445" t="s">
        <v>16</v>
      </c>
      <c r="J445" s="46">
        <v>42371</v>
      </c>
      <c r="K445">
        <f>475+575</f>
        <v>1050</v>
      </c>
      <c r="L445" t="str">
        <f t="shared" si="5"/>
        <v>150</v>
      </c>
      <c r="M445">
        <f>920*12%</f>
        <v>110.39999999999999</v>
      </c>
      <c r="N445">
        <f t="shared" si="7"/>
        <v>1139.5999999999999</v>
      </c>
      <c r="O445">
        <f t="shared" si="8"/>
        <v>1139.5999999999999</v>
      </c>
    </row>
    <row r="446" spans="1:15" x14ac:dyDescent="0.25">
      <c r="A446" t="s">
        <v>1218</v>
      </c>
      <c r="B446" s="48">
        <v>2136324642</v>
      </c>
      <c r="C446">
        <v>1310</v>
      </c>
      <c r="D446" t="s">
        <v>1219</v>
      </c>
      <c r="E446" t="s">
        <v>51</v>
      </c>
      <c r="F446" t="s">
        <v>46</v>
      </c>
      <c r="G446" s="16" t="s">
        <v>1202</v>
      </c>
      <c r="H446" t="s">
        <v>724</v>
      </c>
      <c r="I446" t="s">
        <v>16</v>
      </c>
      <c r="J446" s="45">
        <v>42402</v>
      </c>
      <c r="K446">
        <f>240+100</f>
        <v>340</v>
      </c>
      <c r="L446" t="str">
        <f t="shared" si="5"/>
        <v>150</v>
      </c>
      <c r="M446">
        <f t="shared" si="6"/>
        <v>157.19999999999999</v>
      </c>
      <c r="N446">
        <f t="shared" si="7"/>
        <v>662.8</v>
      </c>
      <c r="O446">
        <f t="shared" si="8"/>
        <v>662.8</v>
      </c>
    </row>
    <row r="447" spans="1:15" x14ac:dyDescent="0.25">
      <c r="A447" t="s">
        <v>46</v>
      </c>
      <c r="B447">
        <v>3242927198</v>
      </c>
      <c r="C447">
        <v>400</v>
      </c>
      <c r="D447" t="s">
        <v>1220</v>
      </c>
      <c r="E447" t="s">
        <v>51</v>
      </c>
      <c r="F447" t="s">
        <v>46</v>
      </c>
      <c r="G447" t="s">
        <v>1215</v>
      </c>
      <c r="H447" t="s">
        <v>421</v>
      </c>
      <c r="I447" t="s">
        <v>16</v>
      </c>
      <c r="J447" s="45">
        <v>42402</v>
      </c>
      <c r="K447">
        <v>200</v>
      </c>
      <c r="L447" t="str">
        <f t="shared" si="5"/>
        <v>150</v>
      </c>
      <c r="M447" t="str">
        <f t="shared" si="6"/>
        <v>0</v>
      </c>
      <c r="N447">
        <f t="shared" si="7"/>
        <v>50</v>
      </c>
      <c r="O447">
        <f t="shared" si="8"/>
        <v>50</v>
      </c>
    </row>
    <row r="448" spans="1:15" x14ac:dyDescent="0.25">
      <c r="A448" s="51" t="s">
        <v>1158</v>
      </c>
      <c r="B448" s="51">
        <v>3121709220</v>
      </c>
      <c r="C448" s="51">
        <v>2000</v>
      </c>
      <c r="D448" s="51" t="s">
        <v>1159</v>
      </c>
      <c r="E448" s="51" t="s">
        <v>1140</v>
      </c>
      <c r="F448" s="51" t="s">
        <v>523</v>
      </c>
      <c r="G448" s="51" t="s">
        <v>1160</v>
      </c>
      <c r="H448" s="51" t="s">
        <v>42</v>
      </c>
      <c r="I448" s="2" t="s">
        <v>16</v>
      </c>
      <c r="J448" s="52">
        <v>42402</v>
      </c>
      <c r="K448" s="50">
        <f>200*4</f>
        <v>800</v>
      </c>
      <c r="L448" t="str">
        <f t="shared" si="5"/>
        <v>250</v>
      </c>
      <c r="M448" t="str">
        <f t="shared" si="6"/>
        <v>0</v>
      </c>
      <c r="N448">
        <f t="shared" si="7"/>
        <v>950</v>
      </c>
      <c r="O448">
        <f t="shared" si="8"/>
        <v>950</v>
      </c>
    </row>
    <row r="449" spans="1:15" x14ac:dyDescent="0.25">
      <c r="A449" s="16" t="s">
        <v>1221</v>
      </c>
      <c r="B449" s="16">
        <v>3325520512</v>
      </c>
      <c r="C449" s="16">
        <v>1550</v>
      </c>
      <c r="D449" s="16" t="s">
        <v>1222</v>
      </c>
      <c r="E449" s="16" t="s">
        <v>12</v>
      </c>
      <c r="F449" s="16" t="s">
        <v>25</v>
      </c>
      <c r="G449" s="16" t="s">
        <v>316</v>
      </c>
      <c r="H449" s="16" t="s">
        <v>15</v>
      </c>
      <c r="I449" s="2" t="s">
        <v>16</v>
      </c>
      <c r="J449" s="52">
        <v>42402</v>
      </c>
      <c r="K449">
        <v>425</v>
      </c>
      <c r="L449" t="str">
        <f t="shared" si="5"/>
        <v>250</v>
      </c>
      <c r="M449">
        <f t="shared" si="6"/>
        <v>186</v>
      </c>
      <c r="N449">
        <f t="shared" si="7"/>
        <v>689</v>
      </c>
      <c r="O449">
        <f t="shared" si="8"/>
        <v>689</v>
      </c>
    </row>
    <row r="450" spans="1:15" x14ac:dyDescent="0.25">
      <c r="A450" s="16" t="s">
        <v>1223</v>
      </c>
      <c r="B450" s="16">
        <v>3345879392</v>
      </c>
      <c r="C450" s="16">
        <v>1460</v>
      </c>
      <c r="D450" s="16" t="s">
        <v>1224</v>
      </c>
      <c r="E450" s="16" t="s">
        <v>12</v>
      </c>
      <c r="F450" s="16" t="s">
        <v>25</v>
      </c>
      <c r="G450" s="16" t="s">
        <v>1173</v>
      </c>
      <c r="H450" s="16" t="s">
        <v>15</v>
      </c>
      <c r="I450" s="2" t="s">
        <v>16</v>
      </c>
      <c r="J450" s="52">
        <v>42402</v>
      </c>
      <c r="K450">
        <v>925</v>
      </c>
      <c r="L450" t="str">
        <f t="shared" si="5"/>
        <v>250</v>
      </c>
      <c r="M450">
        <f t="shared" si="6"/>
        <v>175.2</v>
      </c>
      <c r="N450">
        <f t="shared" si="7"/>
        <v>109.80000000000001</v>
      </c>
      <c r="O450">
        <f t="shared" si="8"/>
        <v>109.80000000000001</v>
      </c>
    </row>
    <row r="451" spans="1:15" x14ac:dyDescent="0.25">
      <c r="A451" s="16" t="s">
        <v>312</v>
      </c>
      <c r="B451" s="16">
        <v>3206839924</v>
      </c>
      <c r="C451" s="16">
        <v>1150</v>
      </c>
      <c r="D451" s="16" t="s">
        <v>1235</v>
      </c>
      <c r="E451" s="16" t="s">
        <v>31</v>
      </c>
      <c r="F451" s="16" t="s">
        <v>25</v>
      </c>
      <c r="G451" s="16" t="s">
        <v>1236</v>
      </c>
      <c r="H451" s="16" t="s">
        <v>15</v>
      </c>
      <c r="I451" s="2" t="s">
        <v>16</v>
      </c>
      <c r="J451" s="46">
        <v>42431</v>
      </c>
      <c r="K451">
        <f>500</f>
        <v>500</v>
      </c>
      <c r="L451" t="str">
        <f t="shared" si="5"/>
        <v>250</v>
      </c>
      <c r="M451">
        <f t="shared" si="6"/>
        <v>138</v>
      </c>
      <c r="N451">
        <f t="shared" si="7"/>
        <v>262</v>
      </c>
      <c r="O451">
        <f t="shared" si="8"/>
        <v>262</v>
      </c>
    </row>
    <row r="452" spans="1:15" x14ac:dyDescent="0.25">
      <c r="A452" s="16" t="s">
        <v>1237</v>
      </c>
      <c r="B452" s="16">
        <v>3087715897</v>
      </c>
      <c r="C452" s="16">
        <v>1050</v>
      </c>
      <c r="D452" s="16" t="s">
        <v>1238</v>
      </c>
      <c r="E452" s="16" t="s">
        <v>175</v>
      </c>
      <c r="F452" s="16" t="s">
        <v>25</v>
      </c>
      <c r="G452" s="16" t="s">
        <v>424</v>
      </c>
      <c r="H452" s="16" t="s">
        <v>15</v>
      </c>
      <c r="I452" s="2" t="s">
        <v>16</v>
      </c>
      <c r="J452" s="46">
        <v>42431</v>
      </c>
      <c r="K452">
        <f>275</f>
        <v>275</v>
      </c>
      <c r="L452" t="str">
        <f t="shared" si="5"/>
        <v>250</v>
      </c>
      <c r="M452">
        <f t="shared" si="6"/>
        <v>126</v>
      </c>
      <c r="N452">
        <f t="shared" si="7"/>
        <v>399</v>
      </c>
      <c r="O452">
        <f t="shared" si="8"/>
        <v>399</v>
      </c>
    </row>
    <row r="453" spans="1:15" x14ac:dyDescent="0.25">
      <c r="A453" s="16" t="s">
        <v>248</v>
      </c>
      <c r="B453" s="16">
        <v>3224009944</v>
      </c>
      <c r="C453" s="16">
        <v>1200</v>
      </c>
      <c r="D453" s="16" t="s">
        <v>1239</v>
      </c>
      <c r="E453" s="16" t="s">
        <v>24</v>
      </c>
      <c r="F453" s="16" t="s">
        <v>134</v>
      </c>
      <c r="G453" s="16" t="s">
        <v>1146</v>
      </c>
      <c r="H453" s="16" t="s">
        <v>15</v>
      </c>
      <c r="I453" s="2" t="s">
        <v>16</v>
      </c>
      <c r="J453" s="46">
        <v>42431</v>
      </c>
      <c r="K453">
        <v>250</v>
      </c>
      <c r="L453" t="str">
        <f t="shared" si="5"/>
        <v>250</v>
      </c>
      <c r="M453">
        <f t="shared" si="6"/>
        <v>144</v>
      </c>
      <c r="N453">
        <f t="shared" si="7"/>
        <v>556</v>
      </c>
      <c r="O453">
        <f t="shared" si="8"/>
        <v>556</v>
      </c>
    </row>
    <row r="454" spans="1:15" x14ac:dyDescent="0.25">
      <c r="A454" s="16" t="s">
        <v>1246</v>
      </c>
      <c r="B454" s="16">
        <v>3331347355</v>
      </c>
      <c r="C454" s="16">
        <v>2000</v>
      </c>
      <c r="D454" s="16" t="s">
        <v>1248</v>
      </c>
      <c r="E454" s="16" t="s">
        <v>51</v>
      </c>
      <c r="F454" s="16" t="s">
        <v>46</v>
      </c>
      <c r="G454" s="16" t="s">
        <v>1247</v>
      </c>
      <c r="H454" s="16" t="s">
        <v>42</v>
      </c>
      <c r="I454" s="2" t="s">
        <v>16</v>
      </c>
      <c r="J454" s="45">
        <v>42523</v>
      </c>
      <c r="K454">
        <f>500+200</f>
        <v>700</v>
      </c>
      <c r="L454" t="str">
        <f t="shared" si="5"/>
        <v>150</v>
      </c>
      <c r="M454" t="str">
        <f t="shared" si="6"/>
        <v>0</v>
      </c>
      <c r="N454">
        <f t="shared" si="7"/>
        <v>1150</v>
      </c>
      <c r="O454">
        <f t="shared" si="8"/>
        <v>1150</v>
      </c>
    </row>
    <row r="455" spans="1:15" x14ac:dyDescent="0.25">
      <c r="A455" s="16" t="s">
        <v>1250</v>
      </c>
      <c r="B455" s="16">
        <v>3208489399</v>
      </c>
      <c r="C455" s="16">
        <v>960</v>
      </c>
      <c r="D455" s="16" t="s">
        <v>1251</v>
      </c>
      <c r="E455" s="16" t="s">
        <v>24</v>
      </c>
      <c r="F455" s="16" t="s">
        <v>25</v>
      </c>
      <c r="G455" s="16" t="s">
        <v>1252</v>
      </c>
      <c r="H455" s="16" t="s">
        <v>15</v>
      </c>
      <c r="I455" s="2" t="s">
        <v>16</v>
      </c>
      <c r="J455" s="46">
        <v>42523</v>
      </c>
      <c r="K455">
        <v>450</v>
      </c>
      <c r="L455" t="str">
        <f>IF(E458="karachi","150","250")</f>
        <v>250</v>
      </c>
      <c r="M455" t="str">
        <f>IF(H458="Kaymu",C458*12%,"0")</f>
        <v>0</v>
      </c>
      <c r="N455">
        <f t="shared" si="7"/>
        <v>260</v>
      </c>
      <c r="O455">
        <f t="shared" si="8"/>
        <v>260</v>
      </c>
    </row>
    <row r="456" spans="1:15" x14ac:dyDescent="0.25">
      <c r="A456" s="16" t="s">
        <v>1253</v>
      </c>
      <c r="B456" s="16">
        <v>3023787424</v>
      </c>
      <c r="C456" s="16">
        <v>930</v>
      </c>
      <c r="D456" s="16" t="s">
        <v>1254</v>
      </c>
      <c r="E456" s="16" t="s">
        <v>385</v>
      </c>
      <c r="F456" s="16" t="s">
        <v>25</v>
      </c>
      <c r="G456" s="16" t="s">
        <v>351</v>
      </c>
      <c r="H456" s="16" t="s">
        <v>15</v>
      </c>
      <c r="I456" s="2" t="s">
        <v>16</v>
      </c>
      <c r="J456" s="46">
        <v>42523</v>
      </c>
      <c r="K456">
        <v>450</v>
      </c>
      <c r="L456" t="str">
        <f t="shared" si="5"/>
        <v>250</v>
      </c>
      <c r="M456">
        <f t="shared" si="6"/>
        <v>111.6</v>
      </c>
      <c r="N456">
        <f t="shared" si="7"/>
        <v>118.4</v>
      </c>
      <c r="O456">
        <f t="shared" si="8"/>
        <v>118.4</v>
      </c>
    </row>
    <row r="457" spans="1:15" x14ac:dyDescent="0.25">
      <c r="A457" s="16" t="s">
        <v>1256</v>
      </c>
      <c r="B457" s="16">
        <v>3335408840</v>
      </c>
      <c r="C457" s="16">
        <v>1490</v>
      </c>
      <c r="D457" s="16" t="s">
        <v>1255</v>
      </c>
      <c r="E457" s="16" t="s">
        <v>1140</v>
      </c>
      <c r="F457" s="16" t="s">
        <v>25</v>
      </c>
      <c r="G457" s="16" t="s">
        <v>1173</v>
      </c>
      <c r="H457" s="16" t="s">
        <v>15</v>
      </c>
      <c r="I457" s="2" t="s">
        <v>16</v>
      </c>
      <c r="J457" s="46">
        <v>42523</v>
      </c>
      <c r="K457">
        <v>900</v>
      </c>
      <c r="L457" t="str">
        <f t="shared" si="5"/>
        <v>250</v>
      </c>
      <c r="M457">
        <f t="shared" si="6"/>
        <v>178.79999999999998</v>
      </c>
      <c r="N457">
        <f t="shared" si="7"/>
        <v>161.20000000000002</v>
      </c>
      <c r="O457">
        <f t="shared" si="8"/>
        <v>161.20000000000002</v>
      </c>
    </row>
    <row r="458" spans="1:15" x14ac:dyDescent="0.25">
      <c r="A458" s="16" t="s">
        <v>1221</v>
      </c>
      <c r="B458" s="16">
        <v>3325520512</v>
      </c>
      <c r="C458" s="16">
        <v>1850</v>
      </c>
      <c r="D458" s="16" t="s">
        <v>1222</v>
      </c>
      <c r="E458" s="16" t="s">
        <v>12</v>
      </c>
      <c r="F458" s="16" t="s">
        <v>25</v>
      </c>
      <c r="G458" s="16" t="s">
        <v>1249</v>
      </c>
      <c r="H458" s="16" t="s">
        <v>421</v>
      </c>
      <c r="I458" s="2" t="s">
        <v>16</v>
      </c>
      <c r="J458" s="46">
        <v>42523</v>
      </c>
      <c r="K458">
        <f>450+325</f>
        <v>775</v>
      </c>
      <c r="L458" t="str">
        <f t="shared" si="5"/>
        <v>250</v>
      </c>
      <c r="M458" t="str">
        <f t="shared" si="6"/>
        <v>0</v>
      </c>
      <c r="N458">
        <f t="shared" si="7"/>
        <v>825</v>
      </c>
      <c r="O458">
        <f t="shared" si="8"/>
        <v>825</v>
      </c>
    </row>
    <row r="459" spans="1:15" x14ac:dyDescent="0.25">
      <c r="A459" s="16" t="s">
        <v>1257</v>
      </c>
      <c r="B459" s="16">
        <v>3009809200</v>
      </c>
      <c r="C459" s="16">
        <v>1000</v>
      </c>
      <c r="D459" s="16" t="s">
        <v>1258</v>
      </c>
      <c r="E459" s="16" t="s">
        <v>280</v>
      </c>
      <c r="F459" s="16" t="s">
        <v>46</v>
      </c>
      <c r="G459" s="16" t="s">
        <v>1259</v>
      </c>
      <c r="H459" s="16" t="s">
        <v>42</v>
      </c>
      <c r="I459" s="2" t="s">
        <v>16</v>
      </c>
      <c r="J459" s="46">
        <v>42523</v>
      </c>
      <c r="K459">
        <f>250+100</f>
        <v>350</v>
      </c>
      <c r="L459" t="str">
        <f t="shared" si="5"/>
        <v>250</v>
      </c>
      <c r="M459" t="str">
        <f t="shared" si="6"/>
        <v>0</v>
      </c>
      <c r="N459">
        <f t="shared" si="7"/>
        <v>400</v>
      </c>
      <c r="O459">
        <f t="shared" si="8"/>
        <v>400</v>
      </c>
    </row>
    <row r="460" spans="1:15" x14ac:dyDescent="0.25">
      <c r="A460" s="16" t="s">
        <v>1260</v>
      </c>
      <c r="B460" s="16">
        <v>3356893231</v>
      </c>
      <c r="C460" s="16">
        <v>710</v>
      </c>
      <c r="D460" s="16" t="s">
        <v>1261</v>
      </c>
      <c r="E460" s="16" t="s">
        <v>58</v>
      </c>
      <c r="F460" s="16" t="s">
        <v>46</v>
      </c>
      <c r="G460" s="16" t="s">
        <v>1262</v>
      </c>
      <c r="H460" s="16" t="s">
        <v>724</v>
      </c>
      <c r="I460" s="2" t="s">
        <v>16</v>
      </c>
      <c r="J460" s="46">
        <v>42523</v>
      </c>
      <c r="K460">
        <f>125+50</f>
        <v>175</v>
      </c>
      <c r="L460" t="str">
        <f t="shared" si="5"/>
        <v>250</v>
      </c>
      <c r="M460">
        <f t="shared" si="6"/>
        <v>85.2</v>
      </c>
      <c r="N460">
        <f t="shared" si="7"/>
        <v>199.8</v>
      </c>
      <c r="O460">
        <f t="shared" si="8"/>
        <v>199.8</v>
      </c>
    </row>
    <row r="461" spans="1:15" x14ac:dyDescent="0.25">
      <c r="A461" s="16" t="s">
        <v>1263</v>
      </c>
      <c r="B461" s="16">
        <v>3075100022</v>
      </c>
      <c r="C461" s="16">
        <v>1550</v>
      </c>
      <c r="D461" s="16" t="s">
        <v>1264</v>
      </c>
      <c r="E461" s="16" t="s">
        <v>12</v>
      </c>
      <c r="F461" s="16" t="s">
        <v>25</v>
      </c>
      <c r="G461" s="16" t="s">
        <v>1143</v>
      </c>
      <c r="H461" s="16" t="s">
        <v>42</v>
      </c>
      <c r="I461" s="2" t="s">
        <v>16</v>
      </c>
      <c r="J461" s="46">
        <v>42523</v>
      </c>
      <c r="K461">
        <v>475</v>
      </c>
      <c r="L461" t="str">
        <f t="shared" si="5"/>
        <v>250</v>
      </c>
      <c r="M461" t="str">
        <f t="shared" si="6"/>
        <v>0</v>
      </c>
      <c r="N461">
        <f t="shared" si="7"/>
        <v>825</v>
      </c>
      <c r="O461">
        <f t="shared" si="8"/>
        <v>825</v>
      </c>
    </row>
    <row r="462" spans="1:15" x14ac:dyDescent="0.25">
      <c r="A462" s="16" t="s">
        <v>1265</v>
      </c>
      <c r="B462" s="16">
        <v>3024748972</v>
      </c>
      <c r="C462" s="16">
        <v>1400</v>
      </c>
      <c r="D462" s="16" t="s">
        <v>1266</v>
      </c>
      <c r="E462" s="16" t="s">
        <v>24</v>
      </c>
      <c r="F462" s="16" t="s">
        <v>46</v>
      </c>
      <c r="G462" s="16" t="s">
        <v>1267</v>
      </c>
      <c r="H462" s="16" t="s">
        <v>42</v>
      </c>
      <c r="I462" s="2" t="s">
        <v>16</v>
      </c>
      <c r="J462" s="46">
        <v>42523</v>
      </c>
      <c r="K462">
        <v>1000</v>
      </c>
      <c r="L462" t="str">
        <f t="shared" ref="L462:L529" si="9">IF(E462="karachi","150","250")</f>
        <v>250</v>
      </c>
      <c r="M462" t="str">
        <f t="shared" ref="M462:M516" si="10">IF(H462="Kaymu",C462*12%,"0")</f>
        <v>0</v>
      </c>
      <c r="N462">
        <f t="shared" si="7"/>
        <v>150</v>
      </c>
      <c r="O462">
        <f t="shared" si="8"/>
        <v>150</v>
      </c>
    </row>
    <row r="463" spans="1:15" x14ac:dyDescent="0.25">
      <c r="A463" s="16" t="s">
        <v>1268</v>
      </c>
      <c r="B463" s="16"/>
      <c r="C463" s="16">
        <v>1300</v>
      </c>
      <c r="D463" s="16" t="s">
        <v>1269</v>
      </c>
      <c r="E463" s="16" t="s">
        <v>51</v>
      </c>
      <c r="F463" s="16" t="s">
        <v>25</v>
      </c>
      <c r="G463" s="16" t="s">
        <v>1270</v>
      </c>
      <c r="H463" s="16" t="s">
        <v>42</v>
      </c>
      <c r="I463" s="2" t="s">
        <v>16</v>
      </c>
      <c r="J463" s="46">
        <v>42523</v>
      </c>
      <c r="K463">
        <v>450</v>
      </c>
      <c r="L463" t="str">
        <f t="shared" si="9"/>
        <v>150</v>
      </c>
      <c r="M463" t="str">
        <f t="shared" si="10"/>
        <v>0</v>
      </c>
      <c r="N463">
        <f t="shared" si="7"/>
        <v>700</v>
      </c>
      <c r="O463">
        <f t="shared" si="8"/>
        <v>700</v>
      </c>
    </row>
    <row r="464" spans="1:15" x14ac:dyDescent="0.25">
      <c r="A464" s="16" t="s">
        <v>495</v>
      </c>
      <c r="B464" s="16">
        <v>3430577277</v>
      </c>
      <c r="C464" s="16">
        <v>1000</v>
      </c>
      <c r="D464" s="16" t="s">
        <v>1272</v>
      </c>
      <c r="E464" s="16" t="s">
        <v>51</v>
      </c>
      <c r="F464" s="16" t="s">
        <v>1271</v>
      </c>
      <c r="G464" s="16" t="s">
        <v>1146</v>
      </c>
      <c r="H464" s="16" t="s">
        <v>42</v>
      </c>
      <c r="I464" s="2" t="s">
        <v>16</v>
      </c>
      <c r="J464" s="46">
        <v>42553</v>
      </c>
      <c r="K464">
        <f>500</f>
        <v>500</v>
      </c>
      <c r="L464" t="str">
        <f t="shared" si="9"/>
        <v>150</v>
      </c>
      <c r="M464" t="str">
        <f t="shared" si="10"/>
        <v>0</v>
      </c>
      <c r="N464">
        <f t="shared" si="7"/>
        <v>350</v>
      </c>
      <c r="O464">
        <f t="shared" si="8"/>
        <v>350</v>
      </c>
    </row>
    <row r="465" spans="1:15" x14ac:dyDescent="0.25">
      <c r="A465" s="16" t="s">
        <v>1268</v>
      </c>
      <c r="B465" s="16">
        <v>3362329166</v>
      </c>
      <c r="C465" s="16">
        <v>1800</v>
      </c>
      <c r="D465" s="16" t="s">
        <v>1274</v>
      </c>
      <c r="E465" s="16" t="s">
        <v>51</v>
      </c>
      <c r="F465" s="16" t="s">
        <v>46</v>
      </c>
      <c r="G465" s="16" t="s">
        <v>1273</v>
      </c>
      <c r="H465" s="16" t="s">
        <v>42</v>
      </c>
      <c r="I465" s="2" t="s">
        <v>16</v>
      </c>
      <c r="J465" s="46">
        <v>42553</v>
      </c>
      <c r="K465">
        <f>250+150+370+200</f>
        <v>970</v>
      </c>
      <c r="L465" t="str">
        <f t="shared" si="9"/>
        <v>150</v>
      </c>
      <c r="M465" t="str">
        <f t="shared" si="10"/>
        <v>0</v>
      </c>
      <c r="N465">
        <f t="shared" si="7"/>
        <v>680</v>
      </c>
      <c r="O465">
        <f t="shared" si="8"/>
        <v>680</v>
      </c>
    </row>
    <row r="466" spans="1:15" x14ac:dyDescent="0.25">
      <c r="A466" s="16" t="s">
        <v>1275</v>
      </c>
      <c r="B466" s="16">
        <v>3085502040</v>
      </c>
      <c r="C466" s="16">
        <v>630</v>
      </c>
      <c r="D466" s="16" t="s">
        <v>1276</v>
      </c>
      <c r="E466" s="16" t="s">
        <v>12</v>
      </c>
      <c r="F466" s="16" t="s">
        <v>46</v>
      </c>
      <c r="G466" s="16" t="s">
        <v>1234</v>
      </c>
      <c r="H466" s="16" t="s">
        <v>15</v>
      </c>
      <c r="I466" s="16" t="s">
        <v>16</v>
      </c>
      <c r="J466" s="46">
        <v>42615</v>
      </c>
      <c r="K466">
        <f>125+50</f>
        <v>175</v>
      </c>
      <c r="L466" t="str">
        <f t="shared" si="9"/>
        <v>250</v>
      </c>
      <c r="M466">
        <f t="shared" si="10"/>
        <v>75.599999999999994</v>
      </c>
      <c r="N466">
        <f t="shared" si="7"/>
        <v>129.4</v>
      </c>
      <c r="O466">
        <f t="shared" si="8"/>
        <v>129.4</v>
      </c>
    </row>
    <row r="467" spans="1:15" x14ac:dyDescent="0.25">
      <c r="A467" s="16" t="s">
        <v>1277</v>
      </c>
      <c r="B467" s="16">
        <v>3155825090</v>
      </c>
      <c r="C467" s="16">
        <v>830</v>
      </c>
      <c r="D467" s="16" t="s">
        <v>1278</v>
      </c>
      <c r="E467" s="16" t="s">
        <v>1279</v>
      </c>
      <c r="F467" s="16" t="s">
        <v>46</v>
      </c>
      <c r="G467" s="16" t="s">
        <v>1280</v>
      </c>
      <c r="H467" s="16" t="s">
        <v>15</v>
      </c>
      <c r="I467" s="16" t="s">
        <v>16</v>
      </c>
      <c r="J467" s="46">
        <v>42615</v>
      </c>
      <c r="K467">
        <f>250+100</f>
        <v>350</v>
      </c>
      <c r="L467" t="str">
        <f t="shared" si="9"/>
        <v>250</v>
      </c>
      <c r="M467">
        <f t="shared" si="10"/>
        <v>99.6</v>
      </c>
      <c r="N467">
        <f t="shared" si="7"/>
        <v>130.4</v>
      </c>
      <c r="O467">
        <f t="shared" si="8"/>
        <v>130.4</v>
      </c>
    </row>
    <row r="468" spans="1:15" x14ac:dyDescent="0.25">
      <c r="A468" s="47" t="s">
        <v>144</v>
      </c>
      <c r="B468" s="47">
        <v>3444416090</v>
      </c>
      <c r="C468" s="47">
        <v>1450</v>
      </c>
      <c r="D468" s="47" t="s">
        <v>1281</v>
      </c>
      <c r="E468" s="47" t="s">
        <v>24</v>
      </c>
      <c r="F468" s="47" t="s">
        <v>25</v>
      </c>
      <c r="G468" s="47" t="s">
        <v>630</v>
      </c>
      <c r="H468" s="47" t="s">
        <v>15</v>
      </c>
      <c r="I468" s="47" t="s">
        <v>123</v>
      </c>
      <c r="J468" s="49">
        <v>42615</v>
      </c>
      <c r="K468">
        <f>550+25</f>
        <v>575</v>
      </c>
      <c r="L468" t="str">
        <f t="shared" si="9"/>
        <v>250</v>
      </c>
      <c r="M468">
        <f t="shared" si="10"/>
        <v>174</v>
      </c>
      <c r="N468">
        <f t="shared" si="7"/>
        <v>451</v>
      </c>
      <c r="O468" t="str">
        <f t="shared" si="8"/>
        <v>Waiting For Deliver</v>
      </c>
    </row>
    <row r="469" spans="1:15" x14ac:dyDescent="0.25">
      <c r="A469" s="16" t="s">
        <v>1282</v>
      </c>
      <c r="B469" s="16">
        <v>3218861525</v>
      </c>
      <c r="C469" s="16">
        <v>1470</v>
      </c>
      <c r="D469" s="16" t="s">
        <v>1283</v>
      </c>
      <c r="E469" s="16" t="s">
        <v>24</v>
      </c>
      <c r="F469" s="16" t="s">
        <v>25</v>
      </c>
      <c r="G469" s="16" t="s">
        <v>1173</v>
      </c>
      <c r="H469" s="16" t="s">
        <v>15</v>
      </c>
      <c r="I469" s="16" t="s">
        <v>16</v>
      </c>
      <c r="J469" s="46">
        <v>42615</v>
      </c>
      <c r="K469">
        <v>900</v>
      </c>
      <c r="L469" t="str">
        <f t="shared" si="9"/>
        <v>250</v>
      </c>
      <c r="M469">
        <f t="shared" si="10"/>
        <v>176.4</v>
      </c>
      <c r="N469">
        <f t="shared" si="7"/>
        <v>143.6</v>
      </c>
      <c r="O469">
        <f t="shared" si="8"/>
        <v>143.6</v>
      </c>
    </row>
    <row r="470" spans="1:15" x14ac:dyDescent="0.25">
      <c r="A470" s="16" t="s">
        <v>1284</v>
      </c>
      <c r="B470" s="16">
        <v>3030720696</v>
      </c>
      <c r="C470" s="16">
        <v>1240</v>
      </c>
      <c r="D470" s="16" t="s">
        <v>1285</v>
      </c>
      <c r="E470" s="16" t="s">
        <v>1286</v>
      </c>
      <c r="F470" s="16" t="s">
        <v>523</v>
      </c>
      <c r="G470" s="16" t="s">
        <v>602</v>
      </c>
      <c r="H470" s="16" t="s">
        <v>15</v>
      </c>
      <c r="I470" s="16" t="s">
        <v>16</v>
      </c>
      <c r="J470" s="46">
        <v>42615</v>
      </c>
      <c r="K470">
        <f>500</f>
        <v>500</v>
      </c>
      <c r="L470" t="str">
        <f t="shared" si="9"/>
        <v>250</v>
      </c>
      <c r="M470">
        <f t="shared" si="10"/>
        <v>148.79999999999998</v>
      </c>
      <c r="N470">
        <f t="shared" si="7"/>
        <v>341.20000000000005</v>
      </c>
      <c r="O470">
        <f t="shared" si="8"/>
        <v>341.20000000000005</v>
      </c>
    </row>
    <row r="471" spans="1:15" x14ac:dyDescent="0.25">
      <c r="A471" s="16" t="s">
        <v>1287</v>
      </c>
      <c r="B471" s="16">
        <v>3321710700</v>
      </c>
      <c r="C471" s="16">
        <v>1150</v>
      </c>
      <c r="D471" s="16" t="s">
        <v>1288</v>
      </c>
      <c r="E471" s="16" t="s">
        <v>36</v>
      </c>
      <c r="F471" s="16" t="s">
        <v>134</v>
      </c>
      <c r="G471" s="16" t="s">
        <v>908</v>
      </c>
      <c r="H471" s="16" t="s">
        <v>15</v>
      </c>
      <c r="I471" s="16" t="s">
        <v>16</v>
      </c>
      <c r="J471" s="46">
        <v>42615</v>
      </c>
      <c r="K471">
        <v>500</v>
      </c>
      <c r="L471" t="str">
        <f t="shared" si="9"/>
        <v>250</v>
      </c>
      <c r="M471">
        <f t="shared" si="10"/>
        <v>138</v>
      </c>
      <c r="N471">
        <f t="shared" si="7"/>
        <v>262</v>
      </c>
      <c r="O471">
        <f t="shared" si="8"/>
        <v>262</v>
      </c>
    </row>
    <row r="472" spans="1:15" x14ac:dyDescent="0.25">
      <c r="A472" s="47" t="s">
        <v>1289</v>
      </c>
      <c r="B472" s="47">
        <v>3327322226</v>
      </c>
      <c r="C472" s="47">
        <v>730</v>
      </c>
      <c r="D472" s="47" t="s">
        <v>1290</v>
      </c>
      <c r="E472" s="47" t="s">
        <v>1040</v>
      </c>
      <c r="F472" s="47" t="s">
        <v>25</v>
      </c>
      <c r="G472" s="47" t="s">
        <v>750</v>
      </c>
      <c r="H472" s="47" t="s">
        <v>15</v>
      </c>
      <c r="I472" s="47" t="s">
        <v>123</v>
      </c>
      <c r="J472" s="49">
        <v>42615</v>
      </c>
      <c r="K472">
        <v>275</v>
      </c>
      <c r="L472" t="str">
        <f t="shared" si="9"/>
        <v>250</v>
      </c>
      <c r="M472">
        <f t="shared" si="10"/>
        <v>87.6</v>
      </c>
      <c r="N472">
        <f t="shared" si="7"/>
        <v>117.4</v>
      </c>
      <c r="O472" t="str">
        <f t="shared" si="8"/>
        <v>Waiting For Deliver</v>
      </c>
    </row>
    <row r="473" spans="1:15" x14ac:dyDescent="0.25">
      <c r="A473" s="16" t="s">
        <v>1291</v>
      </c>
      <c r="B473" s="16">
        <v>3009683079</v>
      </c>
      <c r="C473" s="16">
        <v>630</v>
      </c>
      <c r="D473" s="16" t="s">
        <v>1292</v>
      </c>
      <c r="E473" s="16" t="s">
        <v>280</v>
      </c>
      <c r="F473" s="16" t="s">
        <v>46</v>
      </c>
      <c r="G473" s="16" t="s">
        <v>1234</v>
      </c>
      <c r="H473" s="16" t="s">
        <v>15</v>
      </c>
      <c r="I473" s="16" t="s">
        <v>16</v>
      </c>
      <c r="J473" s="46">
        <v>42615</v>
      </c>
      <c r="K473">
        <f>125+50</f>
        <v>175</v>
      </c>
      <c r="L473" t="str">
        <f t="shared" si="9"/>
        <v>250</v>
      </c>
      <c r="M473">
        <f t="shared" si="10"/>
        <v>75.599999999999994</v>
      </c>
      <c r="N473">
        <f t="shared" si="7"/>
        <v>129.4</v>
      </c>
      <c r="O473">
        <f t="shared" si="8"/>
        <v>129.4</v>
      </c>
    </row>
    <row r="474" spans="1:15" x14ac:dyDescent="0.25">
      <c r="A474" s="16" t="s">
        <v>1257</v>
      </c>
      <c r="B474" s="16">
        <v>3009809200</v>
      </c>
      <c r="C474" s="16">
        <v>500</v>
      </c>
      <c r="D474" s="16" t="s">
        <v>1258</v>
      </c>
      <c r="E474" s="16" t="s">
        <v>280</v>
      </c>
      <c r="F474" s="16" t="s">
        <v>46</v>
      </c>
      <c r="G474" s="16" t="s">
        <v>1293</v>
      </c>
      <c r="H474" s="16" t="s">
        <v>42</v>
      </c>
      <c r="I474" s="16" t="s">
        <v>16</v>
      </c>
      <c r="J474" s="46">
        <v>42615</v>
      </c>
      <c r="K474">
        <f>125+50</f>
        <v>175</v>
      </c>
      <c r="L474" t="str">
        <f t="shared" si="9"/>
        <v>250</v>
      </c>
      <c r="M474" t="str">
        <f t="shared" si="10"/>
        <v>0</v>
      </c>
      <c r="N474">
        <f t="shared" si="7"/>
        <v>75</v>
      </c>
      <c r="O474">
        <f t="shared" si="8"/>
        <v>75</v>
      </c>
    </row>
    <row r="475" spans="1:15" x14ac:dyDescent="0.25">
      <c r="A475" s="16" t="s">
        <v>1295</v>
      </c>
      <c r="B475" s="16">
        <v>3351582384</v>
      </c>
      <c r="C475" s="16">
        <v>4880</v>
      </c>
      <c r="D475" s="16" t="s">
        <v>1296</v>
      </c>
      <c r="E475" s="16" t="s">
        <v>12</v>
      </c>
      <c r="F475" s="16" t="s">
        <v>523</v>
      </c>
      <c r="G475" s="16" t="s">
        <v>1294</v>
      </c>
      <c r="H475" s="16" t="s">
        <v>15</v>
      </c>
      <c r="I475" s="16" t="s">
        <v>16</v>
      </c>
      <c r="J475" s="46">
        <v>42615</v>
      </c>
      <c r="K475">
        <v>2800</v>
      </c>
      <c r="L475">
        <v>770</v>
      </c>
      <c r="M475">
        <f t="shared" si="10"/>
        <v>585.6</v>
      </c>
      <c r="N475">
        <f t="shared" si="7"/>
        <v>724.4</v>
      </c>
      <c r="O475">
        <f t="shared" si="8"/>
        <v>724.4</v>
      </c>
    </row>
    <row r="476" spans="1:15" x14ac:dyDescent="0.25">
      <c r="A476" s="16" t="s">
        <v>1297</v>
      </c>
      <c r="B476" s="40">
        <v>3433450912</v>
      </c>
      <c r="C476" s="16">
        <v>1060</v>
      </c>
      <c r="D476" s="40" t="s">
        <v>1298</v>
      </c>
      <c r="E476" s="16" t="s">
        <v>51</v>
      </c>
      <c r="F476" s="16" t="s">
        <v>25</v>
      </c>
      <c r="G476" s="16" t="s">
        <v>311</v>
      </c>
      <c r="H476" s="16" t="s">
        <v>15</v>
      </c>
      <c r="I476" s="16" t="s">
        <v>16</v>
      </c>
      <c r="J476" s="46">
        <v>42645</v>
      </c>
      <c r="K476">
        <v>475</v>
      </c>
      <c r="L476" t="str">
        <f t="shared" si="9"/>
        <v>150</v>
      </c>
      <c r="M476">
        <f>900*12%</f>
        <v>108</v>
      </c>
      <c r="N476">
        <f t="shared" si="7"/>
        <v>327</v>
      </c>
      <c r="O476">
        <f t="shared" si="8"/>
        <v>327</v>
      </c>
    </row>
    <row r="477" spans="1:15" x14ac:dyDescent="0.25">
      <c r="A477" s="16" t="s">
        <v>1299</v>
      </c>
      <c r="B477" s="16">
        <v>3128999038</v>
      </c>
      <c r="C477" s="16">
        <v>1450</v>
      </c>
      <c r="D477" s="16" t="s">
        <v>1300</v>
      </c>
      <c r="E477" s="16" t="s">
        <v>36</v>
      </c>
      <c r="F477" s="16" t="s">
        <v>46</v>
      </c>
      <c r="G477" s="16" t="s">
        <v>1301</v>
      </c>
      <c r="H477" s="16" t="s">
        <v>42</v>
      </c>
      <c r="I477" s="16" t="s">
        <v>16</v>
      </c>
      <c r="J477" s="46">
        <v>42645</v>
      </c>
      <c r="K477">
        <f>340+155+200</f>
        <v>695</v>
      </c>
      <c r="L477" t="str">
        <f t="shared" si="9"/>
        <v>250</v>
      </c>
      <c r="M477" t="str">
        <f t="shared" si="10"/>
        <v>0</v>
      </c>
      <c r="N477">
        <f t="shared" si="7"/>
        <v>505</v>
      </c>
      <c r="O477">
        <f t="shared" si="8"/>
        <v>505</v>
      </c>
    </row>
    <row r="478" spans="1:15" x14ac:dyDescent="0.25">
      <c r="A478" s="16" t="s">
        <v>1302</v>
      </c>
      <c r="B478" s="16">
        <v>3332712350</v>
      </c>
      <c r="C478" s="16">
        <v>1200</v>
      </c>
      <c r="D478" s="16" t="s">
        <v>1303</v>
      </c>
      <c r="E478" s="16" t="s">
        <v>126</v>
      </c>
      <c r="F478" s="16" t="s">
        <v>46</v>
      </c>
      <c r="G478" s="16" t="s">
        <v>1304</v>
      </c>
      <c r="H478" s="16" t="s">
        <v>42</v>
      </c>
      <c r="I478" s="16" t="s">
        <v>16</v>
      </c>
      <c r="J478" s="46">
        <v>42645</v>
      </c>
      <c r="K478">
        <f>(125*3)+150</f>
        <v>525</v>
      </c>
      <c r="L478" t="str">
        <f t="shared" si="9"/>
        <v>250</v>
      </c>
      <c r="M478" t="str">
        <f t="shared" si="10"/>
        <v>0</v>
      </c>
      <c r="N478">
        <f t="shared" si="7"/>
        <v>425</v>
      </c>
      <c r="O478">
        <f t="shared" si="8"/>
        <v>425</v>
      </c>
    </row>
    <row r="479" spans="1:15" x14ac:dyDescent="0.25">
      <c r="A479" s="16" t="s">
        <v>1305</v>
      </c>
      <c r="B479" s="16">
        <v>3342068834</v>
      </c>
      <c r="C479" s="16">
        <v>930</v>
      </c>
      <c r="D479" s="16" t="s">
        <v>1306</v>
      </c>
      <c r="E479" s="16" t="s">
        <v>149</v>
      </c>
      <c r="F479" s="16" t="s">
        <v>25</v>
      </c>
      <c r="G479" s="16" t="s">
        <v>351</v>
      </c>
      <c r="H479" s="16" t="s">
        <v>15</v>
      </c>
      <c r="I479" s="16" t="s">
        <v>16</v>
      </c>
      <c r="J479" s="46">
        <v>42645</v>
      </c>
      <c r="K479">
        <v>480</v>
      </c>
      <c r="L479" t="str">
        <f t="shared" si="9"/>
        <v>250</v>
      </c>
      <c r="M479">
        <f t="shared" si="10"/>
        <v>111.6</v>
      </c>
      <c r="N479">
        <f t="shared" si="7"/>
        <v>88.4</v>
      </c>
      <c r="O479">
        <f t="shared" si="8"/>
        <v>88.4</v>
      </c>
    </row>
    <row r="480" spans="1:15" x14ac:dyDescent="0.25">
      <c r="A480" s="16" t="s">
        <v>1309</v>
      </c>
      <c r="B480" s="16">
        <v>3363445544</v>
      </c>
      <c r="C480" s="16">
        <v>1250</v>
      </c>
      <c r="D480" s="16" t="s">
        <v>1308</v>
      </c>
      <c r="E480" s="16" t="s">
        <v>77</v>
      </c>
      <c r="F480" s="16" t="s">
        <v>421</v>
      </c>
      <c r="G480" s="16" t="s">
        <v>1307</v>
      </c>
      <c r="H480" s="16" t="s">
        <v>151</v>
      </c>
      <c r="I480" s="16" t="s">
        <v>16</v>
      </c>
      <c r="J480" s="46">
        <v>42645</v>
      </c>
      <c r="K480">
        <v>800</v>
      </c>
      <c r="L480" t="str">
        <f t="shared" si="9"/>
        <v>250</v>
      </c>
      <c r="M480" t="str">
        <f t="shared" si="10"/>
        <v>0</v>
      </c>
      <c r="N480">
        <f t="shared" si="7"/>
        <v>200</v>
      </c>
      <c r="O480">
        <f t="shared" si="8"/>
        <v>200</v>
      </c>
    </row>
    <row r="481" spans="1:15" x14ac:dyDescent="0.25">
      <c r="A481" s="16" t="s">
        <v>1313</v>
      </c>
      <c r="B481" s="16">
        <v>3368161603</v>
      </c>
      <c r="C481" s="16">
        <v>1250</v>
      </c>
      <c r="D481" s="16" t="s">
        <v>1312</v>
      </c>
      <c r="E481" s="16" t="s">
        <v>1311</v>
      </c>
      <c r="F481" s="16" t="s">
        <v>523</v>
      </c>
      <c r="G481" s="16" t="s">
        <v>1310</v>
      </c>
      <c r="H481" s="16" t="s">
        <v>15</v>
      </c>
      <c r="I481" s="16" t="s">
        <v>16</v>
      </c>
      <c r="J481" s="46">
        <v>42706</v>
      </c>
      <c r="K481">
        <f>140*4</f>
        <v>560</v>
      </c>
      <c r="L481" t="str">
        <f t="shared" si="9"/>
        <v>250</v>
      </c>
      <c r="M481">
        <f t="shared" si="10"/>
        <v>150</v>
      </c>
      <c r="N481">
        <f t="shared" si="7"/>
        <v>290</v>
      </c>
      <c r="O481">
        <f t="shared" si="8"/>
        <v>290</v>
      </c>
    </row>
    <row r="482" spans="1:15" x14ac:dyDescent="0.25">
      <c r="A482" s="51" t="s">
        <v>1314</v>
      </c>
      <c r="B482" s="51">
        <v>3119602392</v>
      </c>
      <c r="C482" s="51">
        <v>1060</v>
      </c>
      <c r="D482" s="51" t="s">
        <v>1315</v>
      </c>
      <c r="E482" s="51" t="s">
        <v>19</v>
      </c>
      <c r="F482" s="51" t="s">
        <v>46</v>
      </c>
      <c r="G482" s="51" t="s">
        <v>1316</v>
      </c>
      <c r="H482" s="51" t="s">
        <v>15</v>
      </c>
      <c r="I482" s="51" t="s">
        <v>16</v>
      </c>
      <c r="J482" s="52">
        <v>42706</v>
      </c>
      <c r="K482">
        <f>660</f>
        <v>660</v>
      </c>
      <c r="L482" t="str">
        <f t="shared" si="9"/>
        <v>250</v>
      </c>
      <c r="M482">
        <f>849*12%</f>
        <v>101.88</v>
      </c>
      <c r="N482">
        <f t="shared" si="7"/>
        <v>48.120000000000005</v>
      </c>
      <c r="O482">
        <f t="shared" si="8"/>
        <v>48.120000000000005</v>
      </c>
    </row>
    <row r="483" spans="1:15" x14ac:dyDescent="0.25">
      <c r="A483" s="25" t="s">
        <v>1096</v>
      </c>
      <c r="B483" s="25">
        <v>3026833084</v>
      </c>
      <c r="C483" s="25">
        <v>1850</v>
      </c>
      <c r="D483" s="25" t="s">
        <v>1097</v>
      </c>
      <c r="E483" s="25" t="s">
        <v>24</v>
      </c>
      <c r="F483" s="25" t="s">
        <v>523</v>
      </c>
      <c r="G483" s="25" t="s">
        <v>1318</v>
      </c>
      <c r="H483" s="25" t="s">
        <v>42</v>
      </c>
      <c r="I483" s="25" t="s">
        <v>21</v>
      </c>
      <c r="J483" s="54" t="s">
        <v>1317</v>
      </c>
      <c r="K483">
        <f>1350</f>
        <v>1350</v>
      </c>
      <c r="L483" t="str">
        <f t="shared" si="9"/>
        <v>250</v>
      </c>
      <c r="M483" t="str">
        <f t="shared" si="10"/>
        <v>0</v>
      </c>
      <c r="N483">
        <f t="shared" si="7"/>
        <v>250</v>
      </c>
      <c r="O483" t="str">
        <f t="shared" si="8"/>
        <v>Waiting For Deliver</v>
      </c>
    </row>
    <row r="484" spans="1:15" x14ac:dyDescent="0.25">
      <c r="A484" s="16" t="s">
        <v>1319</v>
      </c>
      <c r="B484" s="16">
        <v>3074444388</v>
      </c>
      <c r="C484" s="16">
        <v>630</v>
      </c>
      <c r="D484" s="16" t="s">
        <v>1320</v>
      </c>
      <c r="E484" s="16" t="s">
        <v>24</v>
      </c>
      <c r="F484" s="16" t="s">
        <v>46</v>
      </c>
      <c r="G484" s="16" t="s">
        <v>1234</v>
      </c>
      <c r="H484" s="16" t="s">
        <v>421</v>
      </c>
      <c r="I484" s="16" t="s">
        <v>16</v>
      </c>
      <c r="J484" s="55" t="s">
        <v>1317</v>
      </c>
      <c r="K484">
        <f>125+50</f>
        <v>175</v>
      </c>
      <c r="L484" t="str">
        <f t="shared" si="9"/>
        <v>250</v>
      </c>
      <c r="M484" t="str">
        <f t="shared" si="10"/>
        <v>0</v>
      </c>
      <c r="N484">
        <f t="shared" si="7"/>
        <v>205</v>
      </c>
      <c r="O484">
        <f t="shared" si="8"/>
        <v>205</v>
      </c>
    </row>
    <row r="485" spans="1:15" x14ac:dyDescent="0.25">
      <c r="A485" s="47" t="s">
        <v>1321</v>
      </c>
      <c r="B485" s="47">
        <v>3337232990</v>
      </c>
      <c r="C485" s="47">
        <v>730</v>
      </c>
      <c r="D485" s="47" t="s">
        <v>1322</v>
      </c>
      <c r="E485" s="47" t="s">
        <v>1323</v>
      </c>
      <c r="F485" s="47" t="s">
        <v>25</v>
      </c>
      <c r="G485" s="47" t="s">
        <v>750</v>
      </c>
      <c r="H485" s="47" t="s">
        <v>15</v>
      </c>
      <c r="I485" s="47" t="s">
        <v>123</v>
      </c>
      <c r="J485" s="44" t="s">
        <v>1317</v>
      </c>
      <c r="K485">
        <f>250</f>
        <v>250</v>
      </c>
      <c r="L485" t="str">
        <f t="shared" si="9"/>
        <v>250</v>
      </c>
      <c r="M485">
        <f t="shared" si="10"/>
        <v>87.6</v>
      </c>
      <c r="N485">
        <f t="shared" si="7"/>
        <v>142.4</v>
      </c>
      <c r="O485" t="str">
        <f t="shared" si="8"/>
        <v>Waiting For Deliver</v>
      </c>
    </row>
    <row r="486" spans="1:15" x14ac:dyDescent="0.25">
      <c r="A486" s="16" t="s">
        <v>1324</v>
      </c>
      <c r="B486" s="16">
        <v>3134436426</v>
      </c>
      <c r="C486" s="16">
        <v>1160</v>
      </c>
      <c r="D486" s="16" t="s">
        <v>1325</v>
      </c>
      <c r="E486" s="16" t="s">
        <v>24</v>
      </c>
      <c r="F486" s="16" t="s">
        <v>46</v>
      </c>
      <c r="G486" s="16" t="s">
        <v>356</v>
      </c>
      <c r="H486" s="16" t="s">
        <v>15</v>
      </c>
      <c r="I486" s="16" t="s">
        <v>16</v>
      </c>
      <c r="J486" s="55" t="s">
        <v>1317</v>
      </c>
      <c r="K486">
        <f>500+200</f>
        <v>700</v>
      </c>
      <c r="L486" t="str">
        <f t="shared" si="9"/>
        <v>250</v>
      </c>
      <c r="M486">
        <f t="shared" si="10"/>
        <v>139.19999999999999</v>
      </c>
      <c r="N486">
        <f t="shared" si="7"/>
        <v>70.800000000000011</v>
      </c>
      <c r="O486">
        <f t="shared" si="8"/>
        <v>70.800000000000011</v>
      </c>
    </row>
    <row r="487" spans="1:15" x14ac:dyDescent="0.25">
      <c r="A487" s="16" t="s">
        <v>1326</v>
      </c>
      <c r="B487" s="16">
        <v>3006166771</v>
      </c>
      <c r="C487" s="16">
        <v>770</v>
      </c>
      <c r="D487" s="16" t="s">
        <v>1327</v>
      </c>
      <c r="E487" s="16" t="s">
        <v>130</v>
      </c>
      <c r="F487" s="16" t="s">
        <v>46</v>
      </c>
      <c r="G487" s="16" t="s">
        <v>1328</v>
      </c>
      <c r="H487" s="16" t="s">
        <v>15</v>
      </c>
      <c r="I487" s="16" t="s">
        <v>16</v>
      </c>
      <c r="J487" s="55" t="s">
        <v>1317</v>
      </c>
      <c r="K487">
        <f>125+50</f>
        <v>175</v>
      </c>
      <c r="L487" t="str">
        <f t="shared" si="9"/>
        <v>250</v>
      </c>
      <c r="M487">
        <f t="shared" si="10"/>
        <v>92.399999999999991</v>
      </c>
      <c r="N487">
        <f t="shared" si="7"/>
        <v>252.60000000000002</v>
      </c>
      <c r="O487">
        <f t="shared" si="8"/>
        <v>252.60000000000002</v>
      </c>
    </row>
    <row r="488" spans="1:15" x14ac:dyDescent="0.25">
      <c r="A488" s="16" t="s">
        <v>1329</v>
      </c>
      <c r="B488" s="16">
        <v>3347076751</v>
      </c>
      <c r="C488" s="16">
        <v>1010</v>
      </c>
      <c r="D488" s="16" t="s">
        <v>1330</v>
      </c>
      <c r="E488" s="16" t="s">
        <v>280</v>
      </c>
      <c r="F488" s="16" t="s">
        <v>46</v>
      </c>
      <c r="G488" s="16" t="s">
        <v>1331</v>
      </c>
      <c r="H488" s="16" t="s">
        <v>15</v>
      </c>
      <c r="I488" s="16" t="s">
        <v>16</v>
      </c>
      <c r="J488" s="55" t="s">
        <v>1317</v>
      </c>
      <c r="K488">
        <f>440</f>
        <v>440</v>
      </c>
      <c r="L488" t="str">
        <f t="shared" si="9"/>
        <v>250</v>
      </c>
      <c r="M488">
        <f t="shared" si="10"/>
        <v>121.19999999999999</v>
      </c>
      <c r="N488">
        <f t="shared" si="7"/>
        <v>198.8</v>
      </c>
      <c r="O488">
        <f t="shared" si="8"/>
        <v>198.8</v>
      </c>
    </row>
    <row r="489" spans="1:15" x14ac:dyDescent="0.25">
      <c r="A489" s="16" t="s">
        <v>1332</v>
      </c>
      <c r="B489" s="16">
        <v>3006904465</v>
      </c>
      <c r="C489" s="16">
        <v>1110</v>
      </c>
      <c r="D489" s="16" t="s">
        <v>1333</v>
      </c>
      <c r="E489" s="16" t="s">
        <v>12</v>
      </c>
      <c r="F489" s="16" t="s">
        <v>25</v>
      </c>
      <c r="G489" s="16" t="s">
        <v>311</v>
      </c>
      <c r="H489" s="16" t="s">
        <v>15</v>
      </c>
      <c r="I489" s="16" t="s">
        <v>16</v>
      </c>
      <c r="J489" s="55" t="s">
        <v>1317</v>
      </c>
      <c r="K489">
        <f>450+25</f>
        <v>475</v>
      </c>
      <c r="L489" t="str">
        <f t="shared" si="9"/>
        <v>250</v>
      </c>
      <c r="M489">
        <f t="shared" si="10"/>
        <v>133.19999999999999</v>
      </c>
      <c r="N489">
        <f t="shared" si="7"/>
        <v>251.8</v>
      </c>
      <c r="O489">
        <f t="shared" si="8"/>
        <v>251.8</v>
      </c>
    </row>
    <row r="490" spans="1:15" x14ac:dyDescent="0.25">
      <c r="A490" s="16" t="s">
        <v>1334</v>
      </c>
      <c r="B490" s="16">
        <v>3347361837</v>
      </c>
      <c r="C490" s="16">
        <v>1310</v>
      </c>
      <c r="D490" s="16" t="s">
        <v>1338</v>
      </c>
      <c r="E490" s="16" t="s">
        <v>51</v>
      </c>
      <c r="F490" s="16" t="s">
        <v>46</v>
      </c>
      <c r="G490" s="16" t="s">
        <v>1337</v>
      </c>
      <c r="H490" s="16" t="s">
        <v>15</v>
      </c>
      <c r="I490" s="16" t="s">
        <v>16</v>
      </c>
      <c r="J490" s="55" t="s">
        <v>1317</v>
      </c>
      <c r="K490">
        <f>250+100</f>
        <v>350</v>
      </c>
      <c r="L490" t="str">
        <f t="shared" si="9"/>
        <v>150</v>
      </c>
      <c r="M490">
        <f t="shared" si="10"/>
        <v>157.19999999999999</v>
      </c>
      <c r="N490">
        <f t="shared" si="7"/>
        <v>652.79999999999995</v>
      </c>
      <c r="O490">
        <f t="shared" si="8"/>
        <v>652.79999999999995</v>
      </c>
    </row>
    <row r="491" spans="1:15" x14ac:dyDescent="0.25">
      <c r="A491" s="16" t="s">
        <v>1268</v>
      </c>
      <c r="B491" s="16">
        <v>3162032194</v>
      </c>
      <c r="C491" s="16">
        <v>2300</v>
      </c>
      <c r="D491" s="16" t="s">
        <v>1336</v>
      </c>
      <c r="E491" s="16" t="s">
        <v>51</v>
      </c>
      <c r="F491" s="16" t="s">
        <v>46</v>
      </c>
      <c r="G491" s="16" t="s">
        <v>1335</v>
      </c>
      <c r="H491" s="16" t="s">
        <v>42</v>
      </c>
      <c r="I491" s="16" t="s">
        <v>16</v>
      </c>
      <c r="J491" s="55" t="s">
        <v>1317</v>
      </c>
      <c r="K491">
        <f>220*6</f>
        <v>1320</v>
      </c>
      <c r="L491" t="str">
        <f t="shared" si="9"/>
        <v>150</v>
      </c>
      <c r="M491" t="str">
        <f t="shared" si="10"/>
        <v>0</v>
      </c>
      <c r="N491">
        <f t="shared" si="7"/>
        <v>830</v>
      </c>
      <c r="O491">
        <f t="shared" si="8"/>
        <v>830</v>
      </c>
    </row>
    <row r="492" spans="1:15" x14ac:dyDescent="0.25">
      <c r="A492" s="16" t="s">
        <v>1344</v>
      </c>
      <c r="B492" s="16">
        <v>3102493837</v>
      </c>
      <c r="C492" s="16">
        <v>1460</v>
      </c>
      <c r="D492" s="16" t="s">
        <v>1345</v>
      </c>
      <c r="E492" s="16" t="s">
        <v>12</v>
      </c>
      <c r="F492" s="16" t="s">
        <v>25</v>
      </c>
      <c r="G492" s="16" t="s">
        <v>1173</v>
      </c>
      <c r="H492" s="16" t="s">
        <v>15</v>
      </c>
      <c r="I492" s="16" t="s">
        <v>16</v>
      </c>
      <c r="J492" s="55" t="s">
        <v>1346</v>
      </c>
      <c r="K492">
        <f>900</f>
        <v>900</v>
      </c>
      <c r="L492" t="str">
        <f t="shared" si="9"/>
        <v>250</v>
      </c>
      <c r="M492">
        <f t="shared" si="10"/>
        <v>175.2</v>
      </c>
      <c r="N492">
        <f t="shared" si="7"/>
        <v>134.80000000000001</v>
      </c>
      <c r="O492">
        <f t="shared" si="8"/>
        <v>134.80000000000001</v>
      </c>
    </row>
    <row r="493" spans="1:15" x14ac:dyDescent="0.25">
      <c r="A493" s="16" t="s">
        <v>1347</v>
      </c>
      <c r="B493" s="16">
        <v>3332593444</v>
      </c>
      <c r="C493" s="16">
        <v>1430</v>
      </c>
      <c r="D493" s="16" t="s">
        <v>1348</v>
      </c>
      <c r="E493" s="16" t="s">
        <v>1349</v>
      </c>
      <c r="F493" s="16" t="s">
        <v>25</v>
      </c>
      <c r="G493" s="16" t="s">
        <v>1350</v>
      </c>
      <c r="H493" s="16" t="s">
        <v>15</v>
      </c>
      <c r="I493" s="16" t="s">
        <v>16</v>
      </c>
      <c r="J493" s="55" t="s">
        <v>1351</v>
      </c>
      <c r="K493">
        <f>275</f>
        <v>275</v>
      </c>
      <c r="L493" t="str">
        <f t="shared" si="9"/>
        <v>250</v>
      </c>
      <c r="M493">
        <f t="shared" si="10"/>
        <v>171.6</v>
      </c>
      <c r="N493">
        <f t="shared" si="7"/>
        <v>733.4</v>
      </c>
      <c r="O493">
        <f t="shared" si="8"/>
        <v>733.4</v>
      </c>
    </row>
    <row r="494" spans="1:15" x14ac:dyDescent="0.25">
      <c r="A494" s="16" t="s">
        <v>1356</v>
      </c>
      <c r="B494" s="16">
        <v>3234500046</v>
      </c>
      <c r="C494" s="16">
        <v>1140</v>
      </c>
      <c r="D494" s="16" t="s">
        <v>1355</v>
      </c>
      <c r="E494" s="16" t="s">
        <v>24</v>
      </c>
      <c r="F494" s="16" t="s">
        <v>25</v>
      </c>
      <c r="G494" s="16" t="s">
        <v>1354</v>
      </c>
      <c r="H494" s="16" t="s">
        <v>15</v>
      </c>
      <c r="I494" s="16" t="s">
        <v>16</v>
      </c>
      <c r="J494" s="55" t="s">
        <v>1351</v>
      </c>
      <c r="K494">
        <f>450</f>
        <v>450</v>
      </c>
      <c r="L494" t="str">
        <f>IF(E498="karachi","150","250")</f>
        <v>250</v>
      </c>
      <c r="M494">
        <f>IF(H498="Kaymu",C498*12%,"0")</f>
        <v>75.599999999999994</v>
      </c>
      <c r="N494">
        <f t="shared" ref="N494" si="11">C494-K494-L494-M494</f>
        <v>364.4</v>
      </c>
      <c r="O494">
        <f t="shared" ref="O494" si="12">IF(I494="deliver",N494,"Waiting For Deliver")</f>
        <v>364.4</v>
      </c>
    </row>
    <row r="495" spans="1:15" x14ac:dyDescent="0.25">
      <c r="A495" s="16" t="s">
        <v>1357</v>
      </c>
      <c r="B495" s="16">
        <v>3227493733</v>
      </c>
      <c r="C495" s="16">
        <v>1800</v>
      </c>
      <c r="D495" s="16" t="s">
        <v>1358</v>
      </c>
      <c r="E495" s="16" t="s">
        <v>121</v>
      </c>
      <c r="F495" s="16" t="s">
        <v>46</v>
      </c>
      <c r="G495" s="16" t="s">
        <v>1359</v>
      </c>
      <c r="H495" s="16" t="s">
        <v>42</v>
      </c>
      <c r="I495" s="16" t="s">
        <v>16</v>
      </c>
      <c r="J495" s="55" t="s">
        <v>1351</v>
      </c>
      <c r="K495">
        <f>(125*5)+250</f>
        <v>875</v>
      </c>
      <c r="L495" t="str">
        <f>IF(E499="karachi","150","250")</f>
        <v>250</v>
      </c>
      <c r="M495">
        <f>IF(H499="Kaymu",C499*12%,"0")</f>
        <v>146.4</v>
      </c>
      <c r="N495">
        <f t="shared" ref="N495" si="13">C495-K495-L495-M495</f>
        <v>528.6</v>
      </c>
      <c r="O495">
        <f t="shared" ref="O495" si="14">IF(I495="deliver",N495,"Waiting For Deliver")</f>
        <v>528.6</v>
      </c>
    </row>
    <row r="496" spans="1:15" x14ac:dyDescent="0.25">
      <c r="A496" s="16" t="s">
        <v>1342</v>
      </c>
      <c r="B496" s="16">
        <v>3370392953</v>
      </c>
      <c r="C496" s="16">
        <v>1100</v>
      </c>
      <c r="D496" s="16" t="s">
        <v>1343</v>
      </c>
      <c r="E496" s="16" t="s">
        <v>51</v>
      </c>
      <c r="F496" s="16" t="s">
        <v>46</v>
      </c>
      <c r="G496" s="16" t="s">
        <v>1316</v>
      </c>
      <c r="H496" s="16" t="s">
        <v>42</v>
      </c>
      <c r="I496" s="16" t="s">
        <v>16</v>
      </c>
      <c r="J496" s="55" t="s">
        <v>1339</v>
      </c>
      <c r="K496">
        <f>620</f>
        <v>620</v>
      </c>
      <c r="L496" t="str">
        <f t="shared" si="9"/>
        <v>150</v>
      </c>
      <c r="M496" t="str">
        <f t="shared" si="10"/>
        <v>0</v>
      </c>
      <c r="N496">
        <f t="shared" si="7"/>
        <v>330</v>
      </c>
      <c r="O496">
        <f t="shared" si="8"/>
        <v>330</v>
      </c>
    </row>
    <row r="497" spans="1:15" x14ac:dyDescent="0.25">
      <c r="A497" s="16" t="s">
        <v>1340</v>
      </c>
      <c r="B497" s="16">
        <v>3158237545</v>
      </c>
      <c r="C497" s="16">
        <v>1400</v>
      </c>
      <c r="D497" s="16" t="s">
        <v>1341</v>
      </c>
      <c r="E497" s="16" t="s">
        <v>51</v>
      </c>
      <c r="F497" s="16" t="s">
        <v>46</v>
      </c>
      <c r="G497" s="16" t="s">
        <v>1304</v>
      </c>
      <c r="H497" s="16" t="s">
        <v>42</v>
      </c>
      <c r="I497" s="16" t="s">
        <v>16</v>
      </c>
      <c r="J497" s="55" t="s">
        <v>1339</v>
      </c>
      <c r="K497">
        <f>(125*3)+200</f>
        <v>575</v>
      </c>
      <c r="L497" t="str">
        <f t="shared" si="9"/>
        <v>150</v>
      </c>
      <c r="M497" t="str">
        <f t="shared" si="10"/>
        <v>0</v>
      </c>
      <c r="N497">
        <f t="shared" si="7"/>
        <v>675</v>
      </c>
      <c r="O497">
        <f t="shared" si="8"/>
        <v>675</v>
      </c>
    </row>
    <row r="498" spans="1:15" x14ac:dyDescent="0.25">
      <c r="A498" s="16" t="s">
        <v>1352</v>
      </c>
      <c r="B498" s="16">
        <v>3355412742</v>
      </c>
      <c r="C498" s="16">
        <v>630</v>
      </c>
      <c r="D498" s="16" t="s">
        <v>1353</v>
      </c>
      <c r="E498" s="16" t="s">
        <v>12</v>
      </c>
      <c r="F498" s="16" t="s">
        <v>46</v>
      </c>
      <c r="G498" s="16" t="s">
        <v>1234</v>
      </c>
      <c r="H498" s="16" t="s">
        <v>15</v>
      </c>
      <c r="I498" s="16" t="s">
        <v>16</v>
      </c>
      <c r="J498" s="55" t="s">
        <v>1339</v>
      </c>
      <c r="K498">
        <f>125+50</f>
        <v>175</v>
      </c>
      <c r="L498" t="str">
        <f t="shared" ref="L498" si="15">IF(E498="karachi","150","250")</f>
        <v>250</v>
      </c>
      <c r="M498">
        <f t="shared" ref="M498" si="16">IF(H498="Kaymu",C498*12%,"0")</f>
        <v>75.599999999999994</v>
      </c>
      <c r="N498">
        <f t="shared" ref="N498" si="17">C498-K498-L498-M498</f>
        <v>129.4</v>
      </c>
      <c r="O498">
        <f t="shared" ref="O498" si="18">IF(I498="deliver",N498,"Waiting For Deliver")</f>
        <v>129.4</v>
      </c>
    </row>
    <row r="499" spans="1:15" x14ac:dyDescent="0.25">
      <c r="A499" s="16" t="s">
        <v>1360</v>
      </c>
      <c r="B499" s="16">
        <v>3351313515</v>
      </c>
      <c r="C499" s="16">
        <v>1220</v>
      </c>
      <c r="D499" s="16" t="s">
        <v>1361</v>
      </c>
      <c r="E499" s="16" t="s">
        <v>860</v>
      </c>
      <c r="F499" s="16" t="s">
        <v>523</v>
      </c>
      <c r="G499" s="16" t="s">
        <v>95</v>
      </c>
      <c r="H499" s="16" t="s">
        <v>15</v>
      </c>
      <c r="I499" s="16" t="s">
        <v>16</v>
      </c>
      <c r="J499" s="55" t="s">
        <v>1339</v>
      </c>
      <c r="K499">
        <f>700</f>
        <v>700</v>
      </c>
      <c r="L499" t="str">
        <f t="shared" si="9"/>
        <v>250</v>
      </c>
      <c r="M499">
        <f t="shared" si="10"/>
        <v>146.4</v>
      </c>
      <c r="N499">
        <f t="shared" si="7"/>
        <v>123.6</v>
      </c>
      <c r="O499">
        <f t="shared" si="8"/>
        <v>123.6</v>
      </c>
    </row>
    <row r="500" spans="1:15" x14ac:dyDescent="0.25">
      <c r="A500" s="16" t="s">
        <v>1295</v>
      </c>
      <c r="B500" s="16">
        <v>3351582384</v>
      </c>
      <c r="C500" s="16">
        <v>800</v>
      </c>
      <c r="D500" s="16" t="s">
        <v>1296</v>
      </c>
      <c r="E500" s="16" t="s">
        <v>12</v>
      </c>
      <c r="F500" s="16" t="s">
        <v>523</v>
      </c>
      <c r="G500" s="16" t="s">
        <v>1362</v>
      </c>
      <c r="H500" s="16" t="s">
        <v>421</v>
      </c>
      <c r="I500" s="16" t="s">
        <v>16</v>
      </c>
      <c r="J500" s="55" t="s">
        <v>1339</v>
      </c>
      <c r="K500">
        <f>230+140+200</f>
        <v>570</v>
      </c>
      <c r="L500" t="str">
        <f t="shared" si="9"/>
        <v>250</v>
      </c>
      <c r="M500" t="str">
        <f t="shared" si="10"/>
        <v>0</v>
      </c>
      <c r="N500">
        <f t="shared" si="7"/>
        <v>-20</v>
      </c>
      <c r="O500">
        <f t="shared" si="8"/>
        <v>-20</v>
      </c>
    </row>
    <row r="501" spans="1:15" x14ac:dyDescent="0.25">
      <c r="A501" s="16" t="s">
        <v>1363</v>
      </c>
      <c r="B501" s="16">
        <v>3316130173</v>
      </c>
      <c r="C501" s="16">
        <v>1640</v>
      </c>
      <c r="D501" s="16" t="s">
        <v>1364</v>
      </c>
      <c r="E501" s="16" t="s">
        <v>121</v>
      </c>
      <c r="F501" s="16" t="s">
        <v>46</v>
      </c>
      <c r="G501" s="16" t="s">
        <v>1365</v>
      </c>
      <c r="H501" s="16" t="s">
        <v>15</v>
      </c>
      <c r="I501" s="16" t="s">
        <v>16</v>
      </c>
      <c r="J501" s="55" t="s">
        <v>1366</v>
      </c>
      <c r="K501">
        <f>(350*3)+150</f>
        <v>1200</v>
      </c>
      <c r="L501" t="str">
        <f t="shared" si="9"/>
        <v>250</v>
      </c>
      <c r="M501">
        <f>(1400*12%)</f>
        <v>168</v>
      </c>
      <c r="N501">
        <f t="shared" si="7"/>
        <v>22</v>
      </c>
      <c r="O501">
        <f t="shared" si="8"/>
        <v>22</v>
      </c>
    </row>
    <row r="502" spans="1:15" x14ac:dyDescent="0.25">
      <c r="A502" s="16" t="s">
        <v>1221</v>
      </c>
      <c r="B502" s="16">
        <v>3325520512</v>
      </c>
      <c r="C502" s="16">
        <v>2120</v>
      </c>
      <c r="D502" s="16" t="s">
        <v>1222</v>
      </c>
      <c r="E502" s="16" t="s">
        <v>12</v>
      </c>
      <c r="F502" s="16" t="s">
        <v>25</v>
      </c>
      <c r="G502" s="16" t="s">
        <v>1367</v>
      </c>
      <c r="H502" s="16" t="s">
        <v>421</v>
      </c>
      <c r="I502" s="16" t="s">
        <v>16</v>
      </c>
      <c r="J502" s="55" t="s">
        <v>1368</v>
      </c>
      <c r="K502">
        <f>400+450+50</f>
        <v>900</v>
      </c>
      <c r="L502" t="str">
        <f t="shared" si="9"/>
        <v>250</v>
      </c>
      <c r="M502" t="str">
        <f t="shared" si="10"/>
        <v>0</v>
      </c>
      <c r="N502">
        <f t="shared" ref="N502:N517" si="19">C502-K502-L502-M502</f>
        <v>970</v>
      </c>
      <c r="O502">
        <f t="shared" si="8"/>
        <v>970</v>
      </c>
    </row>
    <row r="503" spans="1:15" x14ac:dyDescent="0.25">
      <c r="A503" s="16" t="s">
        <v>1369</v>
      </c>
      <c r="B503" s="16">
        <v>3440904003</v>
      </c>
      <c r="C503" s="16">
        <v>1400</v>
      </c>
      <c r="D503" s="16" t="s">
        <v>1370</v>
      </c>
      <c r="E503" s="16" t="s">
        <v>1371</v>
      </c>
      <c r="F503" s="16" t="s">
        <v>46</v>
      </c>
      <c r="G503" s="16" t="s">
        <v>1372</v>
      </c>
      <c r="H503" s="16" t="s">
        <v>42</v>
      </c>
      <c r="I503" s="16" t="s">
        <v>16</v>
      </c>
      <c r="J503" s="55" t="s">
        <v>1368</v>
      </c>
      <c r="K503">
        <f>(125*3)+150</f>
        <v>525</v>
      </c>
      <c r="L503" t="str">
        <f t="shared" si="9"/>
        <v>250</v>
      </c>
      <c r="M503" t="str">
        <f t="shared" si="10"/>
        <v>0</v>
      </c>
      <c r="N503">
        <f t="shared" si="19"/>
        <v>625</v>
      </c>
      <c r="O503">
        <f t="shared" si="8"/>
        <v>625</v>
      </c>
    </row>
    <row r="504" spans="1:15" x14ac:dyDescent="0.25">
      <c r="A504" s="47" t="s">
        <v>1373</v>
      </c>
      <c r="B504" s="47">
        <v>3005702344</v>
      </c>
      <c r="C504" s="47">
        <v>1220</v>
      </c>
      <c r="D504" s="47" t="s">
        <v>1374</v>
      </c>
      <c r="E504" s="47" t="s">
        <v>1205</v>
      </c>
      <c r="F504" s="47" t="s">
        <v>523</v>
      </c>
      <c r="G504" s="47" t="s">
        <v>95</v>
      </c>
      <c r="H504" s="47" t="s">
        <v>42</v>
      </c>
      <c r="I504" s="47" t="s">
        <v>123</v>
      </c>
      <c r="J504" s="44" t="s">
        <v>1368</v>
      </c>
      <c r="K504">
        <f>700</f>
        <v>700</v>
      </c>
      <c r="L504" t="str">
        <f t="shared" si="9"/>
        <v>250</v>
      </c>
      <c r="M504" t="str">
        <f t="shared" si="10"/>
        <v>0</v>
      </c>
      <c r="N504">
        <f t="shared" si="19"/>
        <v>270</v>
      </c>
      <c r="O504" t="str">
        <f t="shared" si="8"/>
        <v>Waiting For Deliver</v>
      </c>
    </row>
    <row r="505" spans="1:15" x14ac:dyDescent="0.25">
      <c r="A505" s="16" t="s">
        <v>1375</v>
      </c>
      <c r="B505" s="16">
        <v>3105088711</v>
      </c>
      <c r="C505" s="16">
        <v>1220</v>
      </c>
      <c r="D505" s="16" t="s">
        <v>1376</v>
      </c>
      <c r="E505" s="16" t="s">
        <v>12</v>
      </c>
      <c r="F505" s="16" t="s">
        <v>523</v>
      </c>
      <c r="G505" s="16" t="s">
        <v>95</v>
      </c>
      <c r="H505" s="16" t="s">
        <v>42</v>
      </c>
      <c r="I505" s="16" t="s">
        <v>16</v>
      </c>
      <c r="J505" s="55" t="s">
        <v>1368</v>
      </c>
      <c r="K505">
        <f>700</f>
        <v>700</v>
      </c>
      <c r="L505" t="str">
        <f t="shared" si="9"/>
        <v>250</v>
      </c>
      <c r="M505" t="str">
        <f t="shared" si="10"/>
        <v>0</v>
      </c>
      <c r="N505">
        <f t="shared" si="19"/>
        <v>270</v>
      </c>
      <c r="O505">
        <f t="shared" si="8"/>
        <v>270</v>
      </c>
    </row>
    <row r="506" spans="1:15" x14ac:dyDescent="0.25">
      <c r="A506" s="16" t="s">
        <v>1377</v>
      </c>
      <c r="B506" s="16">
        <v>3041585296</v>
      </c>
      <c r="C506" s="16">
        <v>870</v>
      </c>
      <c r="D506" s="16" t="s">
        <v>1378</v>
      </c>
      <c r="E506" s="16" t="s">
        <v>288</v>
      </c>
      <c r="F506" s="16" t="s">
        <v>25</v>
      </c>
      <c r="G506" s="16" t="s">
        <v>424</v>
      </c>
      <c r="H506" s="16" t="s">
        <v>15</v>
      </c>
      <c r="I506" s="16" t="s">
        <v>16</v>
      </c>
      <c r="J506" s="55" t="s">
        <v>1368</v>
      </c>
      <c r="K506">
        <f>250+25</f>
        <v>275</v>
      </c>
      <c r="L506" t="str">
        <f t="shared" si="9"/>
        <v>250</v>
      </c>
      <c r="M506">
        <v>0</v>
      </c>
      <c r="N506">
        <f t="shared" si="19"/>
        <v>345</v>
      </c>
      <c r="O506">
        <f t="shared" si="8"/>
        <v>345</v>
      </c>
    </row>
    <row r="507" spans="1:15" x14ac:dyDescent="0.25">
      <c r="A507" s="16" t="s">
        <v>1379</v>
      </c>
      <c r="B507" s="16">
        <v>3488690493</v>
      </c>
      <c r="C507" s="16">
        <v>1500</v>
      </c>
      <c r="D507" s="16" t="s">
        <v>1380</v>
      </c>
      <c r="E507" s="16" t="s">
        <v>24</v>
      </c>
      <c r="F507" s="16" t="s">
        <v>46</v>
      </c>
      <c r="G507" s="16" t="s">
        <v>1035</v>
      </c>
      <c r="H507" s="16" t="s">
        <v>42</v>
      </c>
      <c r="I507" s="16" t="s">
        <v>16</v>
      </c>
      <c r="J507" s="55" t="s">
        <v>1368</v>
      </c>
      <c r="K507">
        <f>125*5</f>
        <v>625</v>
      </c>
      <c r="L507" t="str">
        <f t="shared" si="9"/>
        <v>250</v>
      </c>
      <c r="M507" t="str">
        <f t="shared" si="10"/>
        <v>0</v>
      </c>
      <c r="N507">
        <f t="shared" si="19"/>
        <v>625</v>
      </c>
      <c r="O507">
        <f t="shared" ref="O507:O517" si="20">IF(I507="deliver",N507,"Waiting For Deliver")</f>
        <v>625</v>
      </c>
    </row>
    <row r="508" spans="1:15" x14ac:dyDescent="0.25">
      <c r="A508" s="16" t="s">
        <v>1381</v>
      </c>
      <c r="B508" s="16">
        <v>3052032306</v>
      </c>
      <c r="C508" s="16">
        <v>1110</v>
      </c>
      <c r="D508" s="16" t="s">
        <v>1382</v>
      </c>
      <c r="E508" s="16" t="s">
        <v>51</v>
      </c>
      <c r="F508" s="16" t="s">
        <v>25</v>
      </c>
      <c r="G508" s="16" t="s">
        <v>1383</v>
      </c>
      <c r="H508" s="16" t="s">
        <v>15</v>
      </c>
      <c r="I508" s="16" t="s">
        <v>16</v>
      </c>
      <c r="J508" s="55" t="s">
        <v>1368</v>
      </c>
      <c r="K508">
        <f>625</f>
        <v>625</v>
      </c>
      <c r="L508" t="str">
        <f t="shared" si="9"/>
        <v>150</v>
      </c>
      <c r="M508">
        <f t="shared" si="10"/>
        <v>133.19999999999999</v>
      </c>
      <c r="N508">
        <f t="shared" si="19"/>
        <v>201.8</v>
      </c>
      <c r="O508">
        <f t="shared" si="20"/>
        <v>201.8</v>
      </c>
    </row>
    <row r="509" spans="1:15" x14ac:dyDescent="0.25">
      <c r="A509" s="2" t="s">
        <v>1384</v>
      </c>
      <c r="B509" s="2">
        <v>3452820133</v>
      </c>
      <c r="C509" s="5">
        <v>1800</v>
      </c>
      <c r="D509" s="2" t="s">
        <v>441</v>
      </c>
      <c r="E509" s="5" t="s">
        <v>51</v>
      </c>
      <c r="F509" s="5" t="s">
        <v>25</v>
      </c>
      <c r="G509" s="16" t="s">
        <v>810</v>
      </c>
      <c r="H509" s="16" t="s">
        <v>421</v>
      </c>
      <c r="I509" s="16" t="s">
        <v>16</v>
      </c>
      <c r="J509" s="55" t="s">
        <v>1368</v>
      </c>
      <c r="K509">
        <f>575+450</f>
        <v>1025</v>
      </c>
      <c r="L509" t="str">
        <f t="shared" si="9"/>
        <v>150</v>
      </c>
      <c r="M509" t="str">
        <f t="shared" si="10"/>
        <v>0</v>
      </c>
      <c r="N509">
        <f t="shared" si="19"/>
        <v>625</v>
      </c>
      <c r="O509">
        <f t="shared" si="20"/>
        <v>625</v>
      </c>
    </row>
    <row r="510" spans="1:15" x14ac:dyDescent="0.25">
      <c r="A510" s="16" t="s">
        <v>1386</v>
      </c>
      <c r="B510" s="16">
        <v>3462703609</v>
      </c>
      <c r="C510" s="16">
        <v>1300</v>
      </c>
      <c r="D510" s="16" t="s">
        <v>1385</v>
      </c>
      <c r="E510" s="16" t="s">
        <v>51</v>
      </c>
      <c r="F510" s="16" t="s">
        <v>46</v>
      </c>
      <c r="G510" s="16" t="s">
        <v>214</v>
      </c>
      <c r="H510" s="16" t="s">
        <v>42</v>
      </c>
      <c r="I510" s="16" t="s">
        <v>16</v>
      </c>
      <c r="J510" s="55" t="s">
        <v>1368</v>
      </c>
      <c r="K510">
        <f>155*5</f>
        <v>775</v>
      </c>
      <c r="L510" t="str">
        <f t="shared" si="9"/>
        <v>150</v>
      </c>
      <c r="M510" t="str">
        <f t="shared" si="10"/>
        <v>0</v>
      </c>
      <c r="N510">
        <f t="shared" si="19"/>
        <v>375</v>
      </c>
      <c r="O510">
        <f t="shared" si="20"/>
        <v>375</v>
      </c>
    </row>
    <row r="511" spans="1:15" x14ac:dyDescent="0.25">
      <c r="A511" s="16" t="s">
        <v>1387</v>
      </c>
      <c r="B511" s="16">
        <v>3315186665</v>
      </c>
      <c r="C511" s="16">
        <v>610</v>
      </c>
      <c r="D511" s="16" t="s">
        <v>1388</v>
      </c>
      <c r="E511" s="16" t="s">
        <v>24</v>
      </c>
      <c r="F511" s="16" t="s">
        <v>46</v>
      </c>
      <c r="G511" s="16" t="s">
        <v>1389</v>
      </c>
      <c r="H511" s="16" t="s">
        <v>15</v>
      </c>
      <c r="I511" s="16" t="s">
        <v>16</v>
      </c>
      <c r="J511" s="55" t="s">
        <v>1390</v>
      </c>
      <c r="K511">
        <f>125+100</f>
        <v>225</v>
      </c>
      <c r="L511" t="str">
        <f t="shared" si="9"/>
        <v>250</v>
      </c>
      <c r="M511">
        <f t="shared" si="10"/>
        <v>73.2</v>
      </c>
      <c r="N511">
        <f t="shared" si="19"/>
        <v>61.8</v>
      </c>
      <c r="O511">
        <f t="shared" si="20"/>
        <v>61.8</v>
      </c>
    </row>
    <row r="512" spans="1:15" x14ac:dyDescent="0.25">
      <c r="A512" s="16" t="s">
        <v>1391</v>
      </c>
      <c r="B512" s="16">
        <v>3344433146</v>
      </c>
      <c r="C512" s="16">
        <v>710</v>
      </c>
      <c r="D512" s="16" t="s">
        <v>1392</v>
      </c>
      <c r="E512" s="16" t="s">
        <v>24</v>
      </c>
      <c r="F512" s="16" t="s">
        <v>46</v>
      </c>
      <c r="G512" s="16" t="s">
        <v>1393</v>
      </c>
      <c r="H512" s="16" t="s">
        <v>15</v>
      </c>
      <c r="I512" s="16" t="s">
        <v>16</v>
      </c>
      <c r="J512" s="55" t="s">
        <v>1390</v>
      </c>
      <c r="K512">
        <f>125+100</f>
        <v>225</v>
      </c>
      <c r="L512" t="str">
        <f t="shared" si="9"/>
        <v>250</v>
      </c>
      <c r="M512">
        <f t="shared" si="10"/>
        <v>85.2</v>
      </c>
      <c r="N512">
        <f t="shared" si="19"/>
        <v>149.80000000000001</v>
      </c>
      <c r="O512">
        <f t="shared" si="20"/>
        <v>149.80000000000001</v>
      </c>
    </row>
    <row r="513" spans="1:18" x14ac:dyDescent="0.25">
      <c r="A513" s="16" t="s">
        <v>1394</v>
      </c>
      <c r="B513" s="16">
        <v>3338172131</v>
      </c>
      <c r="C513" s="16">
        <v>1060</v>
      </c>
      <c r="D513" s="16" t="s">
        <v>1395</v>
      </c>
      <c r="E513" s="16" t="s">
        <v>58</v>
      </c>
      <c r="F513" s="16" t="s">
        <v>46</v>
      </c>
      <c r="G513" s="16" t="s">
        <v>1316</v>
      </c>
      <c r="H513" s="16" t="s">
        <v>15</v>
      </c>
      <c r="I513" s="16" t="s">
        <v>16</v>
      </c>
      <c r="J513" s="55" t="s">
        <v>1390</v>
      </c>
      <c r="K513">
        <f>650</f>
        <v>650</v>
      </c>
      <c r="L513" t="str">
        <f t="shared" si="9"/>
        <v>250</v>
      </c>
      <c r="M513">
        <f t="shared" si="10"/>
        <v>127.19999999999999</v>
      </c>
      <c r="N513">
        <f t="shared" si="19"/>
        <v>32.800000000000011</v>
      </c>
      <c r="O513">
        <f t="shared" si="20"/>
        <v>32.800000000000011</v>
      </c>
    </row>
    <row r="514" spans="1:18" x14ac:dyDescent="0.25">
      <c r="A514" s="16" t="s">
        <v>1396</v>
      </c>
      <c r="B514" s="16">
        <v>3007111471</v>
      </c>
      <c r="C514" s="16">
        <v>1110</v>
      </c>
      <c r="D514" s="16" t="s">
        <v>1397</v>
      </c>
      <c r="E514" s="16" t="s">
        <v>24</v>
      </c>
      <c r="F514" s="16" t="s">
        <v>25</v>
      </c>
      <c r="G514" s="16" t="s">
        <v>311</v>
      </c>
      <c r="H514" s="16" t="s">
        <v>15</v>
      </c>
      <c r="I514" s="16" t="s">
        <v>16</v>
      </c>
      <c r="J514" s="55" t="s">
        <v>1390</v>
      </c>
      <c r="K514">
        <f>440+25</f>
        <v>465</v>
      </c>
      <c r="L514" t="str">
        <f t="shared" si="9"/>
        <v>250</v>
      </c>
      <c r="M514">
        <f t="shared" si="10"/>
        <v>133.19999999999999</v>
      </c>
      <c r="N514">
        <f t="shared" si="19"/>
        <v>261.8</v>
      </c>
      <c r="O514">
        <f t="shared" si="20"/>
        <v>261.8</v>
      </c>
    </row>
    <row r="515" spans="1:18" x14ac:dyDescent="0.25">
      <c r="A515" s="16" t="s">
        <v>1398</v>
      </c>
      <c r="B515" s="16">
        <v>3053609240</v>
      </c>
      <c r="C515" s="16">
        <v>1220</v>
      </c>
      <c r="D515" s="16" t="s">
        <v>1399</v>
      </c>
      <c r="E515" s="16" t="s">
        <v>51</v>
      </c>
      <c r="F515" s="16" t="s">
        <v>523</v>
      </c>
      <c r="G515" s="16" t="s">
        <v>95</v>
      </c>
      <c r="H515" s="16" t="s">
        <v>15</v>
      </c>
      <c r="I515" s="16" t="s">
        <v>16</v>
      </c>
      <c r="J515" s="55" t="s">
        <v>1400</v>
      </c>
      <c r="K515">
        <f>100*7</f>
        <v>700</v>
      </c>
      <c r="L515" t="str">
        <f t="shared" si="9"/>
        <v>150</v>
      </c>
      <c r="M515">
        <f t="shared" si="10"/>
        <v>146.4</v>
      </c>
      <c r="N515">
        <f t="shared" si="19"/>
        <v>223.6</v>
      </c>
      <c r="O515">
        <f t="shared" si="20"/>
        <v>223.6</v>
      </c>
    </row>
    <row r="516" spans="1:18" x14ac:dyDescent="0.25">
      <c r="A516" s="16" t="s">
        <v>1401</v>
      </c>
      <c r="B516" s="16">
        <v>3314245931</v>
      </c>
      <c r="C516" s="16">
        <v>1050</v>
      </c>
      <c r="D516" s="16" t="s">
        <v>1402</v>
      </c>
      <c r="E516" s="16" t="s">
        <v>231</v>
      </c>
      <c r="F516" s="16" t="s">
        <v>523</v>
      </c>
      <c r="G516" s="16" t="s">
        <v>1403</v>
      </c>
      <c r="H516" s="16" t="s">
        <v>15</v>
      </c>
      <c r="I516" s="16" t="s">
        <v>16</v>
      </c>
      <c r="J516" s="55" t="s">
        <v>1400</v>
      </c>
      <c r="K516">
        <f>100*6</f>
        <v>600</v>
      </c>
      <c r="L516" t="str">
        <f t="shared" si="9"/>
        <v>250</v>
      </c>
      <c r="M516">
        <f t="shared" si="10"/>
        <v>126</v>
      </c>
      <c r="N516">
        <f t="shared" si="19"/>
        <v>74</v>
      </c>
      <c r="O516">
        <f t="shared" si="20"/>
        <v>74</v>
      </c>
    </row>
    <row r="517" spans="1:18" ht="15.75" thickBot="1" x14ac:dyDescent="0.3">
      <c r="A517" s="16" t="s">
        <v>1404</v>
      </c>
      <c r="B517" s="16">
        <v>3129774999</v>
      </c>
      <c r="C517" s="16">
        <v>1130</v>
      </c>
      <c r="D517" s="16" t="s">
        <v>1405</v>
      </c>
      <c r="E517" s="16" t="s">
        <v>461</v>
      </c>
      <c r="F517" s="16" t="s">
        <v>25</v>
      </c>
      <c r="G517" s="16" t="s">
        <v>311</v>
      </c>
      <c r="H517" s="16" t="s">
        <v>15</v>
      </c>
      <c r="I517" s="16" t="s">
        <v>16</v>
      </c>
      <c r="J517" s="55" t="s">
        <v>1400</v>
      </c>
      <c r="K517">
        <f>440+25</f>
        <v>465</v>
      </c>
      <c r="L517" t="str">
        <f t="shared" si="9"/>
        <v>250</v>
      </c>
      <c r="M517">
        <f t="shared" ref="M517:M524" si="21">IF(H517="Kaymu",C517*15%,"0")</f>
        <v>169.5</v>
      </c>
      <c r="N517">
        <f t="shared" si="19"/>
        <v>245.5</v>
      </c>
      <c r="O517">
        <f t="shared" si="20"/>
        <v>245.5</v>
      </c>
      <c r="Q517" s="50" t="s">
        <v>1430</v>
      </c>
      <c r="R517" s="60">
        <f>SUM(O441:O517)</f>
        <v>27390.419999999987</v>
      </c>
    </row>
    <row r="518" spans="1:18" ht="15.75" thickBot="1" x14ac:dyDescent="0.3">
      <c r="A518" t="s">
        <v>1409</v>
      </c>
      <c r="B518">
        <v>3242251937</v>
      </c>
      <c r="C518" s="16">
        <v>3180</v>
      </c>
      <c r="D518" s="57" t="s">
        <v>1410</v>
      </c>
      <c r="E518" s="16" t="s">
        <v>51</v>
      </c>
      <c r="F518" s="16" t="s">
        <v>25</v>
      </c>
      <c r="G518" s="16" t="s">
        <v>1407</v>
      </c>
      <c r="H518" s="16" t="s">
        <v>15</v>
      </c>
      <c r="I518" s="16" t="s">
        <v>16</v>
      </c>
      <c r="J518" s="45">
        <v>42372</v>
      </c>
      <c r="K518">
        <f>440*3</f>
        <v>1320</v>
      </c>
      <c r="L518" t="str">
        <f t="shared" si="9"/>
        <v>150</v>
      </c>
      <c r="M518">
        <f t="shared" si="21"/>
        <v>477</v>
      </c>
      <c r="N518">
        <f t="shared" ref="N518:N531" si="22">C518-K518-L518-M518</f>
        <v>1233</v>
      </c>
      <c r="O518">
        <f t="shared" ref="O518:O531" si="23">IF(I518="deliver",N518,"Waiting For Deliver")</f>
        <v>1233</v>
      </c>
      <c r="R518" s="59"/>
    </row>
    <row r="519" spans="1:18" x14ac:dyDescent="0.25">
      <c r="A519" s="16" t="s">
        <v>1406</v>
      </c>
      <c r="B519" s="16">
        <v>3346114544</v>
      </c>
      <c r="C519" s="16">
        <v>1110</v>
      </c>
      <c r="D519" s="16" t="s">
        <v>1408</v>
      </c>
      <c r="E519" s="16" t="s">
        <v>58</v>
      </c>
      <c r="F519" s="16" t="s">
        <v>25</v>
      </c>
      <c r="G519" s="16" t="s">
        <v>311</v>
      </c>
      <c r="H519" s="16" t="s">
        <v>15</v>
      </c>
      <c r="I519" s="16" t="s">
        <v>16</v>
      </c>
      <c r="J519" s="46">
        <v>42403</v>
      </c>
      <c r="K519">
        <f>440+25</f>
        <v>465</v>
      </c>
      <c r="L519" t="str">
        <f t="shared" si="9"/>
        <v>250</v>
      </c>
      <c r="M519">
        <f t="shared" si="21"/>
        <v>166.5</v>
      </c>
      <c r="N519">
        <f t="shared" si="22"/>
        <v>228.5</v>
      </c>
      <c r="O519">
        <f t="shared" si="23"/>
        <v>228.5</v>
      </c>
    </row>
    <row r="520" spans="1:18" x14ac:dyDescent="0.25">
      <c r="A520" s="25" t="s">
        <v>1411</v>
      </c>
      <c r="B520" s="25">
        <v>3445026780</v>
      </c>
      <c r="C520" s="25">
        <v>600</v>
      </c>
      <c r="D520" s="25" t="s">
        <v>1412</v>
      </c>
      <c r="E520" s="25" t="s">
        <v>171</v>
      </c>
      <c r="F520" s="25" t="s">
        <v>46</v>
      </c>
      <c r="G520" s="25" t="s">
        <v>1413</v>
      </c>
      <c r="H520" s="25" t="s">
        <v>42</v>
      </c>
      <c r="I520" s="25" t="s">
        <v>21</v>
      </c>
      <c r="J520" s="56">
        <v>42403</v>
      </c>
      <c r="K520">
        <f>125+100</f>
        <v>225</v>
      </c>
      <c r="L520" t="str">
        <f t="shared" si="9"/>
        <v>250</v>
      </c>
      <c r="M520" t="str">
        <f t="shared" si="21"/>
        <v>0</v>
      </c>
      <c r="N520">
        <f t="shared" si="22"/>
        <v>125</v>
      </c>
      <c r="O520" t="str">
        <f t="shared" si="23"/>
        <v>Waiting For Deliver</v>
      </c>
    </row>
    <row r="521" spans="1:18" x14ac:dyDescent="0.25">
      <c r="A521" s="25" t="s">
        <v>1414</v>
      </c>
      <c r="B521" s="25">
        <v>3154333477</v>
      </c>
      <c r="C521" s="25">
        <v>1220</v>
      </c>
      <c r="D521" s="25" t="s">
        <v>1415</v>
      </c>
      <c r="E521" s="25" t="s">
        <v>24</v>
      </c>
      <c r="F521" s="25" t="s">
        <v>523</v>
      </c>
      <c r="G521" s="25" t="s">
        <v>95</v>
      </c>
      <c r="H521" s="25" t="s">
        <v>15</v>
      </c>
      <c r="I521" s="25" t="s">
        <v>21</v>
      </c>
      <c r="J521" s="56">
        <v>42403</v>
      </c>
      <c r="K521">
        <f>700</f>
        <v>700</v>
      </c>
      <c r="L521" t="str">
        <f t="shared" si="9"/>
        <v>250</v>
      </c>
      <c r="M521">
        <f t="shared" si="21"/>
        <v>183</v>
      </c>
      <c r="N521">
        <f t="shared" si="22"/>
        <v>87</v>
      </c>
      <c r="O521" t="str">
        <f t="shared" si="23"/>
        <v>Waiting For Deliver</v>
      </c>
    </row>
    <row r="522" spans="1:18" x14ac:dyDescent="0.25">
      <c r="A522" s="25" t="s">
        <v>1416</v>
      </c>
      <c r="B522" s="25">
        <v>3413343123</v>
      </c>
      <c r="C522" s="25">
        <v>1340</v>
      </c>
      <c r="D522" s="25" t="s">
        <v>1417</v>
      </c>
      <c r="E522" s="25" t="s">
        <v>1094</v>
      </c>
      <c r="F522" s="25" t="s">
        <v>46</v>
      </c>
      <c r="G522" s="25" t="s">
        <v>744</v>
      </c>
      <c r="H522" s="25" t="s">
        <v>15</v>
      </c>
      <c r="I522" s="25" t="s">
        <v>21</v>
      </c>
      <c r="J522" s="56">
        <v>42403</v>
      </c>
      <c r="K522">
        <f>155*4</f>
        <v>620</v>
      </c>
      <c r="L522" t="str">
        <f t="shared" si="9"/>
        <v>250</v>
      </c>
      <c r="M522">
        <f t="shared" si="21"/>
        <v>201</v>
      </c>
      <c r="N522">
        <f t="shared" si="22"/>
        <v>269</v>
      </c>
      <c r="O522" t="str">
        <f t="shared" si="23"/>
        <v>Waiting For Deliver</v>
      </c>
    </row>
    <row r="523" spans="1:18" x14ac:dyDescent="0.25">
      <c r="A523" s="25" t="s">
        <v>1418</v>
      </c>
      <c r="B523" s="25">
        <v>3216275988</v>
      </c>
      <c r="C523" s="25">
        <v>1230</v>
      </c>
      <c r="D523" s="25" t="s">
        <v>1420</v>
      </c>
      <c r="E523" s="25" t="s">
        <v>739</v>
      </c>
      <c r="F523" s="25" t="s">
        <v>523</v>
      </c>
      <c r="G523" s="25" t="s">
        <v>1419</v>
      </c>
      <c r="H523" s="25" t="s">
        <v>15</v>
      </c>
      <c r="I523" s="25" t="s">
        <v>21</v>
      </c>
      <c r="J523" s="56">
        <v>42432</v>
      </c>
      <c r="K523">
        <f>550</f>
        <v>550</v>
      </c>
      <c r="L523" t="str">
        <f t="shared" si="9"/>
        <v>250</v>
      </c>
      <c r="M523">
        <f t="shared" si="21"/>
        <v>184.5</v>
      </c>
      <c r="N523">
        <f t="shared" si="22"/>
        <v>245.5</v>
      </c>
      <c r="O523" t="str">
        <f t="shared" si="23"/>
        <v>Waiting For Deliver</v>
      </c>
    </row>
    <row r="524" spans="1:18" x14ac:dyDescent="0.25">
      <c r="A524" s="25" t="s">
        <v>1421</v>
      </c>
      <c r="B524" s="25">
        <v>3341804175</v>
      </c>
      <c r="C524" s="25">
        <v>1060</v>
      </c>
      <c r="D524" s="25" t="s">
        <v>1422</v>
      </c>
      <c r="E524" s="25" t="s">
        <v>19</v>
      </c>
      <c r="F524" s="25" t="s">
        <v>46</v>
      </c>
      <c r="G524" s="25" t="s">
        <v>1316</v>
      </c>
      <c r="H524" s="25" t="s">
        <v>15</v>
      </c>
      <c r="I524" s="25" t="s">
        <v>21</v>
      </c>
      <c r="J524" s="56">
        <v>42432</v>
      </c>
      <c r="K524">
        <f>650</f>
        <v>650</v>
      </c>
      <c r="L524" t="str">
        <f t="shared" si="9"/>
        <v>250</v>
      </c>
      <c r="M524">
        <f t="shared" si="21"/>
        <v>159</v>
      </c>
      <c r="N524">
        <f t="shared" si="22"/>
        <v>1</v>
      </c>
      <c r="O524" t="str">
        <f t="shared" si="23"/>
        <v>Waiting For Deliver</v>
      </c>
    </row>
    <row r="525" spans="1:18" x14ac:dyDescent="0.25">
      <c r="A525" s="16" t="s">
        <v>1423</v>
      </c>
      <c r="B525" s="16">
        <v>3084345869</v>
      </c>
      <c r="C525" s="16">
        <v>1060</v>
      </c>
      <c r="D525" s="16" t="s">
        <v>1424</v>
      </c>
      <c r="E525" s="16" t="s">
        <v>24</v>
      </c>
      <c r="F525" s="16" t="s">
        <v>46</v>
      </c>
      <c r="G525" s="16" t="s">
        <v>1316</v>
      </c>
      <c r="H525" s="16" t="s">
        <v>15</v>
      </c>
      <c r="I525" s="16" t="s">
        <v>16</v>
      </c>
      <c r="J525" s="46">
        <v>42432</v>
      </c>
      <c r="K525">
        <f>650</f>
        <v>650</v>
      </c>
      <c r="L525" t="str">
        <f t="shared" si="9"/>
        <v>250</v>
      </c>
      <c r="M525">
        <f>930*15%</f>
        <v>139.5</v>
      </c>
      <c r="N525">
        <f t="shared" si="22"/>
        <v>20.5</v>
      </c>
      <c r="O525">
        <f t="shared" si="23"/>
        <v>20.5</v>
      </c>
    </row>
    <row r="526" spans="1:18" x14ac:dyDescent="0.25">
      <c r="A526" s="25" t="s">
        <v>1425</v>
      </c>
      <c r="B526" s="25">
        <v>3409224035</v>
      </c>
      <c r="C526" s="25">
        <v>750</v>
      </c>
      <c r="D526" s="25" t="s">
        <v>1426</v>
      </c>
      <c r="E526" s="25" t="s">
        <v>36</v>
      </c>
      <c r="F526" s="25" t="s">
        <v>25</v>
      </c>
      <c r="G526" s="25" t="s">
        <v>750</v>
      </c>
      <c r="H526" s="25" t="s">
        <v>42</v>
      </c>
      <c r="I526" s="25" t="s">
        <v>21</v>
      </c>
      <c r="J526" s="56">
        <v>42432</v>
      </c>
      <c r="K526">
        <v>250</v>
      </c>
      <c r="L526" t="str">
        <f t="shared" si="9"/>
        <v>250</v>
      </c>
      <c r="M526" t="str">
        <f t="shared" ref="M526:M532" si="24">IF(H526="Kaymu",C526*15%,"0")</f>
        <v>0</v>
      </c>
      <c r="N526">
        <f t="shared" si="22"/>
        <v>250</v>
      </c>
      <c r="O526" t="str">
        <f t="shared" si="23"/>
        <v>Waiting For Deliver</v>
      </c>
    </row>
    <row r="527" spans="1:18" x14ac:dyDescent="0.25">
      <c r="A527" s="16" t="s">
        <v>1428</v>
      </c>
      <c r="B527" s="16">
        <v>3432540958</v>
      </c>
      <c r="C527" s="16">
        <v>1060</v>
      </c>
      <c r="D527" s="16" t="s">
        <v>1427</v>
      </c>
      <c r="E527" s="16" t="s">
        <v>51</v>
      </c>
      <c r="F527" s="16" t="s">
        <v>25</v>
      </c>
      <c r="G527" s="16" t="s">
        <v>311</v>
      </c>
      <c r="H527" s="16" t="s">
        <v>15</v>
      </c>
      <c r="I527" s="16" t="s">
        <v>16</v>
      </c>
      <c r="J527" s="46">
        <v>42463</v>
      </c>
      <c r="K527">
        <f>440+25</f>
        <v>465</v>
      </c>
      <c r="L527" t="str">
        <f t="shared" si="9"/>
        <v>150</v>
      </c>
      <c r="M527">
        <f t="shared" si="24"/>
        <v>159</v>
      </c>
      <c r="N527">
        <f t="shared" si="22"/>
        <v>286</v>
      </c>
      <c r="O527">
        <f t="shared" si="23"/>
        <v>286</v>
      </c>
    </row>
    <row r="528" spans="1:18" x14ac:dyDescent="0.25">
      <c r="A528" s="25" t="s">
        <v>1429</v>
      </c>
      <c r="B528" s="25">
        <v>3475600508</v>
      </c>
      <c r="C528" s="25">
        <v>1140</v>
      </c>
      <c r="D528" s="25" t="s">
        <v>1438</v>
      </c>
      <c r="E528" s="25" t="s">
        <v>36</v>
      </c>
      <c r="F528" s="25" t="s">
        <v>25</v>
      </c>
      <c r="G528" s="25" t="s">
        <v>311</v>
      </c>
      <c r="H528" s="25" t="s">
        <v>15</v>
      </c>
      <c r="I528" s="25" t="s">
        <v>21</v>
      </c>
      <c r="J528" s="56">
        <v>42463</v>
      </c>
      <c r="K528">
        <f>440+25</f>
        <v>465</v>
      </c>
      <c r="L528" t="str">
        <f t="shared" si="9"/>
        <v>250</v>
      </c>
      <c r="M528">
        <f t="shared" si="24"/>
        <v>171</v>
      </c>
      <c r="N528">
        <f t="shared" si="22"/>
        <v>254</v>
      </c>
      <c r="O528" t="str">
        <f t="shared" si="23"/>
        <v>Waiting For Deliver</v>
      </c>
    </row>
    <row r="529" spans="1:15" x14ac:dyDescent="0.25">
      <c r="A529" s="25" t="s">
        <v>1436</v>
      </c>
      <c r="B529" s="25">
        <v>3485781061</v>
      </c>
      <c r="C529" s="25">
        <v>1080</v>
      </c>
      <c r="D529" s="25" t="s">
        <v>1437</v>
      </c>
      <c r="E529" s="25" t="s">
        <v>1439</v>
      </c>
      <c r="F529" s="25" t="s">
        <v>46</v>
      </c>
      <c r="G529" s="25" t="s">
        <v>1316</v>
      </c>
      <c r="H529" s="25" t="s">
        <v>724</v>
      </c>
      <c r="I529" s="25" t="s">
        <v>21</v>
      </c>
      <c r="J529" s="56">
        <v>42463</v>
      </c>
      <c r="K529">
        <v>650</v>
      </c>
      <c r="L529" t="str">
        <f t="shared" si="9"/>
        <v>250</v>
      </c>
      <c r="M529">
        <f t="shared" si="24"/>
        <v>162</v>
      </c>
      <c r="N529">
        <f t="shared" si="22"/>
        <v>18</v>
      </c>
      <c r="O529" t="str">
        <f t="shared" si="23"/>
        <v>Waiting For Deliver</v>
      </c>
    </row>
    <row r="530" spans="1:15" x14ac:dyDescent="0.25">
      <c r="A530" s="16" t="s">
        <v>1440</v>
      </c>
      <c r="B530" s="16">
        <v>3323131747</v>
      </c>
      <c r="C530" s="16">
        <v>1220</v>
      </c>
      <c r="D530" s="16" t="s">
        <v>1441</v>
      </c>
      <c r="E530" s="16" t="s">
        <v>1442</v>
      </c>
      <c r="F530" s="16" t="s">
        <v>523</v>
      </c>
      <c r="G530" s="16" t="s">
        <v>95</v>
      </c>
      <c r="H530" s="16" t="s">
        <v>15</v>
      </c>
      <c r="I530" s="16" t="s">
        <v>16</v>
      </c>
      <c r="J530" s="46">
        <v>42493</v>
      </c>
      <c r="K530">
        <f>700</f>
        <v>700</v>
      </c>
      <c r="L530" t="str">
        <f t="shared" ref="L530:L593" si="25">IF(E530="karachi","150","250")</f>
        <v>250</v>
      </c>
      <c r="M530">
        <f t="shared" si="24"/>
        <v>183</v>
      </c>
      <c r="N530">
        <f t="shared" si="22"/>
        <v>87</v>
      </c>
      <c r="O530">
        <f t="shared" si="23"/>
        <v>87</v>
      </c>
    </row>
    <row r="531" spans="1:15" x14ac:dyDescent="0.25">
      <c r="A531" s="61" t="s">
        <v>1443</v>
      </c>
      <c r="B531" s="16">
        <v>3002546579</v>
      </c>
      <c r="C531" s="16">
        <v>1220</v>
      </c>
      <c r="D531" s="16" t="s">
        <v>1444</v>
      </c>
      <c r="E531" s="16" t="s">
        <v>51</v>
      </c>
      <c r="F531" s="16" t="s">
        <v>523</v>
      </c>
      <c r="G531" s="16" t="s">
        <v>95</v>
      </c>
      <c r="H531" s="16" t="s">
        <v>15</v>
      </c>
      <c r="I531" s="16" t="s">
        <v>16</v>
      </c>
      <c r="J531" s="46">
        <v>42493</v>
      </c>
      <c r="K531">
        <v>700</v>
      </c>
      <c r="L531" t="str">
        <f t="shared" si="25"/>
        <v>150</v>
      </c>
      <c r="M531">
        <f t="shared" si="24"/>
        <v>183</v>
      </c>
      <c r="N531">
        <f t="shared" si="22"/>
        <v>187</v>
      </c>
      <c r="O531">
        <f t="shared" si="23"/>
        <v>187</v>
      </c>
    </row>
    <row r="532" spans="1:15" x14ac:dyDescent="0.25">
      <c r="A532" s="25" t="s">
        <v>1445</v>
      </c>
      <c r="B532" s="25">
        <v>3346008036</v>
      </c>
      <c r="C532" s="25">
        <v>5000</v>
      </c>
      <c r="D532" s="25" t="s">
        <v>1446</v>
      </c>
      <c r="E532" s="25" t="s">
        <v>1447</v>
      </c>
      <c r="F532" s="25" t="s">
        <v>25</v>
      </c>
      <c r="G532" s="25" t="s">
        <v>1448</v>
      </c>
      <c r="H532" s="25" t="s">
        <v>421</v>
      </c>
      <c r="I532" s="25" t="s">
        <v>21</v>
      </c>
      <c r="J532" s="56">
        <v>42585</v>
      </c>
      <c r="L532" t="str">
        <f t="shared" si="25"/>
        <v>250</v>
      </c>
      <c r="M532" t="str">
        <f t="shared" si="24"/>
        <v>0</v>
      </c>
      <c r="N532">
        <f t="shared" ref="N532:N595" si="26">C532-K532-L532-M532</f>
        <v>4750</v>
      </c>
      <c r="O532" t="str">
        <f t="shared" ref="O532:O595" si="27">IF(I532="deliver",N532,"Waiting For Deliver")</f>
        <v>Waiting For Deliver</v>
      </c>
    </row>
    <row r="533" spans="1:15" x14ac:dyDescent="0.25">
      <c r="A533" s="25" t="s">
        <v>1449</v>
      </c>
      <c r="B533" s="25">
        <v>3408000010</v>
      </c>
      <c r="C533" s="25">
        <v>5200</v>
      </c>
      <c r="D533" s="25" t="s">
        <v>1450</v>
      </c>
      <c r="E533" s="25" t="s">
        <v>12</v>
      </c>
      <c r="F533" s="25" t="s">
        <v>46</v>
      </c>
      <c r="G533" s="25" t="s">
        <v>1451</v>
      </c>
      <c r="H533" s="25" t="s">
        <v>42</v>
      </c>
      <c r="I533" s="25" t="s">
        <v>21</v>
      </c>
      <c r="J533" s="56">
        <v>42585</v>
      </c>
      <c r="K533">
        <f>(125*13)+(50*13)</f>
        <v>2275</v>
      </c>
      <c r="L533" t="str">
        <f t="shared" si="25"/>
        <v>250</v>
      </c>
      <c r="M533" t="str">
        <f t="shared" ref="M533:M596" si="28">IF(H533="Kaymu",C533*15%,"0")</f>
        <v>0</v>
      </c>
      <c r="N533">
        <f t="shared" si="26"/>
        <v>2675</v>
      </c>
      <c r="O533" t="str">
        <f t="shared" si="27"/>
        <v>Waiting For Deliver</v>
      </c>
    </row>
    <row r="534" spans="1:15" x14ac:dyDescent="0.25">
      <c r="A534" s="25" t="s">
        <v>1452</v>
      </c>
      <c r="B534" s="25">
        <v>3335224554</v>
      </c>
      <c r="C534" s="25">
        <v>1200</v>
      </c>
      <c r="D534" s="25" t="s">
        <v>1453</v>
      </c>
      <c r="E534" s="25" t="s">
        <v>608</v>
      </c>
      <c r="F534" s="25" t="s">
        <v>46</v>
      </c>
      <c r="G534" s="25" t="s">
        <v>1454</v>
      </c>
      <c r="H534" s="25" t="s">
        <v>42</v>
      </c>
      <c r="I534" s="25" t="s">
        <v>21</v>
      </c>
      <c r="J534" s="56">
        <v>42585</v>
      </c>
      <c r="K534">
        <f>(125*3)+150</f>
        <v>525</v>
      </c>
      <c r="L534" t="str">
        <f t="shared" si="25"/>
        <v>250</v>
      </c>
      <c r="M534" t="str">
        <f t="shared" si="28"/>
        <v>0</v>
      </c>
      <c r="N534">
        <f t="shared" si="26"/>
        <v>425</v>
      </c>
      <c r="O534" t="str">
        <f t="shared" si="27"/>
        <v>Waiting For Deliver</v>
      </c>
    </row>
    <row r="535" spans="1:15" x14ac:dyDescent="0.25">
      <c r="L535" t="str">
        <f t="shared" si="25"/>
        <v>250</v>
      </c>
      <c r="M535" t="str">
        <f t="shared" si="28"/>
        <v>0</v>
      </c>
      <c r="N535">
        <f t="shared" si="26"/>
        <v>-250</v>
      </c>
      <c r="O535" t="str">
        <f t="shared" si="27"/>
        <v>Waiting For Deliver</v>
      </c>
    </row>
    <row r="536" spans="1:15" x14ac:dyDescent="0.25">
      <c r="L536" t="str">
        <f t="shared" si="25"/>
        <v>250</v>
      </c>
      <c r="M536" t="str">
        <f t="shared" si="28"/>
        <v>0</v>
      </c>
      <c r="N536">
        <f t="shared" si="26"/>
        <v>-250</v>
      </c>
      <c r="O536" t="str">
        <f t="shared" si="27"/>
        <v>Waiting For Deliver</v>
      </c>
    </row>
    <row r="537" spans="1:15" x14ac:dyDescent="0.25">
      <c r="L537" t="str">
        <f t="shared" si="25"/>
        <v>250</v>
      </c>
      <c r="M537" t="str">
        <f t="shared" si="28"/>
        <v>0</v>
      </c>
      <c r="N537">
        <f t="shared" si="26"/>
        <v>-250</v>
      </c>
      <c r="O537" t="str">
        <f t="shared" si="27"/>
        <v>Waiting For Deliver</v>
      </c>
    </row>
    <row r="538" spans="1:15" x14ac:dyDescent="0.25">
      <c r="L538" t="str">
        <f t="shared" si="25"/>
        <v>250</v>
      </c>
      <c r="M538" t="str">
        <f t="shared" si="28"/>
        <v>0</v>
      </c>
      <c r="N538">
        <f t="shared" si="26"/>
        <v>-250</v>
      </c>
      <c r="O538" t="str">
        <f t="shared" si="27"/>
        <v>Waiting For Deliver</v>
      </c>
    </row>
    <row r="539" spans="1:15" x14ac:dyDescent="0.25">
      <c r="L539" t="str">
        <f t="shared" si="25"/>
        <v>250</v>
      </c>
      <c r="M539" t="str">
        <f t="shared" si="28"/>
        <v>0</v>
      </c>
      <c r="N539">
        <f t="shared" si="26"/>
        <v>-250</v>
      </c>
      <c r="O539" t="str">
        <f t="shared" si="27"/>
        <v>Waiting For Deliver</v>
      </c>
    </row>
    <row r="540" spans="1:15" x14ac:dyDescent="0.25">
      <c r="L540" t="str">
        <f t="shared" si="25"/>
        <v>250</v>
      </c>
      <c r="M540" t="str">
        <f t="shared" si="28"/>
        <v>0</v>
      </c>
      <c r="N540">
        <f t="shared" si="26"/>
        <v>-250</v>
      </c>
      <c r="O540" t="str">
        <f t="shared" si="27"/>
        <v>Waiting For Deliver</v>
      </c>
    </row>
    <row r="541" spans="1:15" x14ac:dyDescent="0.25">
      <c r="L541" t="str">
        <f t="shared" si="25"/>
        <v>250</v>
      </c>
      <c r="M541" t="str">
        <f t="shared" si="28"/>
        <v>0</v>
      </c>
      <c r="N541">
        <f t="shared" si="26"/>
        <v>-250</v>
      </c>
      <c r="O541" t="str">
        <f t="shared" si="27"/>
        <v>Waiting For Deliver</v>
      </c>
    </row>
    <row r="542" spans="1:15" x14ac:dyDescent="0.25">
      <c r="L542" t="str">
        <f t="shared" si="25"/>
        <v>250</v>
      </c>
      <c r="M542" t="str">
        <f t="shared" si="28"/>
        <v>0</v>
      </c>
      <c r="N542">
        <f t="shared" si="26"/>
        <v>-250</v>
      </c>
      <c r="O542" t="str">
        <f t="shared" si="27"/>
        <v>Waiting For Deliver</v>
      </c>
    </row>
    <row r="543" spans="1:15" x14ac:dyDescent="0.25">
      <c r="L543" t="str">
        <f t="shared" si="25"/>
        <v>250</v>
      </c>
      <c r="M543" t="str">
        <f t="shared" si="28"/>
        <v>0</v>
      </c>
      <c r="N543">
        <f t="shared" si="26"/>
        <v>-250</v>
      </c>
      <c r="O543" t="str">
        <f t="shared" si="27"/>
        <v>Waiting For Deliver</v>
      </c>
    </row>
    <row r="544" spans="1:15" x14ac:dyDescent="0.25">
      <c r="L544" t="str">
        <f t="shared" si="25"/>
        <v>250</v>
      </c>
      <c r="M544" t="str">
        <f t="shared" si="28"/>
        <v>0</v>
      </c>
      <c r="N544">
        <f t="shared" si="26"/>
        <v>-250</v>
      </c>
      <c r="O544" t="str">
        <f t="shared" si="27"/>
        <v>Waiting For Deliver</v>
      </c>
    </row>
    <row r="545" spans="12:15" x14ac:dyDescent="0.25">
      <c r="L545" t="str">
        <f t="shared" si="25"/>
        <v>250</v>
      </c>
      <c r="M545" t="str">
        <f t="shared" si="28"/>
        <v>0</v>
      </c>
      <c r="N545">
        <f t="shared" si="26"/>
        <v>-250</v>
      </c>
      <c r="O545" t="str">
        <f t="shared" si="27"/>
        <v>Waiting For Deliver</v>
      </c>
    </row>
    <row r="546" spans="12:15" x14ac:dyDescent="0.25">
      <c r="L546" t="str">
        <f t="shared" si="25"/>
        <v>250</v>
      </c>
      <c r="M546" t="str">
        <f t="shared" si="28"/>
        <v>0</v>
      </c>
      <c r="N546">
        <f t="shared" si="26"/>
        <v>-250</v>
      </c>
      <c r="O546" t="str">
        <f t="shared" si="27"/>
        <v>Waiting For Deliver</v>
      </c>
    </row>
    <row r="547" spans="12:15" x14ac:dyDescent="0.25">
      <c r="L547" t="str">
        <f t="shared" si="25"/>
        <v>250</v>
      </c>
      <c r="M547" t="str">
        <f t="shared" si="28"/>
        <v>0</v>
      </c>
      <c r="N547">
        <f t="shared" si="26"/>
        <v>-250</v>
      </c>
      <c r="O547" t="str">
        <f t="shared" si="27"/>
        <v>Waiting For Deliver</v>
      </c>
    </row>
    <row r="548" spans="12:15" x14ac:dyDescent="0.25">
      <c r="L548" t="str">
        <f t="shared" si="25"/>
        <v>250</v>
      </c>
      <c r="M548" t="str">
        <f t="shared" si="28"/>
        <v>0</v>
      </c>
      <c r="N548">
        <f t="shared" si="26"/>
        <v>-250</v>
      </c>
      <c r="O548" t="str">
        <f t="shared" si="27"/>
        <v>Waiting For Deliver</v>
      </c>
    </row>
    <row r="549" spans="12:15" x14ac:dyDescent="0.25">
      <c r="L549" t="str">
        <f t="shared" si="25"/>
        <v>250</v>
      </c>
      <c r="M549" t="str">
        <f t="shared" si="28"/>
        <v>0</v>
      </c>
      <c r="N549">
        <f t="shared" si="26"/>
        <v>-250</v>
      </c>
      <c r="O549" t="str">
        <f t="shared" si="27"/>
        <v>Waiting For Deliver</v>
      </c>
    </row>
    <row r="550" spans="12:15" x14ac:dyDescent="0.25">
      <c r="L550" t="str">
        <f t="shared" si="25"/>
        <v>250</v>
      </c>
      <c r="M550" t="str">
        <f t="shared" si="28"/>
        <v>0</v>
      </c>
      <c r="N550">
        <f t="shared" si="26"/>
        <v>-250</v>
      </c>
      <c r="O550" t="str">
        <f t="shared" si="27"/>
        <v>Waiting For Deliver</v>
      </c>
    </row>
    <row r="551" spans="12:15" x14ac:dyDescent="0.25">
      <c r="L551" t="str">
        <f t="shared" si="25"/>
        <v>250</v>
      </c>
      <c r="M551" t="str">
        <f t="shared" si="28"/>
        <v>0</v>
      </c>
      <c r="N551">
        <f t="shared" si="26"/>
        <v>-250</v>
      </c>
      <c r="O551" t="str">
        <f t="shared" si="27"/>
        <v>Waiting For Deliver</v>
      </c>
    </row>
    <row r="552" spans="12:15" x14ac:dyDescent="0.25">
      <c r="L552" t="str">
        <f t="shared" si="25"/>
        <v>250</v>
      </c>
      <c r="M552" t="str">
        <f t="shared" si="28"/>
        <v>0</v>
      </c>
      <c r="N552">
        <f t="shared" si="26"/>
        <v>-250</v>
      </c>
      <c r="O552" t="str">
        <f t="shared" si="27"/>
        <v>Waiting For Deliver</v>
      </c>
    </row>
    <row r="553" spans="12:15" x14ac:dyDescent="0.25">
      <c r="L553" t="str">
        <f t="shared" si="25"/>
        <v>250</v>
      </c>
      <c r="M553" t="str">
        <f t="shared" si="28"/>
        <v>0</v>
      </c>
      <c r="N553">
        <f t="shared" si="26"/>
        <v>-250</v>
      </c>
      <c r="O553" t="str">
        <f t="shared" si="27"/>
        <v>Waiting For Deliver</v>
      </c>
    </row>
    <row r="554" spans="12:15" x14ac:dyDescent="0.25">
      <c r="L554" t="str">
        <f t="shared" si="25"/>
        <v>250</v>
      </c>
      <c r="M554" t="str">
        <f t="shared" si="28"/>
        <v>0</v>
      </c>
      <c r="N554">
        <f t="shared" si="26"/>
        <v>-250</v>
      </c>
      <c r="O554" t="str">
        <f t="shared" si="27"/>
        <v>Waiting For Deliver</v>
      </c>
    </row>
    <row r="555" spans="12:15" x14ac:dyDescent="0.25">
      <c r="L555" t="str">
        <f t="shared" si="25"/>
        <v>250</v>
      </c>
      <c r="M555" t="str">
        <f t="shared" si="28"/>
        <v>0</v>
      </c>
      <c r="N555">
        <f t="shared" si="26"/>
        <v>-250</v>
      </c>
      <c r="O555" t="str">
        <f t="shared" si="27"/>
        <v>Waiting For Deliver</v>
      </c>
    </row>
    <row r="556" spans="12:15" x14ac:dyDescent="0.25">
      <c r="L556" t="str">
        <f t="shared" si="25"/>
        <v>250</v>
      </c>
      <c r="M556" t="str">
        <f t="shared" si="28"/>
        <v>0</v>
      </c>
      <c r="N556">
        <f t="shared" si="26"/>
        <v>-250</v>
      </c>
      <c r="O556" t="str">
        <f t="shared" si="27"/>
        <v>Waiting For Deliver</v>
      </c>
    </row>
    <row r="557" spans="12:15" x14ac:dyDescent="0.25">
      <c r="L557" t="str">
        <f t="shared" si="25"/>
        <v>250</v>
      </c>
      <c r="M557" t="str">
        <f t="shared" si="28"/>
        <v>0</v>
      </c>
      <c r="N557">
        <f t="shared" si="26"/>
        <v>-250</v>
      </c>
      <c r="O557" t="str">
        <f t="shared" si="27"/>
        <v>Waiting For Deliver</v>
      </c>
    </row>
    <row r="558" spans="12:15" x14ac:dyDescent="0.25">
      <c r="L558" t="str">
        <f t="shared" si="25"/>
        <v>250</v>
      </c>
      <c r="M558" t="str">
        <f t="shared" si="28"/>
        <v>0</v>
      </c>
      <c r="N558">
        <f t="shared" si="26"/>
        <v>-250</v>
      </c>
      <c r="O558" t="str">
        <f t="shared" si="27"/>
        <v>Waiting For Deliver</v>
      </c>
    </row>
    <row r="559" spans="12:15" x14ac:dyDescent="0.25">
      <c r="L559" t="str">
        <f t="shared" si="25"/>
        <v>250</v>
      </c>
      <c r="M559" t="str">
        <f t="shared" si="28"/>
        <v>0</v>
      </c>
      <c r="N559">
        <f t="shared" si="26"/>
        <v>-250</v>
      </c>
      <c r="O559" t="str">
        <f t="shared" si="27"/>
        <v>Waiting For Deliver</v>
      </c>
    </row>
    <row r="560" spans="12:15" x14ac:dyDescent="0.25">
      <c r="L560" t="str">
        <f t="shared" si="25"/>
        <v>250</v>
      </c>
      <c r="M560" t="str">
        <f t="shared" si="28"/>
        <v>0</v>
      </c>
      <c r="N560">
        <f t="shared" si="26"/>
        <v>-250</v>
      </c>
      <c r="O560" t="str">
        <f t="shared" si="27"/>
        <v>Waiting For Deliver</v>
      </c>
    </row>
    <row r="561" spans="12:15" x14ac:dyDescent="0.25">
      <c r="L561" t="str">
        <f t="shared" si="25"/>
        <v>250</v>
      </c>
      <c r="M561" t="str">
        <f t="shared" si="28"/>
        <v>0</v>
      </c>
      <c r="N561">
        <f t="shared" si="26"/>
        <v>-250</v>
      </c>
      <c r="O561" t="str">
        <f t="shared" si="27"/>
        <v>Waiting For Deliver</v>
      </c>
    </row>
    <row r="562" spans="12:15" x14ac:dyDescent="0.25">
      <c r="L562" t="str">
        <f t="shared" si="25"/>
        <v>250</v>
      </c>
      <c r="M562" t="str">
        <f t="shared" si="28"/>
        <v>0</v>
      </c>
      <c r="N562">
        <f t="shared" si="26"/>
        <v>-250</v>
      </c>
      <c r="O562" t="str">
        <f t="shared" si="27"/>
        <v>Waiting For Deliver</v>
      </c>
    </row>
    <row r="563" spans="12:15" x14ac:dyDescent="0.25">
      <c r="L563" t="str">
        <f t="shared" si="25"/>
        <v>250</v>
      </c>
      <c r="M563" t="str">
        <f t="shared" si="28"/>
        <v>0</v>
      </c>
      <c r="N563">
        <f t="shared" si="26"/>
        <v>-250</v>
      </c>
      <c r="O563" t="str">
        <f t="shared" si="27"/>
        <v>Waiting For Deliver</v>
      </c>
    </row>
    <row r="564" spans="12:15" x14ac:dyDescent="0.25">
      <c r="L564" t="str">
        <f t="shared" si="25"/>
        <v>250</v>
      </c>
      <c r="M564" t="str">
        <f t="shared" si="28"/>
        <v>0</v>
      </c>
      <c r="N564">
        <f t="shared" si="26"/>
        <v>-250</v>
      </c>
      <c r="O564" t="str">
        <f t="shared" si="27"/>
        <v>Waiting For Deliver</v>
      </c>
    </row>
    <row r="565" spans="12:15" x14ac:dyDescent="0.25">
      <c r="L565" t="str">
        <f t="shared" si="25"/>
        <v>250</v>
      </c>
      <c r="M565" t="str">
        <f t="shared" si="28"/>
        <v>0</v>
      </c>
      <c r="N565">
        <f t="shared" si="26"/>
        <v>-250</v>
      </c>
      <c r="O565" t="str">
        <f t="shared" si="27"/>
        <v>Waiting For Deliver</v>
      </c>
    </row>
    <row r="566" spans="12:15" x14ac:dyDescent="0.25">
      <c r="L566" t="str">
        <f t="shared" si="25"/>
        <v>250</v>
      </c>
      <c r="M566" t="str">
        <f t="shared" si="28"/>
        <v>0</v>
      </c>
      <c r="N566">
        <f t="shared" si="26"/>
        <v>-250</v>
      </c>
      <c r="O566" t="str">
        <f t="shared" si="27"/>
        <v>Waiting For Deliver</v>
      </c>
    </row>
    <row r="567" spans="12:15" x14ac:dyDescent="0.25">
      <c r="L567" t="str">
        <f t="shared" si="25"/>
        <v>250</v>
      </c>
      <c r="M567" t="str">
        <f t="shared" si="28"/>
        <v>0</v>
      </c>
      <c r="N567">
        <f t="shared" si="26"/>
        <v>-250</v>
      </c>
      <c r="O567" t="str">
        <f t="shared" si="27"/>
        <v>Waiting For Deliver</v>
      </c>
    </row>
    <row r="568" spans="12:15" x14ac:dyDescent="0.25">
      <c r="L568" t="str">
        <f t="shared" si="25"/>
        <v>250</v>
      </c>
      <c r="M568" t="str">
        <f t="shared" si="28"/>
        <v>0</v>
      </c>
      <c r="N568">
        <f t="shared" si="26"/>
        <v>-250</v>
      </c>
      <c r="O568" t="str">
        <f t="shared" si="27"/>
        <v>Waiting For Deliver</v>
      </c>
    </row>
    <row r="569" spans="12:15" x14ac:dyDescent="0.25">
      <c r="L569" t="str">
        <f t="shared" si="25"/>
        <v>250</v>
      </c>
      <c r="M569" t="str">
        <f t="shared" si="28"/>
        <v>0</v>
      </c>
      <c r="N569">
        <f t="shared" si="26"/>
        <v>-250</v>
      </c>
      <c r="O569" t="str">
        <f t="shared" si="27"/>
        <v>Waiting For Deliver</v>
      </c>
    </row>
    <row r="570" spans="12:15" x14ac:dyDescent="0.25">
      <c r="L570" t="str">
        <f t="shared" si="25"/>
        <v>250</v>
      </c>
      <c r="M570" t="str">
        <f t="shared" si="28"/>
        <v>0</v>
      </c>
      <c r="N570">
        <f t="shared" si="26"/>
        <v>-250</v>
      </c>
      <c r="O570" t="str">
        <f t="shared" si="27"/>
        <v>Waiting For Deliver</v>
      </c>
    </row>
    <row r="571" spans="12:15" x14ac:dyDescent="0.25">
      <c r="L571" t="str">
        <f t="shared" si="25"/>
        <v>250</v>
      </c>
      <c r="M571" t="str">
        <f t="shared" si="28"/>
        <v>0</v>
      </c>
      <c r="N571">
        <f t="shared" si="26"/>
        <v>-250</v>
      </c>
      <c r="O571" t="str">
        <f t="shared" si="27"/>
        <v>Waiting For Deliver</v>
      </c>
    </row>
    <row r="572" spans="12:15" x14ac:dyDescent="0.25">
      <c r="L572" t="str">
        <f t="shared" si="25"/>
        <v>250</v>
      </c>
      <c r="M572" t="str">
        <f t="shared" si="28"/>
        <v>0</v>
      </c>
      <c r="N572">
        <f t="shared" si="26"/>
        <v>-250</v>
      </c>
      <c r="O572" t="str">
        <f t="shared" si="27"/>
        <v>Waiting For Deliver</v>
      </c>
    </row>
    <row r="573" spans="12:15" x14ac:dyDescent="0.25">
      <c r="L573" t="str">
        <f t="shared" si="25"/>
        <v>250</v>
      </c>
      <c r="M573" t="str">
        <f t="shared" si="28"/>
        <v>0</v>
      </c>
      <c r="N573">
        <f t="shared" si="26"/>
        <v>-250</v>
      </c>
      <c r="O573" t="str">
        <f t="shared" si="27"/>
        <v>Waiting For Deliver</v>
      </c>
    </row>
    <row r="574" spans="12:15" x14ac:dyDescent="0.25">
      <c r="L574" t="str">
        <f t="shared" si="25"/>
        <v>250</v>
      </c>
      <c r="M574" t="str">
        <f t="shared" si="28"/>
        <v>0</v>
      </c>
      <c r="N574">
        <f t="shared" si="26"/>
        <v>-250</v>
      </c>
      <c r="O574" t="str">
        <f t="shared" si="27"/>
        <v>Waiting For Deliver</v>
      </c>
    </row>
    <row r="575" spans="12:15" x14ac:dyDescent="0.25">
      <c r="L575" t="str">
        <f t="shared" si="25"/>
        <v>250</v>
      </c>
      <c r="M575" t="str">
        <f t="shared" si="28"/>
        <v>0</v>
      </c>
      <c r="N575">
        <f t="shared" si="26"/>
        <v>-250</v>
      </c>
      <c r="O575" t="str">
        <f t="shared" si="27"/>
        <v>Waiting For Deliver</v>
      </c>
    </row>
    <row r="576" spans="12:15" x14ac:dyDescent="0.25">
      <c r="L576" t="str">
        <f t="shared" si="25"/>
        <v>250</v>
      </c>
      <c r="M576" t="str">
        <f t="shared" si="28"/>
        <v>0</v>
      </c>
      <c r="N576">
        <f t="shared" si="26"/>
        <v>-250</v>
      </c>
      <c r="O576" t="str">
        <f t="shared" si="27"/>
        <v>Waiting For Deliver</v>
      </c>
    </row>
    <row r="577" spans="12:15" x14ac:dyDescent="0.25">
      <c r="L577" t="str">
        <f t="shared" si="25"/>
        <v>250</v>
      </c>
      <c r="M577" t="str">
        <f t="shared" si="28"/>
        <v>0</v>
      </c>
      <c r="N577">
        <f t="shared" si="26"/>
        <v>-250</v>
      </c>
      <c r="O577" t="str">
        <f t="shared" si="27"/>
        <v>Waiting For Deliver</v>
      </c>
    </row>
    <row r="578" spans="12:15" x14ac:dyDescent="0.25">
      <c r="L578" t="str">
        <f t="shared" si="25"/>
        <v>250</v>
      </c>
      <c r="M578" t="str">
        <f t="shared" si="28"/>
        <v>0</v>
      </c>
      <c r="N578">
        <f t="shared" si="26"/>
        <v>-250</v>
      </c>
      <c r="O578" t="str">
        <f t="shared" si="27"/>
        <v>Waiting For Deliver</v>
      </c>
    </row>
    <row r="579" spans="12:15" x14ac:dyDescent="0.25">
      <c r="L579" t="str">
        <f t="shared" si="25"/>
        <v>250</v>
      </c>
      <c r="M579" t="str">
        <f t="shared" si="28"/>
        <v>0</v>
      </c>
      <c r="N579">
        <f t="shared" si="26"/>
        <v>-250</v>
      </c>
      <c r="O579" t="str">
        <f t="shared" si="27"/>
        <v>Waiting For Deliver</v>
      </c>
    </row>
    <row r="580" spans="12:15" x14ac:dyDescent="0.25">
      <c r="L580" t="str">
        <f t="shared" si="25"/>
        <v>250</v>
      </c>
      <c r="M580" t="str">
        <f t="shared" si="28"/>
        <v>0</v>
      </c>
      <c r="N580">
        <f t="shared" si="26"/>
        <v>-250</v>
      </c>
      <c r="O580" t="str">
        <f t="shared" si="27"/>
        <v>Waiting For Deliver</v>
      </c>
    </row>
    <row r="581" spans="12:15" x14ac:dyDescent="0.25">
      <c r="L581" t="str">
        <f t="shared" si="25"/>
        <v>250</v>
      </c>
      <c r="M581" t="str">
        <f t="shared" si="28"/>
        <v>0</v>
      </c>
      <c r="N581">
        <f t="shared" si="26"/>
        <v>-250</v>
      </c>
      <c r="O581" t="str">
        <f t="shared" si="27"/>
        <v>Waiting For Deliver</v>
      </c>
    </row>
    <row r="582" spans="12:15" x14ac:dyDescent="0.25">
      <c r="L582" t="str">
        <f t="shared" si="25"/>
        <v>250</v>
      </c>
      <c r="M582" t="str">
        <f t="shared" si="28"/>
        <v>0</v>
      </c>
      <c r="N582">
        <f t="shared" si="26"/>
        <v>-250</v>
      </c>
      <c r="O582" t="str">
        <f t="shared" si="27"/>
        <v>Waiting For Deliver</v>
      </c>
    </row>
    <row r="583" spans="12:15" x14ac:dyDescent="0.25">
      <c r="L583" t="str">
        <f t="shared" si="25"/>
        <v>250</v>
      </c>
      <c r="M583" t="str">
        <f t="shared" si="28"/>
        <v>0</v>
      </c>
      <c r="N583">
        <f t="shared" si="26"/>
        <v>-250</v>
      </c>
      <c r="O583" t="str">
        <f t="shared" si="27"/>
        <v>Waiting For Deliver</v>
      </c>
    </row>
    <row r="584" spans="12:15" x14ac:dyDescent="0.25">
      <c r="L584" t="str">
        <f t="shared" si="25"/>
        <v>250</v>
      </c>
      <c r="M584" t="str">
        <f t="shared" si="28"/>
        <v>0</v>
      </c>
      <c r="N584">
        <f t="shared" si="26"/>
        <v>-250</v>
      </c>
      <c r="O584" t="str">
        <f t="shared" si="27"/>
        <v>Waiting For Deliver</v>
      </c>
    </row>
    <row r="585" spans="12:15" x14ac:dyDescent="0.25">
      <c r="L585" t="str">
        <f t="shared" si="25"/>
        <v>250</v>
      </c>
      <c r="M585" t="str">
        <f t="shared" si="28"/>
        <v>0</v>
      </c>
      <c r="N585">
        <f t="shared" si="26"/>
        <v>-250</v>
      </c>
      <c r="O585" t="str">
        <f t="shared" si="27"/>
        <v>Waiting For Deliver</v>
      </c>
    </row>
    <row r="586" spans="12:15" x14ac:dyDescent="0.25">
      <c r="L586" t="str">
        <f t="shared" si="25"/>
        <v>250</v>
      </c>
      <c r="M586" t="str">
        <f t="shared" si="28"/>
        <v>0</v>
      </c>
      <c r="N586">
        <f t="shared" si="26"/>
        <v>-250</v>
      </c>
      <c r="O586" t="str">
        <f t="shared" si="27"/>
        <v>Waiting For Deliver</v>
      </c>
    </row>
    <row r="587" spans="12:15" x14ac:dyDescent="0.25">
      <c r="L587" t="str">
        <f t="shared" si="25"/>
        <v>250</v>
      </c>
      <c r="M587" t="str">
        <f t="shared" si="28"/>
        <v>0</v>
      </c>
      <c r="N587">
        <f t="shared" si="26"/>
        <v>-250</v>
      </c>
      <c r="O587" t="str">
        <f t="shared" si="27"/>
        <v>Waiting For Deliver</v>
      </c>
    </row>
    <row r="588" spans="12:15" x14ac:dyDescent="0.25">
      <c r="L588" t="str">
        <f t="shared" si="25"/>
        <v>250</v>
      </c>
      <c r="M588" t="str">
        <f t="shared" si="28"/>
        <v>0</v>
      </c>
      <c r="N588">
        <f t="shared" si="26"/>
        <v>-250</v>
      </c>
      <c r="O588" t="str">
        <f t="shared" si="27"/>
        <v>Waiting For Deliver</v>
      </c>
    </row>
    <row r="589" spans="12:15" x14ac:dyDescent="0.25">
      <c r="L589" t="str">
        <f t="shared" si="25"/>
        <v>250</v>
      </c>
      <c r="M589" t="str">
        <f t="shared" si="28"/>
        <v>0</v>
      </c>
      <c r="N589">
        <f t="shared" si="26"/>
        <v>-250</v>
      </c>
      <c r="O589" t="str">
        <f t="shared" si="27"/>
        <v>Waiting For Deliver</v>
      </c>
    </row>
    <row r="590" spans="12:15" x14ac:dyDescent="0.25">
      <c r="L590" t="str">
        <f t="shared" si="25"/>
        <v>250</v>
      </c>
      <c r="M590" t="str">
        <f t="shared" si="28"/>
        <v>0</v>
      </c>
      <c r="N590">
        <f t="shared" si="26"/>
        <v>-250</v>
      </c>
      <c r="O590" t="str">
        <f t="shared" si="27"/>
        <v>Waiting For Deliver</v>
      </c>
    </row>
    <row r="591" spans="12:15" x14ac:dyDescent="0.25">
      <c r="L591" t="str">
        <f t="shared" si="25"/>
        <v>250</v>
      </c>
      <c r="M591" t="str">
        <f t="shared" si="28"/>
        <v>0</v>
      </c>
      <c r="N591">
        <f t="shared" si="26"/>
        <v>-250</v>
      </c>
      <c r="O591" t="str">
        <f t="shared" si="27"/>
        <v>Waiting For Deliver</v>
      </c>
    </row>
    <row r="592" spans="12:15" x14ac:dyDescent="0.25">
      <c r="L592" t="str">
        <f t="shared" si="25"/>
        <v>250</v>
      </c>
      <c r="M592" t="str">
        <f t="shared" si="28"/>
        <v>0</v>
      </c>
      <c r="N592">
        <f t="shared" si="26"/>
        <v>-250</v>
      </c>
      <c r="O592" t="str">
        <f t="shared" si="27"/>
        <v>Waiting For Deliver</v>
      </c>
    </row>
    <row r="593" spans="12:15" x14ac:dyDescent="0.25">
      <c r="L593" t="str">
        <f t="shared" si="25"/>
        <v>250</v>
      </c>
      <c r="M593" t="str">
        <f t="shared" si="28"/>
        <v>0</v>
      </c>
      <c r="N593">
        <f t="shared" si="26"/>
        <v>-250</v>
      </c>
      <c r="O593" t="str">
        <f t="shared" si="27"/>
        <v>Waiting For Deliver</v>
      </c>
    </row>
    <row r="594" spans="12:15" x14ac:dyDescent="0.25">
      <c r="L594" t="str">
        <f t="shared" ref="L594:L603" si="29">IF(E594="karachi","150","250")</f>
        <v>250</v>
      </c>
      <c r="M594" t="str">
        <f t="shared" si="28"/>
        <v>0</v>
      </c>
      <c r="N594">
        <f t="shared" si="26"/>
        <v>-250</v>
      </c>
      <c r="O594" t="str">
        <f t="shared" si="27"/>
        <v>Waiting For Deliver</v>
      </c>
    </row>
    <row r="595" spans="12:15" x14ac:dyDescent="0.25">
      <c r="L595" t="str">
        <f t="shared" si="29"/>
        <v>250</v>
      </c>
      <c r="M595" t="str">
        <f t="shared" si="28"/>
        <v>0</v>
      </c>
      <c r="N595">
        <f t="shared" si="26"/>
        <v>-250</v>
      </c>
      <c r="O595" t="str">
        <f t="shared" si="27"/>
        <v>Waiting For Deliver</v>
      </c>
    </row>
    <row r="596" spans="12:15" x14ac:dyDescent="0.25">
      <c r="L596" t="str">
        <f t="shared" si="29"/>
        <v>250</v>
      </c>
      <c r="M596" t="str">
        <f t="shared" si="28"/>
        <v>0</v>
      </c>
      <c r="N596">
        <f t="shared" ref="N596:N603" si="30">C596-K596-L596-M596</f>
        <v>-250</v>
      </c>
      <c r="O596" t="str">
        <f t="shared" ref="O596:O603" si="31">IF(I596="deliver",N596,"Waiting For Deliver")</f>
        <v>Waiting For Deliver</v>
      </c>
    </row>
    <row r="597" spans="12:15" x14ac:dyDescent="0.25">
      <c r="L597" t="str">
        <f t="shared" si="29"/>
        <v>250</v>
      </c>
      <c r="M597" t="str">
        <f t="shared" ref="M597:M603" si="32">IF(H597="Kaymu",C597*15%,"0")</f>
        <v>0</v>
      </c>
      <c r="N597">
        <f t="shared" si="30"/>
        <v>-250</v>
      </c>
      <c r="O597" t="str">
        <f t="shared" si="31"/>
        <v>Waiting For Deliver</v>
      </c>
    </row>
    <row r="598" spans="12:15" x14ac:dyDescent="0.25">
      <c r="L598" t="str">
        <f t="shared" si="29"/>
        <v>250</v>
      </c>
      <c r="M598" t="str">
        <f t="shared" si="32"/>
        <v>0</v>
      </c>
      <c r="N598">
        <f t="shared" si="30"/>
        <v>-250</v>
      </c>
      <c r="O598" t="str">
        <f t="shared" si="31"/>
        <v>Waiting For Deliver</v>
      </c>
    </row>
    <row r="599" spans="12:15" x14ac:dyDescent="0.25">
      <c r="L599" t="str">
        <f t="shared" si="29"/>
        <v>250</v>
      </c>
      <c r="M599" t="str">
        <f t="shared" si="32"/>
        <v>0</v>
      </c>
      <c r="N599">
        <f t="shared" si="30"/>
        <v>-250</v>
      </c>
      <c r="O599" t="str">
        <f t="shared" si="31"/>
        <v>Waiting For Deliver</v>
      </c>
    </row>
    <row r="600" spans="12:15" x14ac:dyDescent="0.25">
      <c r="L600" t="str">
        <f t="shared" si="29"/>
        <v>250</v>
      </c>
      <c r="M600" t="str">
        <f t="shared" si="32"/>
        <v>0</v>
      </c>
      <c r="N600">
        <f t="shared" si="30"/>
        <v>-250</v>
      </c>
      <c r="O600" t="str">
        <f t="shared" si="31"/>
        <v>Waiting For Deliver</v>
      </c>
    </row>
    <row r="601" spans="12:15" x14ac:dyDescent="0.25">
      <c r="L601" t="str">
        <f t="shared" si="29"/>
        <v>250</v>
      </c>
      <c r="M601" t="str">
        <f t="shared" si="32"/>
        <v>0</v>
      </c>
      <c r="N601">
        <f t="shared" si="30"/>
        <v>-250</v>
      </c>
      <c r="O601" t="str">
        <f t="shared" si="31"/>
        <v>Waiting For Deliver</v>
      </c>
    </row>
    <row r="602" spans="12:15" x14ac:dyDescent="0.25">
      <c r="L602" t="str">
        <f t="shared" si="29"/>
        <v>250</v>
      </c>
      <c r="M602" t="str">
        <f t="shared" si="32"/>
        <v>0</v>
      </c>
      <c r="N602">
        <f t="shared" si="30"/>
        <v>-250</v>
      </c>
      <c r="O602" t="str">
        <f t="shared" si="31"/>
        <v>Waiting For Deliver</v>
      </c>
    </row>
    <row r="603" spans="12:15" x14ac:dyDescent="0.25">
      <c r="L603" t="str">
        <f t="shared" si="29"/>
        <v>250</v>
      </c>
      <c r="M603" t="str">
        <f t="shared" si="32"/>
        <v>0</v>
      </c>
      <c r="N603">
        <f t="shared" si="30"/>
        <v>-250</v>
      </c>
      <c r="O603" t="str">
        <f t="shared" si="31"/>
        <v>Waiting For Deliver</v>
      </c>
    </row>
  </sheetData>
  <autoFilter ref="A1:L532"/>
  <mergeCells count="1">
    <mergeCell ref="A440:M440"/>
  </mergeCells>
  <hyperlinks>
    <hyperlink ref="F106" r:id="rId1" display="https://www.kaymu.pk/casio-edifice-tachymeter-blue-dial-watch-854097.html"/>
    <hyperlink ref="G106" r:id="rId2" display="https://www.kaymu.pk/casio-edifice-tachymeter-blue-dial-watch-854097.html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topLeftCell="A2" workbookViewId="0">
      <selection activeCell="C4" sqref="C4"/>
    </sheetView>
  </sheetViews>
  <sheetFormatPr defaultRowHeight="15" x14ac:dyDescent="0.25"/>
  <cols>
    <col min="3" max="3" width="6" bestFit="1" customWidth="1"/>
    <col min="4" max="4" width="27.140625" bestFit="1" customWidth="1"/>
    <col min="5" max="5" width="13.42578125" bestFit="1" customWidth="1"/>
  </cols>
  <sheetData>
    <row r="3" spans="1:4" x14ac:dyDescent="0.25">
      <c r="A3" t="s">
        <v>1243</v>
      </c>
      <c r="B3" t="s">
        <v>1241</v>
      </c>
      <c r="C3" t="s">
        <v>1242</v>
      </c>
      <c r="D3" t="s">
        <v>123</v>
      </c>
    </row>
    <row r="4" spans="1:4" x14ac:dyDescent="0.25">
      <c r="A4" t="s">
        <v>1244</v>
      </c>
      <c r="B4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4" sqref="A4"/>
    </sheetView>
  </sheetViews>
  <sheetFormatPr defaultRowHeight="15" x14ac:dyDescent="0.25"/>
  <cols>
    <col min="1" max="1" width="12.7109375" customWidth="1"/>
    <col min="2" max="2" width="32.28515625" customWidth="1"/>
    <col min="3" max="3" width="27.7109375" customWidth="1"/>
    <col min="4" max="4" width="16.85546875" customWidth="1"/>
  </cols>
  <sheetData>
    <row r="1" spans="1:26" ht="46.5" x14ac:dyDescent="0.7">
      <c r="A1" s="63" t="s">
        <v>264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 t="s">
        <v>264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x14ac:dyDescent="0.25">
      <c r="A2" s="6" t="s">
        <v>9</v>
      </c>
      <c r="B2" s="7" t="s">
        <v>265</v>
      </c>
      <c r="C2" s="7" t="s">
        <v>266</v>
      </c>
      <c r="D2" s="7" t="s">
        <v>267</v>
      </c>
    </row>
    <row r="3" spans="1:26" x14ac:dyDescent="0.25">
      <c r="A3" t="s">
        <v>269</v>
      </c>
      <c r="B3" t="s">
        <v>270</v>
      </c>
      <c r="C3" s="8">
        <v>2700</v>
      </c>
      <c r="D3" t="s">
        <v>268</v>
      </c>
    </row>
  </sheetData>
  <mergeCells count="2">
    <mergeCell ref="N1:Z1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Customer sale 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Hâssâñ Ñâveed</dc:creator>
  <cp:lastModifiedBy>hassan</cp:lastModifiedBy>
  <dcterms:created xsi:type="dcterms:W3CDTF">2015-09-24T06:00:07Z</dcterms:created>
  <dcterms:modified xsi:type="dcterms:W3CDTF">2016-03-08T20:33:38Z</dcterms:modified>
</cp:coreProperties>
</file>