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8445" activeTab="1"/>
  </bookViews>
  <sheets>
    <sheet name="Sheet1" sheetId="7" r:id="rId1"/>
    <sheet name="Data(A)" sheetId="2" r:id="rId2"/>
    <sheet name="_PalUtilTempWorksheet" sheetId="3" state="hidden" r:id="rId3"/>
    <sheet name="_STDS_DG2CD18F36" sheetId="8" state="hidden" r:id="rId4"/>
    <sheet name="b" sheetId="9" r:id="rId5"/>
    <sheet name="Sheet2" sheetId="10" r:id="rId6"/>
  </sheets>
  <externalReferences>
    <externalReference r:id="rId7"/>
  </externalReferences>
  <definedNames>
    <definedName name="PalisadeReportWorksheetCreatedBy" localSheetId="4" hidden="1">"StatTools"</definedName>
    <definedName name="ST_Advertising">'Data(A)'!$C$2:$C$21</definedName>
    <definedName name="ST_Quarter">'Data(A)'!$B$2:$B$21</definedName>
    <definedName name="ST_Revenue">'Data(A)'!$D$2:$D$21</definedName>
    <definedName name="StatToolsHeader" localSheetId="4">b!$1:$5</definedName>
    <definedName name="STWBD_StatToolsForecast_Deseasonalize" hidden="1">"FALSE"</definedName>
    <definedName name="STWBD_StatToolsForecast_ForecastMethod" hidden="1">" 1"</definedName>
    <definedName name="STWBD_StatToolsForecast_GraphDeseasonalizedForecastErrors" hidden="1">"FALSE"</definedName>
    <definedName name="STWBD_StatToolsForecast_GraphDeseasonalizedForecastOverlay" hidden="1">"FALSE"</definedName>
    <definedName name="STWBD_StatToolsForecast_GraphDeseasonalizedOriginalSeries" hidden="1">"FALSE"</definedName>
    <definedName name="STWBD_StatToolsForecast_GraphForecastErrors" hidden="1">"TRUE"</definedName>
    <definedName name="STWBD_StatToolsForecast_GraphForecastOverlay" hidden="1">"TRUE"</definedName>
    <definedName name="STWBD_StatToolsForecast_GraphOriginalSeries" hidden="1">"TRUE"</definedName>
    <definedName name="STWBD_StatToolsForecast_HasDefaultInfo" hidden="1">"TRUE"</definedName>
    <definedName name="STWBD_StatToolsForecast_Level" hidden="1">" .1"</definedName>
    <definedName name="STWBD_StatToolsForecast_NumberOfForecasts" hidden="1">" 4"</definedName>
    <definedName name="STWBD_StatToolsForecast_NumberOfHoldOuts" hidden="1">" 0"</definedName>
    <definedName name="STWBD_StatToolsForecast_NumberOfSeasons" hidden="1">" 4"</definedName>
    <definedName name="STWBD_StatToolsForecast_OptimizeParameters" hidden="1">"TRUE"</definedName>
    <definedName name="STWBD_StatToolsForecast_Seasonality" hidden="1">" 0"</definedName>
    <definedName name="STWBD_StatToolsForecast_SeasonalPeriod" hidden="1">" 1"</definedName>
    <definedName name="STWBD_StatToolsForecast_Span" hidden="1">" 0"</definedName>
    <definedName name="STWBD_StatToolsForecast_StartingDay" hidden="1">" 1"</definedName>
    <definedName name="STWBD_StatToolsForecast_StartingIndex" hidden="1">" 2"</definedName>
    <definedName name="STWBD_StatToolsForecast_StartingMonth" hidden="1">" 1"</definedName>
    <definedName name="STWBD_StatToolsForecast_StartingQuarter" hidden="1">" 1"</definedName>
    <definedName name="STWBD_StatToolsForecast_StartingWeek" hidden="1">" 1"</definedName>
    <definedName name="STWBD_StatToolsForecast_StartingYear" hidden="1">" 0"</definedName>
    <definedName name="STWBD_StatToolsForecast_Trend" hidden="1">" 0"</definedName>
    <definedName name="STWBD_StatToolsForecast_UseSeasonLabels" hidden="1">"FALSE"</definedName>
    <definedName name="STWBD_StatToolsForecast_Variable" hidden="1">"U_x0001_VG19DF35E683E3962_x0001_"</definedName>
    <definedName name="STWBD_StatToolsForecast_VarSelectorDefaultDataSet" hidden="1">"DG2CD18F36"</definedName>
  </definedNames>
  <calcPr calcId="144525"/>
</workbook>
</file>

<file path=xl/calcChain.xml><?xml version="1.0" encoding="utf-8"?>
<calcChain xmlns="http://schemas.openxmlformats.org/spreadsheetml/2006/main">
  <c r="D23" i="2" l="1"/>
  <c r="D22" i="2"/>
  <c r="D103" i="9" l="1"/>
  <c r="D106" i="9"/>
  <c r="D105" i="9"/>
  <c r="B9" i="8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C84" i="9" s="1"/>
  <c r="D85" i="9" s="1"/>
  <c r="B83" i="9"/>
  <c r="C83" i="9" s="1"/>
  <c r="D84" i="9" s="1"/>
  <c r="E84" i="9" s="1"/>
  <c r="B19" i="8"/>
  <c r="B16" i="8"/>
  <c r="B13" i="8"/>
  <c r="B7" i="8"/>
  <c r="B3" i="8"/>
  <c r="E85" i="9" l="1"/>
  <c r="C85" i="9"/>
  <c r="D86" i="9" s="1"/>
  <c r="E86" i="9" s="1"/>
  <c r="D24" i="2"/>
  <c r="D25" i="2"/>
  <c r="C86" i="9" l="1"/>
  <c r="D87" i="9" l="1"/>
  <c r="E87" i="9" s="1"/>
  <c r="C87" i="9"/>
  <c r="D88" i="9" l="1"/>
  <c r="E88" i="9" s="1"/>
  <c r="C88" i="9"/>
  <c r="D89" i="9" l="1"/>
  <c r="E89" i="9" s="1"/>
  <c r="C89" i="9"/>
  <c r="D90" i="9" l="1"/>
  <c r="E90" i="9" s="1"/>
  <c r="C90" i="9"/>
  <c r="B9" i="3"/>
  <c r="D91" i="9" l="1"/>
  <c r="E91" i="9" s="1"/>
  <c r="C91" i="9"/>
  <c r="D92" i="9" l="1"/>
  <c r="E92" i="9" s="1"/>
  <c r="C92" i="9"/>
  <c r="D93" i="9" l="1"/>
  <c r="E93" i="9" s="1"/>
  <c r="C93" i="9"/>
  <c r="D94" i="9" l="1"/>
  <c r="E94" i="9" s="1"/>
  <c r="C94" i="9"/>
  <c r="D95" i="9" l="1"/>
  <c r="E95" i="9" s="1"/>
  <c r="C95" i="9"/>
  <c r="D96" i="9" l="1"/>
  <c r="E96" i="9" s="1"/>
  <c r="C96" i="9"/>
  <c r="D97" i="9" l="1"/>
  <c r="E97" i="9" s="1"/>
  <c r="C97" i="9"/>
  <c r="D98" i="9" l="1"/>
  <c r="E98" i="9" s="1"/>
  <c r="C98" i="9"/>
  <c r="D99" i="9" l="1"/>
  <c r="E99" i="9" s="1"/>
  <c r="C99" i="9"/>
  <c r="D100" i="9" l="1"/>
  <c r="E100" i="9" s="1"/>
  <c r="C100" i="9"/>
  <c r="D101" i="9" l="1"/>
  <c r="E101" i="9" s="1"/>
  <c r="C101" i="9"/>
  <c r="D102" i="9" l="1"/>
  <c r="E102" i="9" s="1"/>
  <c r="C102" i="9"/>
  <c r="B13" i="9"/>
  <c r="B15" i="9"/>
  <c r="D104" i="9" l="1"/>
  <c r="B14" i="9"/>
</calcChain>
</file>

<file path=xl/comments1.xml><?xml version="1.0" encoding="utf-8"?>
<comments xmlns="http://schemas.openxmlformats.org/spreadsheetml/2006/main">
  <authors>
    <author>egy</author>
  </authors>
  <commentList>
    <comment ref="A8" author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constants are calculated to minimize Root Mean Sq Error if Optimize option is chosen.</t>
        </r>
      </text>
    </comment>
    <comment ref="A13" author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average of absolute forecast errors.</t>
        </r>
      </text>
    </comment>
    <comment ref="A14" author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square root of the sum of squared forecast errors.</t>
        </r>
      </text>
    </comment>
    <comment ref="A15" author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average of the absolute percentage forecast errors.</t>
        </r>
      </text>
    </comment>
    <comment ref="B102" author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 future forecasting period begins here (below the line)</t>
        </r>
      </text>
    </comment>
  </commentList>
</comments>
</file>

<file path=xl/sharedStrings.xml><?xml version="1.0" encoding="utf-8"?>
<sst xmlns="http://schemas.openxmlformats.org/spreadsheetml/2006/main" count="105" uniqueCount="98">
  <si>
    <t>Quarter</t>
  </si>
  <si>
    <t>Advertising</t>
  </si>
  <si>
    <t>Revenue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</si>
  <si>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</si>
  <si>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</si>
  <si>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</si>
  <si>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</si>
  <si>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</si>
  <si>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</si>
  <si>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</si>
  <si>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</si>
  <si>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</si>
  <si>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</si>
  <si>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</si>
  <si>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</si>
  <si>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DG2CD18F36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</si>
  <si>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</si>
  <si>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</si>
  <si>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</si>
  <si>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</si>
  <si>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</si>
  <si>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</si>
  <si>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</si>
  <si>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</si>
  <si>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</si>
  <si>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</si>
  <si>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VG1A2AC9A9203F9A05</t>
  </si>
  <si>
    <t>var1</t>
  </si>
  <si>
    <t>ST_Quarter</t>
  </si>
  <si>
    <t>1 : Ranges</t>
  </si>
  <si>
    <t>1 : MultiRefs</t>
  </si>
  <si>
    <t>2 : Info</t>
  </si>
  <si>
    <t>VG6180AAEEC3B888</t>
  </si>
  <si>
    <t>var2</t>
  </si>
  <si>
    <t>ST_Advertising</t>
  </si>
  <si>
    <t>2 : Ranges</t>
  </si>
  <si>
    <t>2 : MultiRefs</t>
  </si>
  <si>
    <t>3 : Info</t>
  </si>
  <si>
    <t>VG19DF35E683E3962</t>
  </si>
  <si>
    <t>var3</t>
  </si>
  <si>
    <t>ST_Revenue</t>
  </si>
  <si>
    <t>3 : Ranges</t>
  </si>
  <si>
    <t>3 : MultiRefs</t>
  </si>
  <si>
    <t>StatTools Report</t>
  </si>
  <si>
    <t>Analysis:</t>
  </si>
  <si>
    <t>Forecast</t>
  </si>
  <si>
    <t>Performed By:</t>
  </si>
  <si>
    <t>Date:</t>
  </si>
  <si>
    <t>Updating:</t>
  </si>
  <si>
    <t>Live/Unlinked</t>
  </si>
  <si>
    <t>Forecasting Constant (Optimized)</t>
  </si>
  <si>
    <t>Simple Exponential Smoothing Forecasts for Revenue</t>
  </si>
  <si>
    <t>Simple Exponential</t>
  </si>
  <si>
    <t>Forecasting Data</t>
  </si>
  <si>
    <t>Level (Alpha)</t>
  </si>
  <si>
    <t>Mean Abs Err</t>
  </si>
  <si>
    <t>Root Mean Sq Err</t>
  </si>
  <si>
    <t>Mean Abs Per% Err</t>
  </si>
  <si>
    <t>Level</t>
  </si>
  <si>
    <t>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</si>
  <si>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</si>
  <si>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</si>
  <si>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</si>
  <si>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</si>
  <si>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</si>
  <si>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</si>
  <si>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</si>
  <si>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</si>
  <si>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</si>
  <si>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</si>
  <si>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</si>
  <si>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</si>
  <si>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</si>
  <si>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</si>
  <si>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</si>
  <si>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</si>
  <si>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</si>
  <si>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</si>
  <si>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</si>
  <si>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</si>
  <si>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</si>
  <si>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</si>
  <si>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</si>
  <si>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</si>
  <si>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</si>
  <si>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</si>
  <si>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Revenue</t>
  </si>
  <si>
    <t>Residuals</t>
  </si>
  <si>
    <t>Standard Residuals</t>
  </si>
  <si>
    <t>egy</t>
  </si>
  <si>
    <t>Y = 819136.61810385+120336.987058444X1-6.81119349903028X2</t>
  </si>
  <si>
    <t>Friday, January 6, 2023</t>
  </si>
  <si>
    <t>Year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</si>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</sst>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&quot;$&quot;#,##0"/>
    <numFmt numFmtId="165" formatCode="0.000"/>
    <numFmt numFmtId="166" formatCode="&quot;$&quot;0.00"/>
    <numFmt numFmtId="167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4" fontId="10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4" xfId="0" applyFont="1" applyFill="1" applyBorder="1"/>
    <xf numFmtId="0" fontId="5" fillId="2" borderId="0" xfId="0" applyFont="1" applyFill="1" applyAlignment="1">
      <alignment horizontal="right"/>
    </xf>
    <xf numFmtId="0" fontId="5" fillId="2" borderId="4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5" xfId="0" applyNumberFormat="1" applyFont="1" applyFill="1" applyBorder="1" applyAlignment="1">
      <alignment horizontal="lef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5" fillId="0" borderId="6" xfId="0" applyNumberFormat="1" applyFont="1" applyFill="1" applyBorder="1" applyAlignment="1">
      <alignment horizontal="left"/>
    </xf>
    <xf numFmtId="166" fontId="0" fillId="0" borderId="6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11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Continuous"/>
    </xf>
    <xf numFmtId="164" fontId="2" fillId="0" borderId="0" xfId="1" applyNumberFormat="1" applyFont="1"/>
    <xf numFmtId="0" fontId="12" fillId="3" borderId="1" xfId="1" applyFont="1" applyFill="1" applyBorder="1" applyAlignment="1">
      <alignment horizontal="center"/>
    </xf>
    <xf numFmtId="0" fontId="12" fillId="3" borderId="2" xfId="1" applyFont="1" applyFill="1" applyBorder="1" applyAlignment="1">
      <alignment horizontal="right"/>
    </xf>
    <xf numFmtId="0" fontId="12" fillId="3" borderId="3" xfId="1" applyFont="1" applyFill="1" applyBorder="1" applyAlignment="1">
      <alignment horizontal="right"/>
    </xf>
    <xf numFmtId="0" fontId="2" fillId="4" borderId="0" xfId="1" applyFont="1" applyFill="1" applyAlignment="1">
      <alignment horizontal="center"/>
    </xf>
    <xf numFmtId="167" fontId="2" fillId="4" borderId="0" xfId="3" applyNumberFormat="1" applyFont="1" applyFill="1"/>
    <xf numFmtId="0" fontId="0" fillId="4" borderId="0" xfId="0" applyFill="1"/>
    <xf numFmtId="166" fontId="0" fillId="4" borderId="0" xfId="0" applyNumberFormat="1" applyFill="1" applyAlignment="1">
      <alignment horizontal="center"/>
    </xf>
    <xf numFmtId="0" fontId="2" fillId="0" borderId="0" xfId="1" applyFont="1" applyAlignment="1">
      <alignment horizontal="center" vertical="top"/>
    </xf>
  </cellXfs>
  <cellStyles count="4">
    <cellStyle name="Currency" xfId="3" builtinId="4"/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'Data(A)'!$B$2:$B$21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Sheet1!$C$28:$C$47</c:f>
              <c:numCache>
                <c:formatCode>General</c:formatCode>
                <c:ptCount val="20"/>
                <c:pt idx="0">
                  <c:v>464862.19980861456</c:v>
                </c:pt>
                <c:pt idx="1">
                  <c:v>-43586.722240132629</c:v>
                </c:pt>
                <c:pt idx="2">
                  <c:v>722020.32320627174</c:v>
                </c:pt>
                <c:pt idx="3">
                  <c:v>21963.173623584444</c:v>
                </c:pt>
                <c:pt idx="4">
                  <c:v>347290.38159423182</c:v>
                </c:pt>
                <c:pt idx="5">
                  <c:v>-850598.86550300103</c:v>
                </c:pt>
                <c:pt idx="6">
                  <c:v>872560.43998219166</c:v>
                </c:pt>
                <c:pt idx="7">
                  <c:v>-749384.77461019251</c:v>
                </c:pt>
                <c:pt idx="8">
                  <c:v>534054.36835075775</c:v>
                </c:pt>
                <c:pt idx="9">
                  <c:v>-954394.55369798956</c:v>
                </c:pt>
                <c:pt idx="10">
                  <c:v>-164171.86580491997</c:v>
                </c:pt>
                <c:pt idx="11">
                  <c:v>200875.50468997052</c:v>
                </c:pt>
                <c:pt idx="12">
                  <c:v>-825125.67739756545</c:v>
                </c:pt>
                <c:pt idx="13">
                  <c:v>-1001686.5344366152</c:v>
                </c:pt>
                <c:pt idx="14">
                  <c:v>-257407.87904839357</c:v>
                </c:pt>
                <c:pt idx="15">
                  <c:v>625751.42643679911</c:v>
                </c:pt>
                <c:pt idx="16">
                  <c:v>-460529.59312649397</c:v>
                </c:pt>
                <c:pt idx="17">
                  <c:v>-1136530.7752140295</c:v>
                </c:pt>
                <c:pt idx="18">
                  <c:v>1439356.1077081319</c:v>
                </c:pt>
                <c:pt idx="19">
                  <c:v>1214683.315678779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70336"/>
        <c:axId val="128272256"/>
      </c:scatterChart>
      <c:valAx>
        <c:axId val="12827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272256"/>
        <c:crosses val="autoZero"/>
        <c:crossBetween val="midCat"/>
      </c:valAx>
      <c:valAx>
        <c:axId val="12827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270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Advertising  Residual Plot</a:t>
            </a:r>
          </a:p>
        </c:rich>
      </c:tx>
      <c:layout>
        <c:manualLayout>
          <c:xMode val="edge"/>
          <c:yMode val="edge"/>
          <c:x val="0.17342000218722664"/>
          <c:y val="5.940594059405940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'Data(A)'!$C$2:$C$21</c:f>
              <c:numCache>
                <c:formatCode>"$"#,##0</c:formatCode>
                <c:ptCount val="20"/>
                <c:pt idx="0">
                  <c:v>30000</c:v>
                </c:pt>
                <c:pt idx="1">
                  <c:v>20000</c:v>
                </c:pt>
                <c:pt idx="2">
                  <c:v>15000</c:v>
                </c:pt>
                <c:pt idx="3">
                  <c:v>40000</c:v>
                </c:pt>
                <c:pt idx="4">
                  <c:v>10000</c:v>
                </c:pt>
                <c:pt idx="5">
                  <c:v>50000</c:v>
                </c:pt>
                <c:pt idx="6">
                  <c:v>5000</c:v>
                </c:pt>
                <c:pt idx="7">
                  <c:v>40000</c:v>
                </c:pt>
                <c:pt idx="8">
                  <c:v>20000</c:v>
                </c:pt>
                <c:pt idx="9">
                  <c:v>10000</c:v>
                </c:pt>
                <c:pt idx="10">
                  <c:v>60000</c:v>
                </c:pt>
                <c:pt idx="11">
                  <c:v>5000</c:v>
                </c:pt>
                <c:pt idx="12">
                  <c:v>35000</c:v>
                </c:pt>
                <c:pt idx="13">
                  <c:v>15000</c:v>
                </c:pt>
                <c:pt idx="14">
                  <c:v>70000</c:v>
                </c:pt>
                <c:pt idx="15">
                  <c:v>25000</c:v>
                </c:pt>
                <c:pt idx="16">
                  <c:v>30000</c:v>
                </c:pt>
                <c:pt idx="17">
                  <c:v>60000</c:v>
                </c:pt>
                <c:pt idx="18">
                  <c:v>80000</c:v>
                </c:pt>
                <c:pt idx="19">
                  <c:v>50000</c:v>
                </c:pt>
              </c:numCache>
            </c:numRef>
          </c:xVal>
          <c:yVal>
            <c:numRef>
              <c:f>Sheet1!$C$28:$C$47</c:f>
              <c:numCache>
                <c:formatCode>General</c:formatCode>
                <c:ptCount val="20"/>
                <c:pt idx="0">
                  <c:v>464862.19980861456</c:v>
                </c:pt>
                <c:pt idx="1">
                  <c:v>-43586.722240132629</c:v>
                </c:pt>
                <c:pt idx="2">
                  <c:v>722020.32320627174</c:v>
                </c:pt>
                <c:pt idx="3">
                  <c:v>21963.173623584444</c:v>
                </c:pt>
                <c:pt idx="4">
                  <c:v>347290.38159423182</c:v>
                </c:pt>
                <c:pt idx="5">
                  <c:v>-850598.86550300103</c:v>
                </c:pt>
                <c:pt idx="6">
                  <c:v>872560.43998219166</c:v>
                </c:pt>
                <c:pt idx="7">
                  <c:v>-749384.77461019251</c:v>
                </c:pt>
                <c:pt idx="8">
                  <c:v>534054.36835075775</c:v>
                </c:pt>
                <c:pt idx="9">
                  <c:v>-954394.55369798956</c:v>
                </c:pt>
                <c:pt idx="10">
                  <c:v>-164171.86580491997</c:v>
                </c:pt>
                <c:pt idx="11">
                  <c:v>200875.50468997052</c:v>
                </c:pt>
                <c:pt idx="12">
                  <c:v>-825125.67739756545</c:v>
                </c:pt>
                <c:pt idx="13">
                  <c:v>-1001686.5344366152</c:v>
                </c:pt>
                <c:pt idx="14">
                  <c:v>-257407.87904839357</c:v>
                </c:pt>
                <c:pt idx="15">
                  <c:v>625751.42643679911</c:v>
                </c:pt>
                <c:pt idx="16">
                  <c:v>-460529.59312649397</c:v>
                </c:pt>
                <c:pt idx="17">
                  <c:v>-1136530.7752140295</c:v>
                </c:pt>
                <c:pt idx="18">
                  <c:v>1439356.1077081319</c:v>
                </c:pt>
                <c:pt idx="19">
                  <c:v>1214683.315678779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0448"/>
        <c:axId val="138563584"/>
      </c:scatterChart>
      <c:valAx>
        <c:axId val="12828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Advertising</a:t>
                </a: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138563584"/>
        <c:crosses val="autoZero"/>
        <c:crossBetween val="midCat"/>
      </c:valAx>
      <c:valAx>
        <c:axId val="138563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280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6.0659813356663747E-2"/>
          <c:w val="0.70837226596675418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'Data(A)'!$D$1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multiLvlStrRef>
              <c:f>'Data(A)'!$A$2:$B$21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'Data(A)'!$D$2:$D$21</c:f>
              <c:numCache>
                <c:formatCode>"$"#,##0</c:formatCode>
                <c:ptCount val="20"/>
                <c:pt idx="0">
                  <c:v>1200000</c:v>
                </c:pt>
                <c:pt idx="1">
                  <c:v>880000</c:v>
                </c:pt>
                <c:pt idx="2">
                  <c:v>1800000</c:v>
                </c:pt>
                <c:pt idx="3">
                  <c:v>1050000</c:v>
                </c:pt>
                <c:pt idx="4">
                  <c:v>1700000</c:v>
                </c:pt>
                <c:pt idx="5">
                  <c:v>350000</c:v>
                </c:pt>
                <c:pt idx="6">
                  <c:v>2500000</c:v>
                </c:pt>
                <c:pt idx="7">
                  <c:v>760000</c:v>
                </c:pt>
                <c:pt idx="8">
                  <c:v>2300000</c:v>
                </c:pt>
                <c:pt idx="9">
                  <c:v>1000000</c:v>
                </c:pt>
                <c:pt idx="10">
                  <c:v>1570000</c:v>
                </c:pt>
                <c:pt idx="11">
                  <c:v>2430000</c:v>
                </c:pt>
                <c:pt idx="12">
                  <c:v>1320000</c:v>
                </c:pt>
                <c:pt idx="13">
                  <c:v>1400000</c:v>
                </c:pt>
                <c:pt idx="14">
                  <c:v>1890000</c:v>
                </c:pt>
                <c:pt idx="15">
                  <c:v>3200000</c:v>
                </c:pt>
                <c:pt idx="16">
                  <c:v>2200000</c:v>
                </c:pt>
                <c:pt idx="17">
                  <c:v>1440000</c:v>
                </c:pt>
                <c:pt idx="18">
                  <c:v>4000000</c:v>
                </c:pt>
                <c:pt idx="19">
                  <c:v>4100000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93888"/>
        <c:axId val="138556160"/>
      </c:lineChart>
      <c:catAx>
        <c:axId val="128293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8556160"/>
        <c:crosses val="autoZero"/>
        <c:auto val="1"/>
        <c:lblAlgn val="ctr"/>
        <c:lblOffset val="100"/>
        <c:noMultiLvlLbl val="0"/>
      </c:catAx>
      <c:valAx>
        <c:axId val="138556160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28293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forward val="4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Sheet2!$B$2:$B$21</c:f>
              <c:numCache>
                <c:formatCode>"$"#,##0</c:formatCode>
                <c:ptCount val="20"/>
                <c:pt idx="0">
                  <c:v>1200000</c:v>
                </c:pt>
                <c:pt idx="1">
                  <c:v>880000</c:v>
                </c:pt>
                <c:pt idx="2">
                  <c:v>1800000</c:v>
                </c:pt>
                <c:pt idx="3">
                  <c:v>1050000</c:v>
                </c:pt>
                <c:pt idx="4">
                  <c:v>1700000</c:v>
                </c:pt>
                <c:pt idx="5">
                  <c:v>350000</c:v>
                </c:pt>
                <c:pt idx="6">
                  <c:v>2500000</c:v>
                </c:pt>
                <c:pt idx="7">
                  <c:v>760000</c:v>
                </c:pt>
                <c:pt idx="8">
                  <c:v>2300000</c:v>
                </c:pt>
                <c:pt idx="9">
                  <c:v>1000000</c:v>
                </c:pt>
                <c:pt idx="10">
                  <c:v>1570000</c:v>
                </c:pt>
                <c:pt idx="11">
                  <c:v>2430000</c:v>
                </c:pt>
                <c:pt idx="12">
                  <c:v>1320000</c:v>
                </c:pt>
                <c:pt idx="13">
                  <c:v>1400000</c:v>
                </c:pt>
                <c:pt idx="14">
                  <c:v>1890000</c:v>
                </c:pt>
                <c:pt idx="15">
                  <c:v>3200000</c:v>
                </c:pt>
                <c:pt idx="16">
                  <c:v>2200000</c:v>
                </c:pt>
                <c:pt idx="17">
                  <c:v>1440000</c:v>
                </c:pt>
                <c:pt idx="18">
                  <c:v>4000000</c:v>
                </c:pt>
                <c:pt idx="19">
                  <c:v>4100000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59360"/>
        <c:axId val="166118528"/>
      </c:scatterChart>
      <c:valAx>
        <c:axId val="16895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118528"/>
        <c:crosses val="autoZero"/>
        <c:crossBetween val="midCat"/>
      </c:valAx>
      <c:valAx>
        <c:axId val="166118528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68959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Forecast and Original Observations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cat>
            <c:numRef>
              <c:f>b!$A$83:$A$106</c:f>
              <c:numCache>
                <c:formatCode>@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cat>
          <c:val>
            <c:numRef>
              <c:f>b!$B$83:$B$106</c:f>
              <c:numCache>
                <c:formatCode>"$"0.00</c:formatCode>
                <c:ptCount val="24"/>
                <c:pt idx="0">
                  <c:v>1200000</c:v>
                </c:pt>
                <c:pt idx="1">
                  <c:v>880000</c:v>
                </c:pt>
                <c:pt idx="2">
                  <c:v>1800000</c:v>
                </c:pt>
                <c:pt idx="3">
                  <c:v>1050000</c:v>
                </c:pt>
                <c:pt idx="4">
                  <c:v>1700000</c:v>
                </c:pt>
                <c:pt idx="5">
                  <c:v>350000</c:v>
                </c:pt>
                <c:pt idx="6">
                  <c:v>2500000</c:v>
                </c:pt>
                <c:pt idx="7">
                  <c:v>760000</c:v>
                </c:pt>
                <c:pt idx="8">
                  <c:v>2300000</c:v>
                </c:pt>
                <c:pt idx="9">
                  <c:v>1000000</c:v>
                </c:pt>
                <c:pt idx="10">
                  <c:v>1570000</c:v>
                </c:pt>
                <c:pt idx="11">
                  <c:v>2430000</c:v>
                </c:pt>
                <c:pt idx="12">
                  <c:v>1320000</c:v>
                </c:pt>
                <c:pt idx="13">
                  <c:v>1400000</c:v>
                </c:pt>
                <c:pt idx="14">
                  <c:v>1890000</c:v>
                </c:pt>
                <c:pt idx="15">
                  <c:v>3200000</c:v>
                </c:pt>
                <c:pt idx="16">
                  <c:v>2200000</c:v>
                </c:pt>
                <c:pt idx="17">
                  <c:v>1440000</c:v>
                </c:pt>
                <c:pt idx="18">
                  <c:v>4000000</c:v>
                </c:pt>
                <c:pt idx="19">
                  <c:v>4100000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spPr>
            <a:ln>
              <a:solidFill>
                <a:srgbClr val="993366"/>
              </a:solidFill>
              <a:prstDash val="solid"/>
            </a:ln>
          </c:spPr>
          <c:marker>
            <c:symbol val="none"/>
          </c:marker>
          <c:cat>
            <c:numRef>
              <c:f>b!$A$83:$A$106</c:f>
              <c:numCache>
                <c:formatCode>@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cat>
          <c:val>
            <c:numRef>
              <c:f>b!$D$83:$D$106</c:f>
              <c:numCache>
                <c:formatCode>"$"0.00</c:formatCode>
                <c:ptCount val="24"/>
                <c:pt idx="1">
                  <c:v>1200000</c:v>
                </c:pt>
                <c:pt idx="2">
                  <c:v>1101940.7722543529</c:v>
                </c:pt>
                <c:pt idx="3">
                  <c:v>1315850.6122339182</c:v>
                </c:pt>
                <c:pt idx="4">
                  <c:v>1234384.6568234011</c:v>
                </c:pt>
                <c:pt idx="5">
                  <c:v>1377065.534880969</c:v>
                </c:pt>
                <c:pt idx="6">
                  <c:v>1062336.6186478513</c:v>
                </c:pt>
                <c:pt idx="7">
                  <c:v>1502887.1215653117</c:v>
                </c:pt>
                <c:pt idx="8">
                  <c:v>1275240.4420563085</c:v>
                </c:pt>
                <c:pt idx="9">
                  <c:v>1589262.7260467117</c:v>
                </c:pt>
                <c:pt idx="10">
                  <c:v>1408691.9514984763</c:v>
                </c:pt>
                <c:pt idx="11">
                  <c:v>1458122.3973272787</c:v>
                </c:pt>
                <c:pt idx="12">
                  <c:v>1755939.7947690843</c:v>
                </c:pt>
                <c:pt idx="13">
                  <c:v>1622352.5459607961</c:v>
                </c:pt>
                <c:pt idx="14">
                  <c:v>1554215.9242601893</c:v>
                </c:pt>
                <c:pt idx="15">
                  <c:v>1657111.9466237258</c:v>
                </c:pt>
                <c:pt idx="16">
                  <c:v>2129906.9810364195</c:v>
                </c:pt>
                <c:pt idx="17">
                  <c:v>2151385.9413799499</c:v>
                </c:pt>
                <c:pt idx="18">
                  <c:v>1933392.3287523626</c:v>
                </c:pt>
                <c:pt idx="19">
                  <c:v>2566673.4296766538</c:v>
                </c:pt>
                <c:pt idx="20">
                  <c:v>3036538.4902009941</c:v>
                </c:pt>
                <c:pt idx="21">
                  <c:v>3036538.4902009941</c:v>
                </c:pt>
                <c:pt idx="22">
                  <c:v>3036538.4902009941</c:v>
                </c:pt>
                <c:pt idx="23">
                  <c:v>3036538.4902009941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159488"/>
        <c:axId val="228161408"/>
      </c:lineChart>
      <c:catAx>
        <c:axId val="22815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overlay val="0"/>
        </c:title>
        <c:numFmt formatCode="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228161408"/>
        <c:crosses val="autoZero"/>
        <c:auto val="1"/>
        <c:lblAlgn val="ctr"/>
        <c:lblOffset val="100"/>
        <c:noMultiLvlLbl val="0"/>
      </c:catAx>
      <c:valAx>
        <c:axId val="228161408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228159488"/>
        <c:crosses val="autoZero"/>
        <c:crossBetween val="between"/>
      </c:valAx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ln w="9525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Original Observations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cat>
            <c:numRef>
              <c:f>b!$A$83:$A$102</c:f>
              <c:numCache>
                <c:formatCode>@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b!$B$83:$B$102</c:f>
              <c:numCache>
                <c:formatCode>"$"0.00</c:formatCode>
                <c:ptCount val="20"/>
                <c:pt idx="0">
                  <c:v>1200000</c:v>
                </c:pt>
                <c:pt idx="1">
                  <c:v>880000</c:v>
                </c:pt>
                <c:pt idx="2">
                  <c:v>1800000</c:v>
                </c:pt>
                <c:pt idx="3">
                  <c:v>1050000</c:v>
                </c:pt>
                <c:pt idx="4">
                  <c:v>1700000</c:v>
                </c:pt>
                <c:pt idx="5">
                  <c:v>350000</c:v>
                </c:pt>
                <c:pt idx="6">
                  <c:v>2500000</c:v>
                </c:pt>
                <c:pt idx="7">
                  <c:v>760000</c:v>
                </c:pt>
                <c:pt idx="8">
                  <c:v>2300000</c:v>
                </c:pt>
                <c:pt idx="9">
                  <c:v>1000000</c:v>
                </c:pt>
                <c:pt idx="10">
                  <c:v>1570000</c:v>
                </c:pt>
                <c:pt idx="11">
                  <c:v>2430000</c:v>
                </c:pt>
                <c:pt idx="12">
                  <c:v>1320000</c:v>
                </c:pt>
                <c:pt idx="13">
                  <c:v>1400000</c:v>
                </c:pt>
                <c:pt idx="14">
                  <c:v>1890000</c:v>
                </c:pt>
                <c:pt idx="15">
                  <c:v>3200000</c:v>
                </c:pt>
                <c:pt idx="16">
                  <c:v>2200000</c:v>
                </c:pt>
                <c:pt idx="17">
                  <c:v>1440000</c:v>
                </c:pt>
                <c:pt idx="18">
                  <c:v>4000000</c:v>
                </c:pt>
                <c:pt idx="19">
                  <c:v>4100000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229888"/>
        <c:axId val="228231808"/>
      </c:lineChart>
      <c:catAx>
        <c:axId val="22822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overlay val="0"/>
        </c:title>
        <c:numFmt formatCode="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228231808"/>
        <c:crosses val="autoZero"/>
        <c:auto val="1"/>
        <c:lblAlgn val="ctr"/>
        <c:lblOffset val="100"/>
        <c:noMultiLvlLbl val="0"/>
      </c:catAx>
      <c:valAx>
        <c:axId val="228231808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228229888"/>
        <c:crosses val="autoZero"/>
        <c:crossBetween val="between"/>
      </c:valAx>
    </c:plotArea>
    <c:plotVisOnly val="1"/>
    <c:dispBlanksAs val="gap"/>
    <c:showDLblsOverMax val="0"/>
  </c:chart>
  <c:spPr>
    <a:ln w="9525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Forecast Errors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Errors</c:v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cat>
            <c:numRef>
              <c:f>b!$A$83:$A$102</c:f>
              <c:numCache>
                <c:formatCode>@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b!$E$84:$E$106</c:f>
              <c:numCache>
                <c:formatCode>"$"0.00</c:formatCode>
                <c:ptCount val="23"/>
                <c:pt idx="0">
                  <c:v>-320000</c:v>
                </c:pt>
                <c:pt idx="1">
                  <c:v>698059.22774564708</c:v>
                </c:pt>
                <c:pt idx="2">
                  <c:v>-265850.61223391816</c:v>
                </c:pt>
                <c:pt idx="3">
                  <c:v>465615.34317659889</c:v>
                </c:pt>
                <c:pt idx="4">
                  <c:v>-1027065.534880969</c:v>
                </c:pt>
                <c:pt idx="5">
                  <c:v>1437663.3813521487</c:v>
                </c:pt>
                <c:pt idx="6">
                  <c:v>-742887.12156531168</c:v>
                </c:pt>
                <c:pt idx="7">
                  <c:v>1024759.5579436915</c:v>
                </c:pt>
                <c:pt idx="8">
                  <c:v>-589262.72604671167</c:v>
                </c:pt>
                <c:pt idx="9">
                  <c:v>161308.04850152368</c:v>
                </c:pt>
                <c:pt idx="10">
                  <c:v>971877.60267272126</c:v>
                </c:pt>
                <c:pt idx="11">
                  <c:v>-435939.79476908431</c:v>
                </c:pt>
                <c:pt idx="12">
                  <c:v>-222352.54596079607</c:v>
                </c:pt>
                <c:pt idx="13">
                  <c:v>335784.07573981071</c:v>
                </c:pt>
                <c:pt idx="14">
                  <c:v>1542888.0533762742</c:v>
                </c:pt>
                <c:pt idx="15">
                  <c:v>70093.018963580485</c:v>
                </c:pt>
                <c:pt idx="16">
                  <c:v>-711385.94137994992</c:v>
                </c:pt>
                <c:pt idx="17">
                  <c:v>2066607.6712476374</c:v>
                </c:pt>
                <c:pt idx="18">
                  <c:v>1533326.5703233462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13600"/>
        <c:axId val="138801536"/>
      </c:lineChart>
      <c:catAx>
        <c:axId val="128313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layout/>
          <c:overlay val="0"/>
        </c:title>
        <c:numFmt formatCode="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138801536"/>
        <c:crosses val="autoZero"/>
        <c:auto val="1"/>
        <c:lblAlgn val="ctr"/>
        <c:lblOffset val="100"/>
        <c:noMultiLvlLbl val="0"/>
      </c:catAx>
      <c:valAx>
        <c:axId val="138801536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128313600"/>
        <c:crosses val="autoZero"/>
        <c:crossBetween val="between"/>
      </c:valAx>
    </c:plotArea>
    <c:plotVisOnly val="1"/>
    <c:dispBlanksAs val="gap"/>
    <c:showDLblsOverMax val="0"/>
  </c:chart>
  <c:spPr>
    <a:ln w="9525"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</xdr:row>
      <xdr:rowOff>19050</xdr:rowOff>
    </xdr:from>
    <xdr:to>
      <xdr:col>18</xdr:col>
      <xdr:colOff>381000</xdr:colOff>
      <xdr:row>14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428625</xdr:colOff>
      <xdr:row>15</xdr:row>
      <xdr:rowOff>0</xdr:rowOff>
    </xdr:from>
    <xdr:to>
      <xdr:col>18</xdr:col>
      <xdr:colOff>428625</xdr:colOff>
      <xdr:row>25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8575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  <xdr:twoCellAnchor>
    <xdr:from>
      <xdr:col>8</xdr:col>
      <xdr:colOff>228600</xdr:colOff>
      <xdr:row>3</xdr:row>
      <xdr:rowOff>133349</xdr:rowOff>
    </xdr:from>
    <xdr:to>
      <xdr:col>18</xdr:col>
      <xdr:colOff>495300</xdr:colOff>
      <xdr:row>18</xdr:row>
      <xdr:rowOff>85724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24</xdr:row>
      <xdr:rowOff>85725</xdr:rowOff>
    </xdr:from>
    <xdr:to>
      <xdr:col>22</xdr:col>
      <xdr:colOff>304800</xdr:colOff>
      <xdr:row>33</xdr:row>
      <xdr:rowOff>57151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16</xdr:row>
      <xdr:rowOff>0</xdr:rowOff>
    </xdr:from>
    <xdr:to>
      <xdr:col>3</xdr:col>
      <xdr:colOff>685800</xdr:colOff>
      <xdr:row>32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12700</xdr:colOff>
      <xdr:row>37</xdr:row>
      <xdr:rowOff>0</xdr:rowOff>
    </xdr:from>
    <xdr:to>
      <xdr:col>3</xdr:col>
      <xdr:colOff>685800</xdr:colOff>
      <xdr:row>53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12700</xdr:colOff>
      <xdr:row>58</xdr:row>
      <xdr:rowOff>0</xdr:rowOff>
    </xdr:from>
    <xdr:to>
      <xdr:col>3</xdr:col>
      <xdr:colOff>685800</xdr:colOff>
      <xdr:row>74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2" name="gwm_20017 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3" name="gwm_20017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4" name="gwm_20017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5" name="gwm_20017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6" name="gwm_20017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7" name="gwm_20017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8" name="gwm_20017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9" name="gwm_20017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0" name="gwm_20017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1" name="gwm_20017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2" name="gwm_6962 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3" name="gwm_6962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4" name="gwm_6962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5" name="gwm_6962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6" name="gwm_6962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7" name="gwm_6962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8" name="gwm_6962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9" name="gwm_6962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0" name="gwm_6962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1" name="gwm_6962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2" name="gwm_26881    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3" name="gwm_26881   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4" name="gwm_26881  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5" name="gwm_26881 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6" name="gwm_26881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7" name="gwm_26881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8" name="gwm_26881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9" name="gwm_26881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10" name="gwm_26881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objClick" textlink="">
      <cdr:nvSpPr>
        <cdr:cNvPr id="11" name="gwm_26881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W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estern University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4444444444444444444444\sna%204\First_term\analysis\labs%20,%20assignments\assignments\bounes%20forecast\P12_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1"/>
      <sheetName val="Sheet2"/>
    </sheetNames>
    <sheetDataSet>
      <sheetData sheetId="0"/>
      <sheetData sheetId="1">
        <row r="1">
          <cell r="G1" t="str">
            <v>Revenue</v>
          </cell>
        </row>
        <row r="2">
          <cell r="F2">
            <v>1</v>
          </cell>
          <cell r="G2">
            <v>1200000</v>
          </cell>
        </row>
        <row r="3">
          <cell r="F3">
            <v>2</v>
          </cell>
          <cell r="G3">
            <v>880000</v>
          </cell>
        </row>
        <row r="4">
          <cell r="F4">
            <v>3</v>
          </cell>
          <cell r="G4">
            <v>1800000</v>
          </cell>
        </row>
        <row r="5">
          <cell r="F5">
            <v>4</v>
          </cell>
          <cell r="G5">
            <v>1050000</v>
          </cell>
        </row>
        <row r="6">
          <cell r="F6">
            <v>5</v>
          </cell>
          <cell r="G6">
            <v>1700000</v>
          </cell>
        </row>
        <row r="7">
          <cell r="F7">
            <v>6</v>
          </cell>
          <cell r="G7">
            <v>350000</v>
          </cell>
        </row>
        <row r="8">
          <cell r="F8">
            <v>7</v>
          </cell>
          <cell r="G8">
            <v>2500000</v>
          </cell>
        </row>
        <row r="9">
          <cell r="F9">
            <v>8</v>
          </cell>
          <cell r="G9">
            <v>760000</v>
          </cell>
        </row>
        <row r="10">
          <cell r="F10">
            <v>9</v>
          </cell>
          <cell r="G10">
            <v>2300000</v>
          </cell>
        </row>
        <row r="11">
          <cell r="F11">
            <v>10</v>
          </cell>
          <cell r="G11">
            <v>1000000</v>
          </cell>
        </row>
        <row r="12">
          <cell r="F12">
            <v>11</v>
          </cell>
          <cell r="G12">
            <v>1570000</v>
          </cell>
        </row>
        <row r="13">
          <cell r="F13">
            <v>12</v>
          </cell>
          <cell r="G13">
            <v>2430000</v>
          </cell>
        </row>
        <row r="14">
          <cell r="F14">
            <v>13</v>
          </cell>
          <cell r="G14">
            <v>1320000</v>
          </cell>
        </row>
        <row r="15">
          <cell r="F15">
            <v>14</v>
          </cell>
          <cell r="G15">
            <v>1400000</v>
          </cell>
        </row>
        <row r="16">
          <cell r="F16">
            <v>15</v>
          </cell>
          <cell r="G16">
            <v>1890000</v>
          </cell>
        </row>
        <row r="17">
          <cell r="F17">
            <v>16</v>
          </cell>
          <cell r="G17">
            <v>3200000</v>
          </cell>
        </row>
        <row r="18">
          <cell r="F18">
            <v>17</v>
          </cell>
          <cell r="G18">
            <v>2200000</v>
          </cell>
        </row>
        <row r="19">
          <cell r="F19">
            <v>18</v>
          </cell>
          <cell r="G19">
            <v>1440000</v>
          </cell>
        </row>
        <row r="20">
          <cell r="F20">
            <v>19</v>
          </cell>
          <cell r="G20">
            <v>4000000</v>
          </cell>
        </row>
        <row r="21">
          <cell r="F21">
            <v>20</v>
          </cell>
          <cell r="G21">
            <v>4100000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H26" sqref="H26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14.5703125" bestFit="1" customWidth="1"/>
    <col min="4" max="4" width="18.5703125" bestFit="1" customWidth="1"/>
    <col min="6" max="6" width="12.5703125" customWidth="1"/>
  </cols>
  <sheetData>
    <row r="1" spans="1:6" x14ac:dyDescent="0.25">
      <c r="A1" t="s">
        <v>60</v>
      </c>
    </row>
    <row r="2" spans="1:6" ht="15.75" thickBot="1" x14ac:dyDescent="0.3"/>
    <row r="3" spans="1:6" x14ac:dyDescent="0.25">
      <c r="A3" s="28" t="s">
        <v>61</v>
      </c>
      <c r="B3" s="28"/>
    </row>
    <row r="4" spans="1:6" x14ac:dyDescent="0.25">
      <c r="A4" s="25" t="s">
        <v>62</v>
      </c>
      <c r="B4" s="25">
        <v>0.64622867371131054</v>
      </c>
    </row>
    <row r="5" spans="1:6" x14ac:dyDescent="0.25">
      <c r="A5" s="25" t="s">
        <v>63</v>
      </c>
      <c r="B5" s="25">
        <v>0.41761149872667952</v>
      </c>
    </row>
    <row r="6" spans="1:6" x14ac:dyDescent="0.25">
      <c r="A6" s="25" t="s">
        <v>64</v>
      </c>
      <c r="B6" s="25">
        <v>0.34909520445923004</v>
      </c>
    </row>
    <row r="7" spans="1:6" x14ac:dyDescent="0.25">
      <c r="A7" s="25" t="s">
        <v>65</v>
      </c>
      <c r="B7" s="25">
        <v>817574.25748914981</v>
      </c>
    </row>
    <row r="8" spans="1:6" ht="15.75" thickBot="1" x14ac:dyDescent="0.3">
      <c r="A8" s="26" t="s">
        <v>66</v>
      </c>
      <c r="B8" s="26">
        <v>20</v>
      </c>
    </row>
    <row r="9" spans="1:6" x14ac:dyDescent="0.25">
      <c r="A9" s="25"/>
      <c r="B9" s="25"/>
    </row>
    <row r="11" spans="1:6" ht="15.75" thickBot="1" x14ac:dyDescent="0.3">
      <c r="A11" t="s">
        <v>67</v>
      </c>
    </row>
    <row r="12" spans="1:6" x14ac:dyDescent="0.25">
      <c r="A12" s="27"/>
      <c r="B12" s="27" t="s">
        <v>72</v>
      </c>
      <c r="C12" s="27" t="s">
        <v>73</v>
      </c>
      <c r="D12" s="27" t="s">
        <v>74</v>
      </c>
      <c r="E12" s="27" t="s">
        <v>75</v>
      </c>
      <c r="F12" s="27" t="s">
        <v>76</v>
      </c>
    </row>
    <row r="13" spans="1:6" x14ac:dyDescent="0.25">
      <c r="A13" s="25" t="s">
        <v>68</v>
      </c>
      <c r="B13" s="25">
        <v>2</v>
      </c>
      <c r="C13" s="25">
        <v>8148224669348.1133</v>
      </c>
      <c r="D13" s="25">
        <v>4074112334674.0566</v>
      </c>
      <c r="E13" s="25">
        <v>6.0950683803265342</v>
      </c>
      <c r="F13" s="25">
        <v>1.0099705935129049E-2</v>
      </c>
    </row>
    <row r="14" spans="1:6" x14ac:dyDescent="0.25">
      <c r="A14" s="25" t="s">
        <v>69</v>
      </c>
      <c r="B14" s="25">
        <v>17</v>
      </c>
      <c r="C14" s="25">
        <v>11363270330651.887</v>
      </c>
      <c r="D14" s="25">
        <v>668427666508.93457</v>
      </c>
      <c r="E14" s="25"/>
      <c r="F14" s="25"/>
    </row>
    <row r="15" spans="1:6" ht="15.75" thickBot="1" x14ac:dyDescent="0.3">
      <c r="A15" s="26" t="s">
        <v>70</v>
      </c>
      <c r="B15" s="26">
        <v>19</v>
      </c>
      <c r="C15" s="26">
        <v>19511495000000</v>
      </c>
      <c r="D15" s="26"/>
      <c r="E15" s="26"/>
      <c r="F15" s="26"/>
    </row>
    <row r="16" spans="1:6" x14ac:dyDescent="0.25">
      <c r="A16" s="25"/>
      <c r="B16" s="25"/>
      <c r="C16" s="25"/>
      <c r="D16" s="25"/>
      <c r="E16" s="25"/>
      <c r="F16" s="25"/>
    </row>
    <row r="17" spans="1:9" ht="15.75" thickBot="1" x14ac:dyDescent="0.3"/>
    <row r="18" spans="1:9" x14ac:dyDescent="0.25">
      <c r="A18" s="27"/>
      <c r="B18" s="27" t="s">
        <v>77</v>
      </c>
      <c r="C18" s="27" t="s">
        <v>65</v>
      </c>
      <c r="D18" s="27" t="s">
        <v>78</v>
      </c>
      <c r="E18" s="27" t="s">
        <v>79</v>
      </c>
      <c r="F18" s="27" t="s">
        <v>80</v>
      </c>
      <c r="G18" s="27" t="s">
        <v>81</v>
      </c>
      <c r="H18" s="27" t="s">
        <v>82</v>
      </c>
      <c r="I18" s="27" t="s">
        <v>83</v>
      </c>
    </row>
    <row r="19" spans="1:9" x14ac:dyDescent="0.25">
      <c r="A19" s="25" t="s">
        <v>71</v>
      </c>
      <c r="B19" s="25">
        <v>819136.61810385005</v>
      </c>
      <c r="C19" s="25">
        <v>405935.16441081883</v>
      </c>
      <c r="D19" s="25">
        <v>2.0179001227764006</v>
      </c>
      <c r="E19" s="25">
        <v>5.9669317303375102E-2</v>
      </c>
      <c r="F19" s="25">
        <v>-37311.715360424598</v>
      </c>
      <c r="G19" s="25">
        <v>1675584.9515681239</v>
      </c>
      <c r="H19" s="25">
        <v>-37311.715360424598</v>
      </c>
      <c r="I19" s="25">
        <v>1675584.9515681239</v>
      </c>
    </row>
    <row r="20" spans="1:9" x14ac:dyDescent="0.25">
      <c r="A20" s="25" t="s">
        <v>0</v>
      </c>
      <c r="B20" s="25">
        <v>120336.98705844401</v>
      </c>
      <c r="C20" s="25">
        <v>35871.986982914714</v>
      </c>
      <c r="D20" s="25">
        <v>3.3546228458367517</v>
      </c>
      <c r="E20" s="25">
        <v>3.7592404922768691E-3</v>
      </c>
      <c r="F20" s="25">
        <v>44653.710114056841</v>
      </c>
      <c r="G20" s="25">
        <v>196020.26400283171</v>
      </c>
      <c r="H20" s="25">
        <v>44653.710114056841</v>
      </c>
      <c r="I20" s="25">
        <v>196020.26400283171</v>
      </c>
    </row>
    <row r="21" spans="1:9" ht="15.75" thickBot="1" x14ac:dyDescent="0.3">
      <c r="A21" s="26" t="s">
        <v>1</v>
      </c>
      <c r="B21" s="26">
        <v>-6.8111934990302796</v>
      </c>
      <c r="C21" s="26">
        <v>9.5386487357597076</v>
      </c>
      <c r="D21" s="26">
        <v>-0.71406272394701031</v>
      </c>
      <c r="E21" s="26">
        <v>0.48487802381814793</v>
      </c>
      <c r="F21" s="26">
        <v>-26.935983193216188</v>
      </c>
      <c r="G21" s="26">
        <v>13.313596195155624</v>
      </c>
      <c r="H21" s="26">
        <v>-26.935983193216188</v>
      </c>
      <c r="I21" s="26">
        <v>13.313596195155624</v>
      </c>
    </row>
    <row r="23" spans="1:9" x14ac:dyDescent="0.25">
      <c r="B23" s="35" t="s">
        <v>90</v>
      </c>
      <c r="C23" s="35"/>
      <c r="D23" s="35"/>
      <c r="E23" s="35"/>
      <c r="F23" s="35"/>
    </row>
    <row r="24" spans="1:9" x14ac:dyDescent="0.25">
      <c r="B24" s="35"/>
      <c r="C24" s="35"/>
      <c r="D24" s="35"/>
      <c r="E24" s="35"/>
      <c r="F24" s="35"/>
    </row>
    <row r="25" spans="1:9" x14ac:dyDescent="0.25">
      <c r="A25" t="s">
        <v>84</v>
      </c>
    </row>
    <row r="26" spans="1:9" ht="15.75" thickBot="1" x14ac:dyDescent="0.3"/>
    <row r="27" spans="1:9" x14ac:dyDescent="0.25">
      <c r="A27" s="27" t="s">
        <v>85</v>
      </c>
      <c r="B27" s="27" t="s">
        <v>86</v>
      </c>
      <c r="C27" s="27" t="s">
        <v>87</v>
      </c>
      <c r="D27" s="27" t="s">
        <v>88</v>
      </c>
    </row>
    <row r="28" spans="1:9" x14ac:dyDescent="0.25">
      <c r="A28" s="25">
        <v>1</v>
      </c>
      <c r="B28" s="25">
        <v>735137.80019138544</v>
      </c>
      <c r="C28" s="25">
        <v>464862.19980861456</v>
      </c>
      <c r="D28" s="25">
        <v>0.60110364878899436</v>
      </c>
    </row>
    <row r="29" spans="1:9" x14ac:dyDescent="0.25">
      <c r="A29" s="25">
        <v>2</v>
      </c>
      <c r="B29" s="25">
        <v>923586.72224013263</v>
      </c>
      <c r="C29" s="25">
        <v>-43586.722240132629</v>
      </c>
      <c r="D29" s="25">
        <v>-5.6361084614070203E-2</v>
      </c>
    </row>
    <row r="30" spans="1:9" x14ac:dyDescent="0.25">
      <c r="A30" s="25">
        <v>3</v>
      </c>
      <c r="B30" s="25">
        <v>1077979.6767937283</v>
      </c>
      <c r="C30" s="25">
        <v>722020.32320627174</v>
      </c>
      <c r="D30" s="25">
        <v>0.93362947333162827</v>
      </c>
    </row>
    <row r="31" spans="1:9" x14ac:dyDescent="0.25">
      <c r="A31" s="25">
        <v>4</v>
      </c>
      <c r="B31" s="25">
        <v>1028036.8263764156</v>
      </c>
      <c r="C31" s="25">
        <v>21963.173623584444</v>
      </c>
      <c r="D31" s="25">
        <v>2.8400123325919333E-2</v>
      </c>
    </row>
    <row r="32" spans="1:9" x14ac:dyDescent="0.25">
      <c r="A32" s="25">
        <v>5</v>
      </c>
      <c r="B32" s="25">
        <v>1352709.6184057682</v>
      </c>
      <c r="C32" s="25">
        <v>347290.38159423182</v>
      </c>
      <c r="D32" s="25">
        <v>0.44907397429079238</v>
      </c>
    </row>
    <row r="33" spans="1:4" x14ac:dyDescent="0.25">
      <c r="A33" s="25">
        <v>6</v>
      </c>
      <c r="B33" s="25">
        <v>1200598.865503001</v>
      </c>
      <c r="C33" s="25">
        <v>-850598.86550300103</v>
      </c>
      <c r="D33" s="25">
        <v>-1.0998917139748861</v>
      </c>
    </row>
    <row r="34" spans="1:4" x14ac:dyDescent="0.25">
      <c r="A34" s="25">
        <v>7</v>
      </c>
      <c r="B34" s="25">
        <v>1627439.5600178083</v>
      </c>
      <c r="C34" s="25">
        <v>872560.43998219166</v>
      </c>
      <c r="D34" s="25">
        <v>1.1282897694804266</v>
      </c>
    </row>
    <row r="35" spans="1:4" x14ac:dyDescent="0.25">
      <c r="A35" s="25">
        <v>8</v>
      </c>
      <c r="B35" s="25">
        <v>1509384.7746101925</v>
      </c>
      <c r="C35" s="25">
        <v>-749384.77461019251</v>
      </c>
      <c r="D35" s="25">
        <v>-0.96901387669412575</v>
      </c>
    </row>
    <row r="36" spans="1:4" x14ac:dyDescent="0.25">
      <c r="A36" s="25">
        <v>9</v>
      </c>
      <c r="B36" s="25">
        <v>1765945.6316492422</v>
      </c>
      <c r="C36" s="25">
        <v>534054.36835075775</v>
      </c>
      <c r="D36" s="25">
        <v>0.69057460382777536</v>
      </c>
    </row>
    <row r="37" spans="1:4" x14ac:dyDescent="0.25">
      <c r="A37" s="25">
        <v>10</v>
      </c>
      <c r="B37" s="25">
        <v>1954394.5536979896</v>
      </c>
      <c r="C37" s="25">
        <v>-954394.55369798956</v>
      </c>
      <c r="D37" s="25">
        <v>-1.2341077610706908</v>
      </c>
    </row>
    <row r="38" spans="1:4" x14ac:dyDescent="0.25">
      <c r="A38" s="25">
        <v>11</v>
      </c>
      <c r="B38" s="25">
        <v>1734171.86580492</v>
      </c>
      <c r="C38" s="25">
        <v>-164171.86580491997</v>
      </c>
      <c r="D38" s="25">
        <v>-0.21228722749335871</v>
      </c>
    </row>
    <row r="39" spans="1:4" x14ac:dyDescent="0.25">
      <c r="A39" s="25">
        <v>12</v>
      </c>
      <c r="B39" s="25">
        <v>2229124.4953100295</v>
      </c>
      <c r="C39" s="25">
        <v>200875.50468997052</v>
      </c>
      <c r="D39" s="25">
        <v>0.25974794008027324</v>
      </c>
    </row>
    <row r="40" spans="1:4" x14ac:dyDescent="0.25">
      <c r="A40" s="25">
        <v>13</v>
      </c>
      <c r="B40" s="25">
        <v>2145125.6773975655</v>
      </c>
      <c r="C40" s="25">
        <v>-825125.67739756545</v>
      </c>
      <c r="D40" s="25">
        <v>-1.0669528638752872</v>
      </c>
    </row>
    <row r="41" spans="1:4" x14ac:dyDescent="0.25">
      <c r="A41" s="25">
        <v>14</v>
      </c>
      <c r="B41" s="25">
        <v>2401686.5344366152</v>
      </c>
      <c r="C41" s="25">
        <v>-1001686.5344366152</v>
      </c>
      <c r="D41" s="25">
        <v>-1.2952600384383717</v>
      </c>
    </row>
    <row r="42" spans="1:4" x14ac:dyDescent="0.25">
      <c r="A42" s="25">
        <v>15</v>
      </c>
      <c r="B42" s="25">
        <v>2147407.8790483936</v>
      </c>
      <c r="C42" s="25">
        <v>-257407.87904839357</v>
      </c>
      <c r="D42" s="25">
        <v>-0.33284877838363269</v>
      </c>
    </row>
    <row r="43" spans="1:4" x14ac:dyDescent="0.25">
      <c r="A43" s="25">
        <v>16</v>
      </c>
      <c r="B43" s="25">
        <v>2574248.5735632009</v>
      </c>
      <c r="C43" s="25">
        <v>625751.42643679911</v>
      </c>
      <c r="D43" s="25">
        <v>0.80914616378990756</v>
      </c>
    </row>
    <row r="44" spans="1:4" x14ac:dyDescent="0.25">
      <c r="A44" s="25">
        <v>17</v>
      </c>
      <c r="B44" s="25">
        <v>2660529.593126494</v>
      </c>
      <c r="C44" s="25">
        <v>-460529.59312649397</v>
      </c>
      <c r="D44" s="25">
        <v>-0.59550124513805769</v>
      </c>
    </row>
    <row r="45" spans="1:4" x14ac:dyDescent="0.25">
      <c r="A45" s="25">
        <v>18</v>
      </c>
      <c r="B45" s="25">
        <v>2576530.7752140295</v>
      </c>
      <c r="C45" s="25">
        <v>-1136530.7752140295</v>
      </c>
      <c r="D45" s="25">
        <v>-1.4696243235595456</v>
      </c>
    </row>
    <row r="46" spans="1:4" x14ac:dyDescent="0.25">
      <c r="A46" s="25">
        <v>19</v>
      </c>
      <c r="B46" s="25">
        <v>2560643.8922918681</v>
      </c>
      <c r="C46" s="25">
        <v>1439356.1077081319</v>
      </c>
      <c r="D46" s="25">
        <v>1.8612014670289168</v>
      </c>
    </row>
    <row r="47" spans="1:4" ht="15.75" thickBot="1" x14ac:dyDescent="0.3">
      <c r="A47" s="26">
        <v>20</v>
      </c>
      <c r="B47" s="26">
        <v>2885316.684321221</v>
      </c>
      <c r="C47" s="26">
        <v>1214683.315678779</v>
      </c>
      <c r="D47" s="26">
        <v>1.570681749297391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9"/>
  <sheetViews>
    <sheetView tabSelected="1" workbookViewId="0">
      <selection activeCell="A30" sqref="A30"/>
    </sheetView>
  </sheetViews>
  <sheetFormatPr defaultRowHeight="15" x14ac:dyDescent="0.25"/>
  <cols>
    <col min="1" max="1" width="9.140625" style="1"/>
    <col min="2" max="2" width="13.7109375" style="3" customWidth="1"/>
    <col min="3" max="3" width="16.42578125" style="1" customWidth="1"/>
    <col min="4" max="4" width="21.140625" style="1" customWidth="1"/>
    <col min="5" max="219" width="9.140625" style="1"/>
    <col min="220" max="220" width="11.5703125" style="1" customWidth="1"/>
    <col min="221" max="475" width="9.140625" style="1"/>
    <col min="476" max="476" width="11.5703125" style="1" customWidth="1"/>
    <col min="477" max="731" width="9.140625" style="1"/>
    <col min="732" max="732" width="11.5703125" style="1" customWidth="1"/>
    <col min="733" max="987" width="9.140625" style="1"/>
    <col min="988" max="988" width="11.5703125" style="1" customWidth="1"/>
    <col min="989" max="1243" width="9.140625" style="1"/>
    <col min="1244" max="1244" width="11.5703125" style="1" customWidth="1"/>
    <col min="1245" max="1499" width="9.140625" style="1"/>
    <col min="1500" max="1500" width="11.5703125" style="1" customWidth="1"/>
    <col min="1501" max="1755" width="9.140625" style="1"/>
    <col min="1756" max="1756" width="11.5703125" style="1" customWidth="1"/>
    <col min="1757" max="2011" width="9.140625" style="1"/>
    <col min="2012" max="2012" width="11.5703125" style="1" customWidth="1"/>
    <col min="2013" max="2267" width="9.140625" style="1"/>
    <col min="2268" max="2268" width="11.5703125" style="1" customWidth="1"/>
    <col min="2269" max="2523" width="9.140625" style="1"/>
    <col min="2524" max="2524" width="11.5703125" style="1" customWidth="1"/>
    <col min="2525" max="2779" width="9.140625" style="1"/>
    <col min="2780" max="2780" width="11.5703125" style="1" customWidth="1"/>
    <col min="2781" max="3035" width="9.140625" style="1"/>
    <col min="3036" max="3036" width="11.5703125" style="1" customWidth="1"/>
    <col min="3037" max="3291" width="9.140625" style="1"/>
    <col min="3292" max="3292" width="11.5703125" style="1" customWidth="1"/>
    <col min="3293" max="3547" width="9.140625" style="1"/>
    <col min="3548" max="3548" width="11.5703125" style="1" customWidth="1"/>
    <col min="3549" max="3803" width="9.140625" style="1"/>
    <col min="3804" max="3804" width="11.5703125" style="1" customWidth="1"/>
    <col min="3805" max="4059" width="9.140625" style="1"/>
    <col min="4060" max="4060" width="11.5703125" style="1" customWidth="1"/>
    <col min="4061" max="4315" width="9.140625" style="1"/>
    <col min="4316" max="4316" width="11.5703125" style="1" customWidth="1"/>
    <col min="4317" max="4571" width="9.140625" style="1"/>
    <col min="4572" max="4572" width="11.5703125" style="1" customWidth="1"/>
    <col min="4573" max="4827" width="9.140625" style="1"/>
    <col min="4828" max="4828" width="11.5703125" style="1" customWidth="1"/>
    <col min="4829" max="5083" width="9.140625" style="1"/>
    <col min="5084" max="5084" width="11.5703125" style="1" customWidth="1"/>
    <col min="5085" max="5339" width="9.140625" style="1"/>
    <col min="5340" max="5340" width="11.5703125" style="1" customWidth="1"/>
    <col min="5341" max="5595" width="9.140625" style="1"/>
    <col min="5596" max="5596" width="11.5703125" style="1" customWidth="1"/>
    <col min="5597" max="5851" width="9.140625" style="1"/>
    <col min="5852" max="5852" width="11.5703125" style="1" customWidth="1"/>
    <col min="5853" max="6107" width="9.140625" style="1"/>
    <col min="6108" max="6108" width="11.5703125" style="1" customWidth="1"/>
    <col min="6109" max="6363" width="9.140625" style="1"/>
    <col min="6364" max="6364" width="11.5703125" style="1" customWidth="1"/>
    <col min="6365" max="6619" width="9.140625" style="1"/>
    <col min="6620" max="6620" width="11.5703125" style="1" customWidth="1"/>
    <col min="6621" max="6875" width="9.140625" style="1"/>
    <col min="6876" max="6876" width="11.5703125" style="1" customWidth="1"/>
    <col min="6877" max="7131" width="9.140625" style="1"/>
    <col min="7132" max="7132" width="11.5703125" style="1" customWidth="1"/>
    <col min="7133" max="7387" width="9.140625" style="1"/>
    <col min="7388" max="7388" width="11.5703125" style="1" customWidth="1"/>
    <col min="7389" max="7643" width="9.140625" style="1"/>
    <col min="7644" max="7644" width="11.5703125" style="1" customWidth="1"/>
    <col min="7645" max="7899" width="9.140625" style="1"/>
    <col min="7900" max="7900" width="11.5703125" style="1" customWidth="1"/>
    <col min="7901" max="8155" width="9.140625" style="1"/>
    <col min="8156" max="8156" width="11.5703125" style="1" customWidth="1"/>
    <col min="8157" max="8411" width="9.140625" style="1"/>
    <col min="8412" max="8412" width="11.5703125" style="1" customWidth="1"/>
    <col min="8413" max="8667" width="9.140625" style="1"/>
    <col min="8668" max="8668" width="11.5703125" style="1" customWidth="1"/>
    <col min="8669" max="8923" width="9.140625" style="1"/>
    <col min="8924" max="8924" width="11.5703125" style="1" customWidth="1"/>
    <col min="8925" max="9179" width="9.140625" style="1"/>
    <col min="9180" max="9180" width="11.5703125" style="1" customWidth="1"/>
    <col min="9181" max="9435" width="9.140625" style="1"/>
    <col min="9436" max="9436" width="11.5703125" style="1" customWidth="1"/>
    <col min="9437" max="9691" width="9.140625" style="1"/>
    <col min="9692" max="9692" width="11.5703125" style="1" customWidth="1"/>
    <col min="9693" max="9947" width="9.140625" style="1"/>
    <col min="9948" max="9948" width="11.5703125" style="1" customWidth="1"/>
    <col min="9949" max="10203" width="9.140625" style="1"/>
    <col min="10204" max="10204" width="11.5703125" style="1" customWidth="1"/>
    <col min="10205" max="10459" width="9.140625" style="1"/>
    <col min="10460" max="10460" width="11.5703125" style="1" customWidth="1"/>
    <col min="10461" max="10715" width="9.140625" style="1"/>
    <col min="10716" max="10716" width="11.5703125" style="1" customWidth="1"/>
    <col min="10717" max="10971" width="9.140625" style="1"/>
    <col min="10972" max="10972" width="11.5703125" style="1" customWidth="1"/>
    <col min="10973" max="11227" width="9.140625" style="1"/>
    <col min="11228" max="11228" width="11.5703125" style="1" customWidth="1"/>
    <col min="11229" max="11483" width="9.140625" style="1"/>
    <col min="11484" max="11484" width="11.5703125" style="1" customWidth="1"/>
    <col min="11485" max="11739" width="9.140625" style="1"/>
    <col min="11740" max="11740" width="11.5703125" style="1" customWidth="1"/>
    <col min="11741" max="11995" width="9.140625" style="1"/>
    <col min="11996" max="11996" width="11.5703125" style="1" customWidth="1"/>
    <col min="11997" max="12251" width="9.140625" style="1"/>
    <col min="12252" max="12252" width="11.5703125" style="1" customWidth="1"/>
    <col min="12253" max="12507" width="9.140625" style="1"/>
    <col min="12508" max="12508" width="11.5703125" style="1" customWidth="1"/>
    <col min="12509" max="12763" width="9.140625" style="1"/>
    <col min="12764" max="12764" width="11.5703125" style="1" customWidth="1"/>
    <col min="12765" max="13019" width="9.140625" style="1"/>
    <col min="13020" max="13020" width="11.5703125" style="1" customWidth="1"/>
    <col min="13021" max="13275" width="9.140625" style="1"/>
    <col min="13276" max="13276" width="11.5703125" style="1" customWidth="1"/>
    <col min="13277" max="13531" width="9.140625" style="1"/>
    <col min="13532" max="13532" width="11.5703125" style="1" customWidth="1"/>
    <col min="13533" max="13787" width="9.140625" style="1"/>
    <col min="13788" max="13788" width="11.5703125" style="1" customWidth="1"/>
    <col min="13789" max="14043" width="9.140625" style="1"/>
    <col min="14044" max="14044" width="11.5703125" style="1" customWidth="1"/>
    <col min="14045" max="14299" width="9.140625" style="1"/>
    <col min="14300" max="14300" width="11.5703125" style="1" customWidth="1"/>
    <col min="14301" max="14555" width="9.140625" style="1"/>
    <col min="14556" max="14556" width="11.5703125" style="1" customWidth="1"/>
    <col min="14557" max="14811" width="9.140625" style="1"/>
    <col min="14812" max="14812" width="11.5703125" style="1" customWidth="1"/>
    <col min="14813" max="15067" width="9.140625" style="1"/>
    <col min="15068" max="15068" width="11.5703125" style="1" customWidth="1"/>
    <col min="15069" max="15323" width="9.140625" style="1"/>
    <col min="15324" max="15324" width="11.5703125" style="1" customWidth="1"/>
    <col min="15325" max="15579" width="9.140625" style="1"/>
    <col min="15580" max="15580" width="11.5703125" style="1" customWidth="1"/>
    <col min="15581" max="15835" width="9.140625" style="1"/>
    <col min="15836" max="15836" width="11.5703125" style="1" customWidth="1"/>
    <col min="15837" max="16091" width="9.140625" style="1"/>
    <col min="16092" max="16092" width="11.5703125" style="1" customWidth="1"/>
    <col min="16093" max="16384" width="9.140625" style="1"/>
  </cols>
  <sheetData>
    <row r="1" spans="1:4" s="2" customFormat="1" ht="16.5" thickTop="1" x14ac:dyDescent="0.25">
      <c r="A1" s="37" t="s">
        <v>92</v>
      </c>
      <c r="B1" s="30" t="s">
        <v>0</v>
      </c>
      <c r="C1" s="31" t="s">
        <v>1</v>
      </c>
      <c r="D1" s="32" t="s">
        <v>2</v>
      </c>
    </row>
    <row r="2" spans="1:4" x14ac:dyDescent="0.25">
      <c r="A2" s="37" t="s">
        <v>93</v>
      </c>
      <c r="B2" s="3">
        <v>1</v>
      </c>
      <c r="C2" s="29">
        <v>30000</v>
      </c>
      <c r="D2" s="29">
        <v>1200000</v>
      </c>
    </row>
    <row r="3" spans="1:4" x14ac:dyDescent="0.25">
      <c r="A3" s="37"/>
      <c r="B3" s="3">
        <v>2</v>
      </c>
      <c r="C3" s="29">
        <v>20000</v>
      </c>
      <c r="D3" s="29">
        <v>880000</v>
      </c>
    </row>
    <row r="4" spans="1:4" x14ac:dyDescent="0.25">
      <c r="A4" s="37"/>
      <c r="B4" s="3">
        <v>3</v>
      </c>
      <c r="C4" s="29">
        <v>15000</v>
      </c>
      <c r="D4" s="29">
        <v>1800000</v>
      </c>
    </row>
    <row r="5" spans="1:4" x14ac:dyDescent="0.25">
      <c r="A5" s="37"/>
      <c r="B5" s="3">
        <v>4</v>
      </c>
      <c r="C5" s="29">
        <v>40000</v>
      </c>
      <c r="D5" s="29">
        <v>1050000</v>
      </c>
    </row>
    <row r="6" spans="1:4" x14ac:dyDescent="0.25">
      <c r="A6" s="37" t="s">
        <v>94</v>
      </c>
      <c r="B6" s="3">
        <v>5</v>
      </c>
      <c r="C6" s="29">
        <v>10000</v>
      </c>
      <c r="D6" s="29">
        <v>1700000</v>
      </c>
    </row>
    <row r="7" spans="1:4" x14ac:dyDescent="0.25">
      <c r="A7" s="37"/>
      <c r="B7" s="3">
        <v>6</v>
      </c>
      <c r="C7" s="29">
        <v>50000</v>
      </c>
      <c r="D7" s="29">
        <v>350000</v>
      </c>
    </row>
    <row r="8" spans="1:4" x14ac:dyDescent="0.25">
      <c r="A8" s="37"/>
      <c r="B8" s="3">
        <v>7</v>
      </c>
      <c r="C8" s="29">
        <v>5000</v>
      </c>
      <c r="D8" s="29">
        <v>2500000</v>
      </c>
    </row>
    <row r="9" spans="1:4" x14ac:dyDescent="0.25">
      <c r="A9" s="37"/>
      <c r="B9" s="3">
        <v>8</v>
      </c>
      <c r="C9" s="29">
        <v>40000</v>
      </c>
      <c r="D9" s="29">
        <v>760000</v>
      </c>
    </row>
    <row r="10" spans="1:4" x14ac:dyDescent="0.25">
      <c r="A10" s="37" t="s">
        <v>95</v>
      </c>
      <c r="B10" s="3">
        <v>9</v>
      </c>
      <c r="C10" s="29">
        <v>20000</v>
      </c>
      <c r="D10" s="29">
        <v>2300000</v>
      </c>
    </row>
    <row r="11" spans="1:4" x14ac:dyDescent="0.25">
      <c r="A11" s="37"/>
      <c r="B11" s="3">
        <v>10</v>
      </c>
      <c r="C11" s="29">
        <v>10000</v>
      </c>
      <c r="D11" s="29">
        <v>1000000</v>
      </c>
    </row>
    <row r="12" spans="1:4" x14ac:dyDescent="0.25">
      <c r="A12" s="37"/>
      <c r="B12" s="3">
        <v>11</v>
      </c>
      <c r="C12" s="29">
        <v>60000</v>
      </c>
      <c r="D12" s="29">
        <v>1570000</v>
      </c>
    </row>
    <row r="13" spans="1:4" x14ac:dyDescent="0.25">
      <c r="A13" s="37"/>
      <c r="B13" s="3">
        <v>12</v>
      </c>
      <c r="C13" s="29">
        <v>5000</v>
      </c>
      <c r="D13" s="29">
        <v>2430000</v>
      </c>
    </row>
    <row r="14" spans="1:4" x14ac:dyDescent="0.25">
      <c r="A14" s="37" t="s">
        <v>96</v>
      </c>
      <c r="B14" s="3">
        <v>13</v>
      </c>
      <c r="C14" s="29">
        <v>35000</v>
      </c>
      <c r="D14" s="29">
        <v>1320000</v>
      </c>
    </row>
    <row r="15" spans="1:4" x14ac:dyDescent="0.25">
      <c r="A15" s="37"/>
      <c r="B15" s="3">
        <v>14</v>
      </c>
      <c r="C15" s="29">
        <v>15000</v>
      </c>
      <c r="D15" s="29">
        <v>1400000</v>
      </c>
    </row>
    <row r="16" spans="1:4" x14ac:dyDescent="0.25">
      <c r="A16" s="37"/>
      <c r="B16" s="3">
        <v>15</v>
      </c>
      <c r="C16" s="29">
        <v>70000</v>
      </c>
      <c r="D16" s="29">
        <v>1890000</v>
      </c>
    </row>
    <row r="17" spans="1:20" x14ac:dyDescent="0.25">
      <c r="A17" s="37"/>
      <c r="B17" s="3">
        <v>16</v>
      </c>
      <c r="C17" s="29">
        <v>25000</v>
      </c>
      <c r="D17" s="29">
        <v>3200000</v>
      </c>
    </row>
    <row r="18" spans="1:20" x14ac:dyDescent="0.25">
      <c r="A18" s="37" t="s">
        <v>97</v>
      </c>
      <c r="B18" s="3">
        <v>17</v>
      </c>
      <c r="C18" s="29">
        <v>30000</v>
      </c>
      <c r="D18" s="29">
        <v>2200000</v>
      </c>
    </row>
    <row r="19" spans="1:20" x14ac:dyDescent="0.25">
      <c r="A19" s="37"/>
      <c r="B19" s="3">
        <v>18</v>
      </c>
      <c r="C19" s="29">
        <v>60000</v>
      </c>
      <c r="D19" s="29">
        <v>1440000</v>
      </c>
    </row>
    <row r="20" spans="1:20" x14ac:dyDescent="0.25">
      <c r="B20" s="3">
        <v>19</v>
      </c>
      <c r="C20" s="29">
        <v>80000</v>
      </c>
      <c r="D20" s="29">
        <v>4000000</v>
      </c>
    </row>
    <row r="21" spans="1:20" x14ac:dyDescent="0.25">
      <c r="B21" s="3">
        <v>20</v>
      </c>
      <c r="C21" s="29">
        <v>50000</v>
      </c>
      <c r="D21" s="29">
        <v>4100000</v>
      </c>
    </row>
    <row r="22" spans="1:20" x14ac:dyDescent="0.25">
      <c r="B22" s="33">
        <v>21</v>
      </c>
      <c r="C22" s="34">
        <v>50000</v>
      </c>
      <c r="D22" s="34">
        <f>'Data(A)'!C17+'Data(A)'!C18*'Data(A)'!B22+'Data(A)'!C19*'Data(A)'!C22</f>
        <v>3000655000</v>
      </c>
    </row>
    <row r="23" spans="1:20" x14ac:dyDescent="0.25">
      <c r="B23" s="33">
        <v>22</v>
      </c>
      <c r="C23" s="34">
        <v>50000</v>
      </c>
      <c r="D23" s="34">
        <f>'Data(A)'!C18+'Data(A)'!C19*'Data(A)'!B23+'Data(A)'!C20*'Data(A)'!C23</f>
        <v>4001350000</v>
      </c>
    </row>
    <row r="24" spans="1:20" x14ac:dyDescent="0.25">
      <c r="B24" s="33">
        <v>23</v>
      </c>
      <c r="C24" s="34">
        <v>50000</v>
      </c>
      <c r="D24" s="34">
        <f>'Data(A)'!C19+'Data(A)'!C20*'Data(A)'!B24+'Data(A)'!C21*'Data(A)'!C24</f>
        <v>2501900000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25">
      <c r="B25" s="33">
        <v>24</v>
      </c>
      <c r="C25" s="34">
        <v>50000</v>
      </c>
      <c r="D25" s="34">
        <f>'Data(A)'!C20+'Data(A)'!C21*'Data(A)'!B25+'Data(A)'!C22*'Data(A)'!C25</f>
        <v>2501280000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x14ac:dyDescent="0.25"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x14ac:dyDescent="0.25"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7:20" x14ac:dyDescent="0.25"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7:20" x14ac:dyDescent="0.25"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7:20" x14ac:dyDescent="0.25"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7:20" x14ac:dyDescent="0.25"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7:20" x14ac:dyDescent="0.25">
      <c r="I37"/>
      <c r="J37"/>
      <c r="K37"/>
      <c r="L37"/>
      <c r="M37"/>
      <c r="N37"/>
      <c r="O37"/>
    </row>
    <row r="38" spans="7:20" x14ac:dyDescent="0.25">
      <c r="I38"/>
      <c r="J38"/>
      <c r="K38"/>
      <c r="L38"/>
      <c r="M38"/>
      <c r="N38"/>
      <c r="O38"/>
    </row>
    <row r="39" spans="7:20" x14ac:dyDescent="0.25">
      <c r="I39"/>
      <c r="J39"/>
      <c r="K39"/>
      <c r="L39"/>
      <c r="M39"/>
      <c r="N39"/>
      <c r="O39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"/>
  <sheetViews>
    <sheetView workbookViewId="0"/>
  </sheetViews>
  <sheetFormatPr defaultRowHeight="15" x14ac:dyDescent="0.25"/>
  <sheetData>
    <row r="9" spans="2:2" x14ac:dyDescent="0.25">
      <c r="B9" s="4">
        <f>1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ColWidth="30.7109375" defaultRowHeight="15" x14ac:dyDescent="0.25"/>
  <cols>
    <col min="1" max="1" width="30.7109375" style="6"/>
    <col min="2" max="16384" width="30.7109375" style="5"/>
  </cols>
  <sheetData>
    <row r="1" spans="1:20" x14ac:dyDescent="0.25">
      <c r="A1" s="6" t="s">
        <v>12</v>
      </c>
      <c r="B1" s="5" t="s">
        <v>13</v>
      </c>
      <c r="C1" s="5" t="s">
        <v>3</v>
      </c>
      <c r="D1" s="5">
        <v>8</v>
      </c>
      <c r="E1" s="5" t="s">
        <v>4</v>
      </c>
      <c r="F1" s="5">
        <v>1</v>
      </c>
      <c r="G1" s="5" t="s">
        <v>5</v>
      </c>
      <c r="H1" s="5">
        <v>1</v>
      </c>
      <c r="I1" s="5" t="s">
        <v>6</v>
      </c>
      <c r="J1" s="5">
        <v>1</v>
      </c>
      <c r="K1" s="5" t="s">
        <v>7</v>
      </c>
      <c r="L1" s="5">
        <v>0</v>
      </c>
      <c r="M1" s="5" t="s">
        <v>8</v>
      </c>
      <c r="N1" s="5">
        <v>0</v>
      </c>
      <c r="O1" s="5" t="s">
        <v>9</v>
      </c>
      <c r="P1" s="5">
        <v>1</v>
      </c>
      <c r="Q1" s="5" t="s">
        <v>10</v>
      </c>
      <c r="R1" s="5">
        <v>0</v>
      </c>
      <c r="S1" s="5" t="s">
        <v>11</v>
      </c>
      <c r="T1" s="5">
        <v>0</v>
      </c>
    </row>
    <row r="2" spans="1:20" x14ac:dyDescent="0.25">
      <c r="A2" s="6" t="s">
        <v>14</v>
      </c>
      <c r="B2" s="5" t="s">
        <v>15</v>
      </c>
    </row>
    <row r="3" spans="1:20" x14ac:dyDescent="0.25">
      <c r="A3" s="6" t="s">
        <v>16</v>
      </c>
      <c r="B3" s="5" t="b">
        <f>IF(B10&gt;256,"TripUpST110AndEarlier",TRUE)</f>
        <v>1</v>
      </c>
    </row>
    <row r="4" spans="1:20" x14ac:dyDescent="0.25">
      <c r="A4" s="6" t="s">
        <v>17</v>
      </c>
      <c r="B4" s="5" t="s">
        <v>18</v>
      </c>
    </row>
    <row r="5" spans="1:20" x14ac:dyDescent="0.25">
      <c r="A5" s="6" t="s">
        <v>19</v>
      </c>
      <c r="B5" s="5" t="b">
        <v>1</v>
      </c>
    </row>
    <row r="6" spans="1:20" x14ac:dyDescent="0.25">
      <c r="A6" s="6" t="s">
        <v>20</v>
      </c>
      <c r="B6" s="5" t="b">
        <v>0</v>
      </c>
    </row>
    <row r="7" spans="1:20" x14ac:dyDescent="0.25">
      <c r="A7" s="6" t="s">
        <v>21</v>
      </c>
      <c r="B7" s="5">
        <f>'Data(A)'!$B$1:$D$21</f>
        <v>6</v>
      </c>
    </row>
    <row r="8" spans="1:20" x14ac:dyDescent="0.25">
      <c r="A8" s="6" t="s">
        <v>22</v>
      </c>
      <c r="B8" s="5">
        <v>2</v>
      </c>
    </row>
    <row r="9" spans="1:20" x14ac:dyDescent="0.25">
      <c r="A9" s="6" t="s">
        <v>23</v>
      </c>
      <c r="B9" s="7">
        <f>1</f>
        <v>1</v>
      </c>
    </row>
    <row r="10" spans="1:20" x14ac:dyDescent="0.25">
      <c r="A10" s="6" t="s">
        <v>24</v>
      </c>
      <c r="B10" s="5">
        <v>3</v>
      </c>
    </row>
    <row r="12" spans="1:20" x14ac:dyDescent="0.25">
      <c r="A12" s="6" t="s">
        <v>25</v>
      </c>
      <c r="B12" s="5" t="s">
        <v>26</v>
      </c>
      <c r="C12" s="5" t="s">
        <v>27</v>
      </c>
      <c r="D12" s="5" t="s">
        <v>28</v>
      </c>
      <c r="E12" s="5" t="b">
        <v>1</v>
      </c>
      <c r="F12" s="5">
        <v>0</v>
      </c>
      <c r="G12" s="5">
        <v>4</v>
      </c>
      <c r="H12" s="5">
        <v>0</v>
      </c>
    </row>
    <row r="13" spans="1:20" x14ac:dyDescent="0.25">
      <c r="A13" s="6" t="s">
        <v>29</v>
      </c>
      <c r="B13" s="5">
        <f>'Data(A)'!$B$1:$B$21</f>
        <v>12</v>
      </c>
    </row>
    <row r="14" spans="1:20" x14ac:dyDescent="0.25">
      <c r="A14" s="6" t="s">
        <v>30</v>
      </c>
    </row>
    <row r="15" spans="1:20" x14ac:dyDescent="0.25">
      <c r="A15" s="6" t="s">
        <v>31</v>
      </c>
      <c r="B15" s="5" t="s">
        <v>32</v>
      </c>
      <c r="C15" s="5" t="s">
        <v>33</v>
      </c>
      <c r="D15" s="5" t="s">
        <v>34</v>
      </c>
      <c r="E15" s="5" t="b">
        <v>1</v>
      </c>
      <c r="F15" s="5">
        <v>0</v>
      </c>
      <c r="G15" s="5">
        <v>4</v>
      </c>
      <c r="H15" s="5">
        <v>0</v>
      </c>
    </row>
    <row r="16" spans="1:20" x14ac:dyDescent="0.25">
      <c r="A16" s="6" t="s">
        <v>35</v>
      </c>
      <c r="B16" s="5">
        <f>'Data(A)'!$C$1:$C$21</f>
        <v>70000</v>
      </c>
    </row>
    <row r="17" spans="1:8" x14ac:dyDescent="0.25">
      <c r="A17" s="6" t="s">
        <v>36</v>
      </c>
    </row>
    <row r="18" spans="1:8" x14ac:dyDescent="0.25">
      <c r="A18" s="6" t="s">
        <v>37</v>
      </c>
      <c r="B18" s="5" t="s">
        <v>38</v>
      </c>
      <c r="C18" s="5" t="s">
        <v>39</v>
      </c>
      <c r="D18" s="5" t="s">
        <v>40</v>
      </c>
      <c r="E18" s="5" t="b">
        <v>1</v>
      </c>
      <c r="F18" s="5">
        <v>0</v>
      </c>
      <c r="G18" s="5">
        <v>4</v>
      </c>
      <c r="H18" s="5">
        <v>0</v>
      </c>
    </row>
    <row r="19" spans="1:8" x14ac:dyDescent="0.25">
      <c r="A19" s="6" t="s">
        <v>41</v>
      </c>
      <c r="B19" s="5">
        <f>'Data(A)'!$D$1:$D$21</f>
        <v>1440000</v>
      </c>
    </row>
    <row r="20" spans="1:8" x14ac:dyDescent="0.25">
      <c r="A20" s="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"/>
  <sheetViews>
    <sheetView showGridLines="0" topLeftCell="A66" zoomScale="85" zoomScaleNormal="85" workbookViewId="0">
      <selection activeCell="B5" sqref="B5"/>
    </sheetView>
  </sheetViews>
  <sheetFormatPr defaultColWidth="12.7109375" defaultRowHeight="15" x14ac:dyDescent="0.25"/>
  <cols>
    <col min="1" max="1" width="36.85546875" bestFit="1" customWidth="1"/>
    <col min="2" max="5" width="12.7109375" customWidth="1"/>
  </cols>
  <sheetData>
    <row r="1" spans="1:2" s="8" customFormat="1" ht="18.75" x14ac:dyDescent="0.3">
      <c r="A1" s="14" t="s">
        <v>43</v>
      </c>
      <c r="B1" s="12"/>
    </row>
    <row r="2" spans="1:2" s="8" customFormat="1" ht="11.25" x14ac:dyDescent="0.2">
      <c r="A2" s="10" t="s">
        <v>44</v>
      </c>
      <c r="B2" s="12" t="s">
        <v>45</v>
      </c>
    </row>
    <row r="3" spans="1:2" s="8" customFormat="1" ht="11.25" x14ac:dyDescent="0.2">
      <c r="A3" s="10" t="s">
        <v>46</v>
      </c>
      <c r="B3" s="12" t="s">
        <v>89</v>
      </c>
    </row>
    <row r="4" spans="1:2" s="8" customFormat="1" ht="11.25" x14ac:dyDescent="0.2">
      <c r="A4" s="10" t="s">
        <v>47</v>
      </c>
      <c r="B4" s="12" t="s">
        <v>91</v>
      </c>
    </row>
    <row r="5" spans="1:2" s="9" customFormat="1" ht="11.25" x14ac:dyDescent="0.2">
      <c r="A5" s="11" t="s">
        <v>48</v>
      </c>
      <c r="B5" s="13" t="s">
        <v>49</v>
      </c>
    </row>
    <row r="7" spans="1:2" ht="15" customHeight="1" x14ac:dyDescent="0.25">
      <c r="A7" s="18" t="s">
        <v>51</v>
      </c>
      <c r="B7" s="15"/>
    </row>
    <row r="8" spans="1:2" ht="15" customHeight="1" thickBot="1" x14ac:dyDescent="0.3">
      <c r="A8" s="19" t="s">
        <v>50</v>
      </c>
      <c r="B8" s="16"/>
    </row>
    <row r="9" spans="1:2" ht="15" customHeight="1" thickTop="1" x14ac:dyDescent="0.25">
      <c r="A9" s="17" t="s">
        <v>54</v>
      </c>
      <c r="B9" s="20">
        <v>0.30643508670514685</v>
      </c>
    </row>
    <row r="10" spans="1:2" ht="15" customHeight="1" x14ac:dyDescent="0.25"/>
    <row r="11" spans="1:2" ht="15" customHeight="1" x14ac:dyDescent="0.25">
      <c r="A11" s="18"/>
      <c r="B11" s="15"/>
    </row>
    <row r="12" spans="1:2" ht="15" customHeight="1" thickBot="1" x14ac:dyDescent="0.3">
      <c r="A12" s="19" t="s">
        <v>52</v>
      </c>
      <c r="B12" s="16"/>
    </row>
    <row r="13" spans="1:2" ht="15" customHeight="1" thickTop="1" x14ac:dyDescent="0.25">
      <c r="A13" s="17" t="s">
        <v>55</v>
      </c>
      <c r="B13" s="21">
        <f>_xll.StatMeanAbs(E84:E102)</f>
        <v>769617.20146735362</v>
      </c>
    </row>
    <row r="14" spans="1:2" ht="15" customHeight="1" x14ac:dyDescent="0.25">
      <c r="A14" s="17" t="s">
        <v>56</v>
      </c>
      <c r="B14" s="21">
        <f>SQRT(SUMSQ(E84:E102)/_xll.StatCount(E84:E102))</f>
        <v>939887.73455633374</v>
      </c>
    </row>
    <row r="15" spans="1:2" ht="15" customHeight="1" x14ac:dyDescent="0.25">
      <c r="A15" s="17" t="s">
        <v>57</v>
      </c>
      <c r="B15" s="24">
        <f>_xll.StatPairMeanAbsQuotient(E84:E102,B84:B102)</f>
        <v>0.51939284317488887</v>
      </c>
    </row>
    <row r="16" spans="1: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1:5" ht="15" customHeight="1" x14ac:dyDescent="0.25">
      <c r="A81" s="18"/>
      <c r="B81" s="15"/>
      <c r="C81" s="15"/>
      <c r="D81" s="15"/>
      <c r="E81" s="15"/>
    </row>
    <row r="82" spans="1:5" ht="15" customHeight="1" thickBot="1" x14ac:dyDescent="0.3">
      <c r="A82" s="19" t="s">
        <v>53</v>
      </c>
      <c r="B82" s="16" t="s">
        <v>2</v>
      </c>
      <c r="C82" s="16" t="s">
        <v>58</v>
      </c>
      <c r="D82" s="16" t="s">
        <v>45</v>
      </c>
      <c r="E82" s="16" t="s">
        <v>59</v>
      </c>
    </row>
    <row r="83" spans="1:5" ht="15" customHeight="1" thickTop="1" x14ac:dyDescent="0.25">
      <c r="A83" s="17">
        <v>2</v>
      </c>
      <c r="B83" s="21">
        <f xml:space="preserve"> 1200000</f>
        <v>1200000</v>
      </c>
      <c r="C83" s="21">
        <f>B83</f>
        <v>1200000</v>
      </c>
      <c r="D83" s="21"/>
      <c r="E83" s="21"/>
    </row>
    <row r="84" spans="1:5" ht="15" customHeight="1" x14ac:dyDescent="0.25">
      <c r="A84" s="17">
        <v>3</v>
      </c>
      <c r="B84" s="21">
        <f xml:space="preserve"> 880000</f>
        <v>880000</v>
      </c>
      <c r="C84" s="21">
        <f>$B$9*B84+(1-$B$9)*C83</f>
        <v>1101940.7722543529</v>
      </c>
      <c r="D84" s="21">
        <f>C83</f>
        <v>1200000</v>
      </c>
      <c r="E84" s="21">
        <f>B84-D84</f>
        <v>-320000</v>
      </c>
    </row>
    <row r="85" spans="1:5" ht="15" customHeight="1" x14ac:dyDescent="0.25">
      <c r="A85" s="17">
        <v>4</v>
      </c>
      <c r="B85" s="21">
        <f xml:space="preserve"> 1800000</f>
        <v>1800000</v>
      </c>
      <c r="C85" s="21">
        <f t="shared" ref="C85:C102" si="0">$B$9*B85+(1-$B$9)*C84</f>
        <v>1315850.6122339182</v>
      </c>
      <c r="D85" s="21">
        <f t="shared" ref="D85:D102" si="1">C84</f>
        <v>1101940.7722543529</v>
      </c>
      <c r="E85" s="21">
        <f t="shared" ref="E85:E102" si="2">B85-D85</f>
        <v>698059.22774564708</v>
      </c>
    </row>
    <row r="86" spans="1:5" ht="15" customHeight="1" x14ac:dyDescent="0.25">
      <c r="A86" s="17">
        <v>5</v>
      </c>
      <c r="B86" s="21">
        <f xml:space="preserve"> 1050000</f>
        <v>1050000</v>
      </c>
      <c r="C86" s="21">
        <f t="shared" si="0"/>
        <v>1234384.6568234011</v>
      </c>
      <c r="D86" s="21">
        <f t="shared" si="1"/>
        <v>1315850.6122339182</v>
      </c>
      <c r="E86" s="21">
        <f t="shared" si="2"/>
        <v>-265850.61223391816</v>
      </c>
    </row>
    <row r="87" spans="1:5" ht="15" customHeight="1" x14ac:dyDescent="0.25">
      <c r="A87" s="17">
        <v>6</v>
      </c>
      <c r="B87" s="21">
        <f xml:space="preserve"> 1700000</f>
        <v>1700000</v>
      </c>
      <c r="C87" s="21">
        <f t="shared" si="0"/>
        <v>1377065.534880969</v>
      </c>
      <c r="D87" s="21">
        <f t="shared" si="1"/>
        <v>1234384.6568234011</v>
      </c>
      <c r="E87" s="21">
        <f t="shared" si="2"/>
        <v>465615.34317659889</v>
      </c>
    </row>
    <row r="88" spans="1:5" ht="15" customHeight="1" x14ac:dyDescent="0.25">
      <c r="A88" s="17">
        <v>7</v>
      </c>
      <c r="B88" s="21">
        <f xml:space="preserve"> 350000</f>
        <v>350000</v>
      </c>
      <c r="C88" s="21">
        <f t="shared" si="0"/>
        <v>1062336.6186478513</v>
      </c>
      <c r="D88" s="21">
        <f t="shared" si="1"/>
        <v>1377065.534880969</v>
      </c>
      <c r="E88" s="21">
        <f t="shared" si="2"/>
        <v>-1027065.534880969</v>
      </c>
    </row>
    <row r="89" spans="1:5" ht="15" customHeight="1" x14ac:dyDescent="0.25">
      <c r="A89" s="17">
        <v>8</v>
      </c>
      <c r="B89" s="21">
        <f xml:space="preserve"> 2500000</f>
        <v>2500000</v>
      </c>
      <c r="C89" s="21">
        <f t="shared" si="0"/>
        <v>1502887.1215653117</v>
      </c>
      <c r="D89" s="21">
        <f t="shared" si="1"/>
        <v>1062336.6186478513</v>
      </c>
      <c r="E89" s="21">
        <f t="shared" si="2"/>
        <v>1437663.3813521487</v>
      </c>
    </row>
    <row r="90" spans="1:5" ht="15" customHeight="1" x14ac:dyDescent="0.25">
      <c r="A90" s="17">
        <v>9</v>
      </c>
      <c r="B90" s="21">
        <f xml:space="preserve"> 760000</f>
        <v>760000</v>
      </c>
      <c r="C90" s="21">
        <f t="shared" si="0"/>
        <v>1275240.4420563085</v>
      </c>
      <c r="D90" s="21">
        <f t="shared" si="1"/>
        <v>1502887.1215653117</v>
      </c>
      <c r="E90" s="21">
        <f t="shared" si="2"/>
        <v>-742887.12156531168</v>
      </c>
    </row>
    <row r="91" spans="1:5" ht="15" customHeight="1" x14ac:dyDescent="0.25">
      <c r="A91" s="17">
        <v>10</v>
      </c>
      <c r="B91" s="21">
        <f xml:space="preserve"> 2300000</f>
        <v>2300000</v>
      </c>
      <c r="C91" s="21">
        <f t="shared" si="0"/>
        <v>1589262.7260467117</v>
      </c>
      <c r="D91" s="21">
        <f t="shared" si="1"/>
        <v>1275240.4420563085</v>
      </c>
      <c r="E91" s="21">
        <f t="shared" si="2"/>
        <v>1024759.5579436915</v>
      </c>
    </row>
    <row r="92" spans="1:5" ht="15" customHeight="1" x14ac:dyDescent="0.25">
      <c r="A92" s="17">
        <v>11</v>
      </c>
      <c r="B92" s="21">
        <f xml:space="preserve"> 1000000</f>
        <v>1000000</v>
      </c>
      <c r="C92" s="21">
        <f t="shared" si="0"/>
        <v>1408691.9514984763</v>
      </c>
      <c r="D92" s="21">
        <f t="shared" si="1"/>
        <v>1589262.7260467117</v>
      </c>
      <c r="E92" s="21">
        <f t="shared" si="2"/>
        <v>-589262.72604671167</v>
      </c>
    </row>
    <row r="93" spans="1:5" ht="15" customHeight="1" x14ac:dyDescent="0.25">
      <c r="A93" s="17">
        <v>12</v>
      </c>
      <c r="B93" s="21">
        <f xml:space="preserve"> 1570000</f>
        <v>1570000</v>
      </c>
      <c r="C93" s="21">
        <f t="shared" si="0"/>
        <v>1458122.3973272787</v>
      </c>
      <c r="D93" s="21">
        <f t="shared" si="1"/>
        <v>1408691.9514984763</v>
      </c>
      <c r="E93" s="21">
        <f t="shared" si="2"/>
        <v>161308.04850152368</v>
      </c>
    </row>
    <row r="94" spans="1:5" ht="15" customHeight="1" x14ac:dyDescent="0.25">
      <c r="A94" s="17">
        <v>13</v>
      </c>
      <c r="B94" s="21">
        <f xml:space="preserve"> 2430000</f>
        <v>2430000</v>
      </c>
      <c r="C94" s="21">
        <f t="shared" si="0"/>
        <v>1755939.7947690843</v>
      </c>
      <c r="D94" s="21">
        <f t="shared" si="1"/>
        <v>1458122.3973272787</v>
      </c>
      <c r="E94" s="21">
        <f t="shared" si="2"/>
        <v>971877.60267272126</v>
      </c>
    </row>
    <row r="95" spans="1:5" ht="15" customHeight="1" x14ac:dyDescent="0.25">
      <c r="A95" s="17">
        <v>14</v>
      </c>
      <c r="B95" s="21">
        <f xml:space="preserve"> 1320000</f>
        <v>1320000</v>
      </c>
      <c r="C95" s="21">
        <f t="shared" si="0"/>
        <v>1622352.5459607961</v>
      </c>
      <c r="D95" s="21">
        <f t="shared" si="1"/>
        <v>1755939.7947690843</v>
      </c>
      <c r="E95" s="21">
        <f t="shared" si="2"/>
        <v>-435939.79476908431</v>
      </c>
    </row>
    <row r="96" spans="1:5" ht="15" customHeight="1" x14ac:dyDescent="0.25">
      <c r="A96" s="17">
        <v>15</v>
      </c>
      <c r="B96" s="21">
        <f xml:space="preserve"> 1400000</f>
        <v>1400000</v>
      </c>
      <c r="C96" s="21">
        <f t="shared" si="0"/>
        <v>1554215.9242601893</v>
      </c>
      <c r="D96" s="21">
        <f t="shared" si="1"/>
        <v>1622352.5459607961</v>
      </c>
      <c r="E96" s="21">
        <f t="shared" si="2"/>
        <v>-222352.54596079607</v>
      </c>
    </row>
    <row r="97" spans="1:5" ht="15" customHeight="1" x14ac:dyDescent="0.25">
      <c r="A97" s="17">
        <v>16</v>
      </c>
      <c r="B97" s="21">
        <f xml:space="preserve"> 1890000</f>
        <v>1890000</v>
      </c>
      <c r="C97" s="21">
        <f t="shared" si="0"/>
        <v>1657111.9466237258</v>
      </c>
      <c r="D97" s="21">
        <f t="shared" si="1"/>
        <v>1554215.9242601893</v>
      </c>
      <c r="E97" s="21">
        <f t="shared" si="2"/>
        <v>335784.07573981071</v>
      </c>
    </row>
    <row r="98" spans="1:5" ht="15" customHeight="1" x14ac:dyDescent="0.25">
      <c r="A98" s="17">
        <v>17</v>
      </c>
      <c r="B98" s="21">
        <f xml:space="preserve"> 3200000</f>
        <v>3200000</v>
      </c>
      <c r="C98" s="21">
        <f t="shared" si="0"/>
        <v>2129906.9810364195</v>
      </c>
      <c r="D98" s="21">
        <f t="shared" si="1"/>
        <v>1657111.9466237258</v>
      </c>
      <c r="E98" s="21">
        <f t="shared" si="2"/>
        <v>1542888.0533762742</v>
      </c>
    </row>
    <row r="99" spans="1:5" ht="15" customHeight="1" x14ac:dyDescent="0.25">
      <c r="A99" s="17">
        <v>18</v>
      </c>
      <c r="B99" s="21">
        <f xml:space="preserve"> 2200000</f>
        <v>2200000</v>
      </c>
      <c r="C99" s="21">
        <f t="shared" si="0"/>
        <v>2151385.9413799499</v>
      </c>
      <c r="D99" s="21">
        <f t="shared" si="1"/>
        <v>2129906.9810364195</v>
      </c>
      <c r="E99" s="21">
        <f t="shared" si="2"/>
        <v>70093.018963580485</v>
      </c>
    </row>
    <row r="100" spans="1:5" ht="15" customHeight="1" x14ac:dyDescent="0.25">
      <c r="A100" s="17">
        <v>19</v>
      </c>
      <c r="B100" s="21">
        <f xml:space="preserve"> 1440000</f>
        <v>1440000</v>
      </c>
      <c r="C100" s="21">
        <f t="shared" si="0"/>
        <v>1933392.3287523626</v>
      </c>
      <c r="D100" s="21">
        <f t="shared" si="1"/>
        <v>2151385.9413799499</v>
      </c>
      <c r="E100" s="21">
        <f t="shared" si="2"/>
        <v>-711385.94137994992</v>
      </c>
    </row>
    <row r="101" spans="1:5" ht="15" customHeight="1" x14ac:dyDescent="0.25">
      <c r="A101" s="17">
        <v>20</v>
      </c>
      <c r="B101" s="21">
        <f xml:space="preserve"> 4000000</f>
        <v>4000000</v>
      </c>
      <c r="C101" s="21">
        <f t="shared" si="0"/>
        <v>2566673.4296766538</v>
      </c>
      <c r="D101" s="21">
        <f t="shared" si="1"/>
        <v>1933392.3287523626</v>
      </c>
      <c r="E101" s="21">
        <f t="shared" si="2"/>
        <v>2066607.6712476374</v>
      </c>
    </row>
    <row r="102" spans="1:5" ht="15" customHeight="1" x14ac:dyDescent="0.25">
      <c r="A102" s="22">
        <v>21</v>
      </c>
      <c r="B102" s="23">
        <f xml:space="preserve"> 4100000</f>
        <v>4100000</v>
      </c>
      <c r="C102" s="23">
        <f t="shared" si="0"/>
        <v>3036538.4902009941</v>
      </c>
      <c r="D102" s="23">
        <f t="shared" si="1"/>
        <v>2566673.4296766538</v>
      </c>
      <c r="E102" s="23">
        <f t="shared" si="2"/>
        <v>1533326.5703233462</v>
      </c>
    </row>
    <row r="103" spans="1:5" ht="15" customHeight="1" x14ac:dyDescent="0.25">
      <c r="A103" s="17">
        <v>22</v>
      </c>
      <c r="B103" s="21"/>
      <c r="C103" s="21"/>
      <c r="D103" s="36">
        <f>C102</f>
        <v>3036538.4902009941</v>
      </c>
      <c r="E103" s="21"/>
    </row>
    <row r="104" spans="1:5" ht="15" customHeight="1" x14ac:dyDescent="0.25">
      <c r="A104" s="17">
        <v>23</v>
      </c>
      <c r="B104" s="21"/>
      <c r="C104" s="21"/>
      <c r="D104" s="36">
        <f>C102</f>
        <v>3036538.4902009941</v>
      </c>
      <c r="E104" s="21"/>
    </row>
    <row r="105" spans="1:5" ht="15" customHeight="1" x14ac:dyDescent="0.25">
      <c r="A105" s="17">
        <v>24</v>
      </c>
      <c r="B105" s="21"/>
      <c r="C105" s="21"/>
      <c r="D105" s="36">
        <f>C102</f>
        <v>3036538.4902009941</v>
      </c>
      <c r="E105" s="21"/>
    </row>
    <row r="106" spans="1:5" ht="15" customHeight="1" x14ac:dyDescent="0.25">
      <c r="A106" s="17">
        <v>25</v>
      </c>
      <c r="B106" s="21"/>
      <c r="C106" s="21"/>
      <c r="D106" s="36">
        <f>C102</f>
        <v>3036538.4902009941</v>
      </c>
      <c r="E106" s="21"/>
    </row>
    <row r="107" spans="1:5" x14ac:dyDescent="0.25">
      <c r="D107" s="35"/>
    </row>
  </sheetData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9" sqref="F9:X21"/>
    </sheetView>
  </sheetViews>
  <sheetFormatPr defaultRowHeight="15" x14ac:dyDescent="0.25"/>
  <cols>
    <col min="2" max="2" width="10.140625" bestFit="1" customWidth="1"/>
  </cols>
  <sheetData>
    <row r="1" spans="1:2" x14ac:dyDescent="0.25">
      <c r="A1" s="3" t="s">
        <v>0</v>
      </c>
      <c r="B1" s="2" t="s">
        <v>2</v>
      </c>
    </row>
    <row r="2" spans="1:2" x14ac:dyDescent="0.25">
      <c r="A2" s="3">
        <v>1</v>
      </c>
      <c r="B2" s="29">
        <v>1200000</v>
      </c>
    </row>
    <row r="3" spans="1:2" x14ac:dyDescent="0.25">
      <c r="A3" s="3">
        <v>2</v>
      </c>
      <c r="B3" s="29">
        <v>880000</v>
      </c>
    </row>
    <row r="4" spans="1:2" x14ac:dyDescent="0.25">
      <c r="A4" s="3">
        <v>3</v>
      </c>
      <c r="B4" s="29">
        <v>1800000</v>
      </c>
    </row>
    <row r="5" spans="1:2" x14ac:dyDescent="0.25">
      <c r="A5" s="3">
        <v>4</v>
      </c>
      <c r="B5" s="29">
        <v>1050000</v>
      </c>
    </row>
    <row r="6" spans="1:2" x14ac:dyDescent="0.25">
      <c r="A6" s="3">
        <v>5</v>
      </c>
      <c r="B6" s="29">
        <v>1700000</v>
      </c>
    </row>
    <row r="7" spans="1:2" x14ac:dyDescent="0.25">
      <c r="A7" s="3">
        <v>6</v>
      </c>
      <c r="B7" s="29">
        <v>350000</v>
      </c>
    </row>
    <row r="8" spans="1:2" x14ac:dyDescent="0.25">
      <c r="A8" s="3">
        <v>7</v>
      </c>
      <c r="B8" s="29">
        <v>2500000</v>
      </c>
    </row>
    <row r="9" spans="1:2" x14ac:dyDescent="0.25">
      <c r="A9" s="3">
        <v>8</v>
      </c>
      <c r="B9" s="29">
        <v>760000</v>
      </c>
    </row>
    <row r="10" spans="1:2" x14ac:dyDescent="0.25">
      <c r="A10" s="3">
        <v>9</v>
      </c>
      <c r="B10" s="29">
        <v>2300000</v>
      </c>
    </row>
    <row r="11" spans="1:2" x14ac:dyDescent="0.25">
      <c r="A11" s="3">
        <v>10</v>
      </c>
      <c r="B11" s="29">
        <v>1000000</v>
      </c>
    </row>
    <row r="12" spans="1:2" x14ac:dyDescent="0.25">
      <c r="A12" s="3">
        <v>11</v>
      </c>
      <c r="B12" s="29">
        <v>1570000</v>
      </c>
    </row>
    <row r="13" spans="1:2" x14ac:dyDescent="0.25">
      <c r="A13" s="3">
        <v>12</v>
      </c>
      <c r="B13" s="29">
        <v>2430000</v>
      </c>
    </row>
    <row r="14" spans="1:2" x14ac:dyDescent="0.25">
      <c r="A14" s="3">
        <v>13</v>
      </c>
      <c r="B14" s="29">
        <v>1320000</v>
      </c>
    </row>
    <row r="15" spans="1:2" x14ac:dyDescent="0.25">
      <c r="A15" s="3">
        <v>14</v>
      </c>
      <c r="B15" s="29">
        <v>1400000</v>
      </c>
    </row>
    <row r="16" spans="1:2" x14ac:dyDescent="0.25">
      <c r="A16" s="3">
        <v>15</v>
      </c>
      <c r="B16" s="29">
        <v>1890000</v>
      </c>
    </row>
    <row r="17" spans="1:2" x14ac:dyDescent="0.25">
      <c r="A17" s="3">
        <v>16</v>
      </c>
      <c r="B17" s="29">
        <v>3200000</v>
      </c>
    </row>
    <row r="18" spans="1:2" x14ac:dyDescent="0.25">
      <c r="A18" s="3">
        <v>17</v>
      </c>
      <c r="B18" s="29">
        <v>2200000</v>
      </c>
    </row>
    <row r="19" spans="1:2" x14ac:dyDescent="0.25">
      <c r="A19" s="3">
        <v>18</v>
      </c>
      <c r="B19" s="29">
        <v>1440000</v>
      </c>
    </row>
    <row r="20" spans="1:2" x14ac:dyDescent="0.25">
      <c r="A20" s="3">
        <v>19</v>
      </c>
      <c r="B20" s="29">
        <v>4000000</v>
      </c>
    </row>
    <row r="21" spans="1:2" x14ac:dyDescent="0.25">
      <c r="A21" s="3">
        <v>20</v>
      </c>
      <c r="B21" s="29">
        <v>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Data(A)</vt:lpstr>
      <vt:lpstr>_PalUtilTempWorksheet</vt:lpstr>
      <vt:lpstr>_STDS_DG2CD18F36</vt:lpstr>
      <vt:lpstr>b</vt:lpstr>
      <vt:lpstr>Sheet2</vt:lpstr>
      <vt:lpstr>ST_Advertising</vt:lpstr>
      <vt:lpstr>ST_Quarter</vt:lpstr>
      <vt:lpstr>ST_Revenue</vt:lpstr>
      <vt:lpstr>b!StatToolsHeader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h</cp:lastModifiedBy>
  <dcterms:created xsi:type="dcterms:W3CDTF">2007-05-15T19:37:48Z</dcterms:created>
  <dcterms:modified xsi:type="dcterms:W3CDTF">2023-01-07T12:53:01Z</dcterms:modified>
</cp:coreProperties>
</file>