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d7b1ad04f7d0105/Desktop/"/>
    </mc:Choice>
  </mc:AlternateContent>
  <xr:revisionPtr revIDLastSave="43" documentId="11_0B6C98397BF55F9B71AA7D4AF1B72ADE840EA007" xr6:coauthVersionLast="47" xr6:coauthVersionMax="47" xr10:uidLastSave="{73CC5703-A450-4BE5-9B56-C5C023D0DEB8}"/>
  <bookViews>
    <workbookView xWindow="1788" yWindow="312" windowWidth="20544" windowHeight="11760" firstSheet="2" activeTab="4" xr2:uid="{00000000-000D-0000-FFFF-FFFF00000000}"/>
  </bookViews>
  <sheets>
    <sheet name="Price" sheetId="3" state="hidden" r:id="rId1"/>
    <sheet name="English Section" sheetId="1" state="hidden" r:id="rId2"/>
    <sheet name="calculation" sheetId="2" r:id="rId3"/>
    <sheet name="Print 2" sheetId="10" r:id="rId4"/>
    <sheet name="Sheet2" sheetId="13" r:id="rId5"/>
    <sheet name="Sheet1" sheetId="14" r:id="rId6"/>
    <sheet name="Staff 19-2020" sheetId="11" state="hidden" r:id="rId7"/>
  </sheets>
  <definedNames>
    <definedName name="_xlnm.Print_Area" localSheetId="5">Sheet1!$A$3:$U$29</definedName>
    <definedName name="_xlnm.Print_Area" localSheetId="4">Sheet2!$A$3:$U$29</definedName>
    <definedName name="_xlnm.Print_Area" localSheetId="6">'Staff 19-2020'!$A$1:$N$40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C3" i="3"/>
  <c r="E3" i="3"/>
  <c r="G3" i="3" s="1"/>
  <c r="F3" i="3"/>
  <c r="H3" i="3"/>
  <c r="I3" i="3"/>
  <c r="B4" i="3"/>
  <c r="H4" i="3" s="1"/>
  <c r="C4" i="3"/>
  <c r="I4" i="3" s="1"/>
  <c r="E4" i="3"/>
  <c r="F4" i="3"/>
  <c r="G4" i="3"/>
  <c r="B5" i="3"/>
  <c r="C5" i="3"/>
  <c r="E5" i="3"/>
  <c r="F5" i="3"/>
  <c r="G5" i="3"/>
  <c r="H5" i="3"/>
  <c r="I5" i="3"/>
  <c r="J5" i="3"/>
  <c r="B6" i="3"/>
  <c r="H6" i="3" s="1"/>
  <c r="C6" i="3"/>
  <c r="I6" i="3" s="1"/>
  <c r="E6" i="3"/>
  <c r="G6" i="3" s="1"/>
  <c r="F6" i="3"/>
  <c r="J6" i="3"/>
  <c r="B7" i="3"/>
  <c r="C7" i="3"/>
  <c r="I7" i="3" s="1"/>
  <c r="E7" i="3"/>
  <c r="G7" i="3" s="1"/>
  <c r="F7" i="3"/>
  <c r="H7" i="3"/>
  <c r="J7" i="3"/>
  <c r="B8" i="3"/>
  <c r="C8" i="3"/>
  <c r="E8" i="3"/>
  <c r="F8" i="3"/>
  <c r="G8" i="3"/>
  <c r="H8" i="3"/>
  <c r="I8" i="3"/>
  <c r="J8" i="3"/>
  <c r="B9" i="3"/>
  <c r="H9" i="3" s="1"/>
  <c r="C9" i="3"/>
  <c r="I9" i="3" s="1"/>
  <c r="E9" i="3"/>
  <c r="G9" i="3" s="1"/>
  <c r="F9" i="3"/>
  <c r="J9" i="3"/>
  <c r="B10" i="3"/>
  <c r="H10" i="3" s="1"/>
  <c r="C10" i="3"/>
  <c r="I10" i="3" s="1"/>
  <c r="E10" i="3"/>
  <c r="G10" i="3" s="1"/>
  <c r="F10" i="3"/>
  <c r="J10" i="3"/>
  <c r="B11" i="3"/>
  <c r="C11" i="3"/>
  <c r="F11" i="3"/>
  <c r="G11" i="3"/>
  <c r="H11" i="3"/>
  <c r="I11" i="3"/>
  <c r="J11" i="3"/>
  <c r="B12" i="3"/>
  <c r="H12" i="3" s="1"/>
  <c r="C12" i="3"/>
  <c r="I12" i="3" s="1"/>
  <c r="F12" i="3"/>
  <c r="G12" i="3"/>
  <c r="J12" i="3"/>
  <c r="B13" i="3"/>
  <c r="C13" i="3"/>
  <c r="I13" i="3" s="1"/>
  <c r="F13" i="3"/>
  <c r="G13" i="3"/>
  <c r="H13" i="3"/>
  <c r="J13" i="3"/>
  <c r="B14" i="3"/>
  <c r="H14" i="3" s="1"/>
  <c r="C14" i="3"/>
  <c r="I14" i="3" s="1"/>
  <c r="F14" i="3"/>
  <c r="G14" i="3"/>
  <c r="J14" i="3"/>
  <c r="B15" i="3"/>
  <c r="H15" i="3" s="1"/>
  <c r="C15" i="3"/>
  <c r="F15" i="3"/>
  <c r="G15" i="3"/>
  <c r="I15" i="3"/>
  <c r="J15" i="3"/>
  <c r="B16" i="3"/>
  <c r="C16" i="3"/>
  <c r="F16" i="3"/>
  <c r="G16" i="3"/>
  <c r="H16" i="3"/>
  <c r="I16" i="3"/>
  <c r="J16" i="3"/>
  <c r="B17" i="3"/>
  <c r="C17" i="3"/>
  <c r="G17" i="3"/>
  <c r="H17" i="3"/>
  <c r="I17" i="3"/>
  <c r="J17" i="3"/>
  <c r="B18" i="3"/>
  <c r="C18" i="3"/>
  <c r="F18" i="3"/>
  <c r="G18" i="3"/>
  <c r="H18" i="3"/>
  <c r="I18" i="3"/>
  <c r="J18" i="3"/>
  <c r="B19" i="3"/>
  <c r="H19" i="3" s="1"/>
  <c r="C19" i="3"/>
  <c r="I19" i="3" s="1"/>
  <c r="F19" i="3"/>
  <c r="G19" i="3"/>
  <c r="J19" i="3"/>
  <c r="B20" i="3"/>
  <c r="C20" i="3"/>
  <c r="J20" i="3"/>
  <c r="B21" i="3"/>
  <c r="C21" i="3"/>
  <c r="J21" i="3"/>
  <c r="B22" i="3"/>
  <c r="C22" i="3"/>
  <c r="J22" i="3"/>
  <c r="B23" i="3"/>
  <c r="C23" i="3"/>
  <c r="J23" i="3"/>
  <c r="B24" i="3"/>
  <c r="C24" i="3"/>
  <c r="J24" i="3"/>
  <c r="B25" i="3"/>
  <c r="C25" i="3"/>
  <c r="J25" i="3"/>
  <c r="B26" i="3"/>
  <c r="C26" i="3"/>
  <c r="J26" i="3"/>
  <c r="B27" i="3"/>
  <c r="C27" i="3"/>
  <c r="J27" i="3"/>
  <c r="B28" i="3"/>
  <c r="C28" i="3"/>
  <c r="J28" i="3"/>
  <c r="B29" i="3"/>
  <c r="C29" i="3"/>
  <c r="J29" i="3"/>
  <c r="B30" i="3"/>
  <c r="C30" i="3"/>
  <c r="J30" i="3"/>
  <c r="B31" i="3"/>
  <c r="C31" i="3"/>
  <c r="J31" i="3"/>
  <c r="B32" i="3"/>
  <c r="C32" i="3"/>
  <c r="J32" i="3"/>
  <c r="B33" i="3"/>
  <c r="C33" i="3"/>
  <c r="J33" i="3"/>
  <c r="B34" i="3"/>
  <c r="C34" i="3"/>
  <c r="J34" i="3"/>
  <c r="B35" i="3"/>
  <c r="C35" i="3"/>
  <c r="J35" i="3"/>
  <c r="B36" i="3"/>
  <c r="C36" i="3"/>
  <c r="J36" i="3"/>
  <c r="J37" i="3"/>
  <c r="J38" i="3"/>
  <c r="J39" i="3"/>
  <c r="J40" i="3"/>
  <c r="J41" i="3"/>
  <c r="J42" i="3"/>
  <c r="J44" i="3"/>
  <c r="J45" i="3"/>
  <c r="J46" i="3"/>
  <c r="J47" i="3"/>
  <c r="J48" i="3"/>
  <c r="J49" i="3"/>
  <c r="J50" i="3"/>
  <c r="J52" i="3"/>
  <c r="J53" i="3"/>
  <c r="J54" i="3"/>
  <c r="J55" i="3"/>
  <c r="J56" i="3"/>
  <c r="C5" i="1"/>
  <c r="D5" i="1" s="1"/>
  <c r="E5" i="1" s="1"/>
  <c r="I5" i="1"/>
  <c r="J5" i="1"/>
  <c r="K5" i="1"/>
  <c r="S5" i="1"/>
  <c r="T5" i="1" s="1"/>
  <c r="C6" i="1"/>
  <c r="D6" i="1"/>
  <c r="E6" i="1"/>
  <c r="I6" i="1"/>
  <c r="J6" i="1" s="1"/>
  <c r="K6" i="1" s="1"/>
  <c r="S6" i="1"/>
  <c r="T6" i="1" s="1"/>
  <c r="C7" i="1"/>
  <c r="D7" i="1"/>
  <c r="E7" i="1" s="1"/>
  <c r="I7" i="1"/>
  <c r="J7" i="1" s="1"/>
  <c r="K7" i="1" s="1"/>
  <c r="S7" i="1"/>
  <c r="T7" i="1" s="1"/>
  <c r="C8" i="1"/>
  <c r="D8" i="1" s="1"/>
  <c r="E8" i="1" s="1"/>
  <c r="I8" i="1"/>
  <c r="J8" i="1"/>
  <c r="K8" i="1"/>
  <c r="S8" i="1"/>
  <c r="T8" i="1" s="1"/>
  <c r="C9" i="1"/>
  <c r="D9" i="1"/>
  <c r="E9" i="1"/>
  <c r="I9" i="1"/>
  <c r="J9" i="1" s="1"/>
  <c r="K9" i="1" s="1"/>
  <c r="S9" i="1"/>
  <c r="T9" i="1" s="1"/>
  <c r="C10" i="1"/>
  <c r="D10" i="1"/>
  <c r="E10" i="1" s="1"/>
  <c r="I10" i="1"/>
  <c r="J10" i="1" s="1"/>
  <c r="K10" i="1" s="1"/>
  <c r="S10" i="1"/>
  <c r="T10" i="1" s="1"/>
  <c r="C11" i="1"/>
  <c r="D11" i="1" s="1"/>
  <c r="E11" i="1" s="1"/>
  <c r="I11" i="1"/>
  <c r="J11" i="1"/>
  <c r="K11" i="1"/>
  <c r="S11" i="1"/>
  <c r="T11" i="1" s="1"/>
  <c r="C12" i="1"/>
  <c r="D12" i="1"/>
  <c r="E12" i="1"/>
  <c r="I12" i="1"/>
  <c r="J12" i="1" s="1"/>
  <c r="K12" i="1" s="1"/>
  <c r="S12" i="1"/>
  <c r="T12" i="1" s="1"/>
  <c r="C13" i="1"/>
  <c r="D13" i="1"/>
  <c r="E13" i="1" s="1"/>
  <c r="I13" i="1"/>
  <c r="J13" i="1" s="1"/>
  <c r="K13" i="1" s="1"/>
  <c r="S13" i="1"/>
  <c r="T13" i="1" s="1"/>
  <c r="C14" i="1"/>
  <c r="D14" i="1" s="1"/>
  <c r="E14" i="1" s="1"/>
  <c r="I14" i="1"/>
  <c r="J14" i="1"/>
  <c r="K14" i="1"/>
  <c r="S14" i="1"/>
  <c r="T14" i="1" s="1"/>
  <c r="C15" i="1"/>
  <c r="D15" i="1"/>
  <c r="E15" i="1"/>
  <c r="I15" i="1"/>
  <c r="J15" i="1" s="1"/>
  <c r="K15" i="1" s="1"/>
  <c r="S15" i="1"/>
  <c r="T15" i="1"/>
  <c r="C16" i="1"/>
  <c r="D16" i="1"/>
  <c r="E16" i="1" s="1"/>
  <c r="I16" i="1"/>
  <c r="J16" i="1" s="1"/>
  <c r="K16" i="1" s="1"/>
  <c r="S16" i="1"/>
  <c r="T16" i="1" s="1"/>
  <c r="C17" i="1"/>
  <c r="D17" i="1" s="1"/>
  <c r="E17" i="1" s="1"/>
  <c r="I17" i="1"/>
  <c r="J17" i="1"/>
  <c r="K17" i="1"/>
  <c r="S17" i="1"/>
  <c r="T17" i="1" s="1"/>
  <c r="C18" i="1"/>
  <c r="D18" i="1"/>
  <c r="E18" i="1"/>
  <c r="I18" i="1"/>
  <c r="J18" i="1" s="1"/>
  <c r="K18" i="1" s="1"/>
  <c r="S18" i="1"/>
  <c r="T18" i="1"/>
  <c r="C19" i="1"/>
  <c r="D19" i="1"/>
  <c r="E19" i="1" s="1"/>
  <c r="I19" i="1"/>
  <c r="J19" i="1" s="1"/>
  <c r="K19" i="1" s="1"/>
  <c r="S19" i="1"/>
  <c r="T19" i="1" s="1"/>
  <c r="C20" i="1"/>
  <c r="D20" i="1" s="1"/>
  <c r="E20" i="1" s="1"/>
  <c r="I20" i="1"/>
  <c r="J20" i="1"/>
  <c r="K20" i="1"/>
  <c r="S20" i="1"/>
  <c r="T20" i="1" s="1"/>
  <c r="C21" i="1"/>
  <c r="D21" i="1"/>
  <c r="E21" i="1"/>
  <c r="I21" i="1"/>
  <c r="J21" i="1" s="1"/>
  <c r="K21" i="1" s="1"/>
  <c r="S21" i="1"/>
  <c r="T21" i="1"/>
  <c r="C26" i="1"/>
  <c r="D26" i="1"/>
  <c r="E26" i="1" s="1"/>
  <c r="I26" i="1"/>
  <c r="J26" i="1" s="1"/>
  <c r="K26" i="1" s="1"/>
  <c r="S26" i="1"/>
  <c r="T26" i="1" s="1"/>
  <c r="C27" i="1"/>
  <c r="D27" i="1" s="1"/>
  <c r="E27" i="1" s="1"/>
  <c r="I27" i="1"/>
  <c r="J27" i="1"/>
  <c r="K27" i="1"/>
  <c r="S27" i="1"/>
  <c r="T27" i="1" s="1"/>
  <c r="C28" i="1"/>
  <c r="D28" i="1"/>
  <c r="E28" i="1"/>
  <c r="I28" i="1"/>
  <c r="J28" i="1" s="1"/>
  <c r="K28" i="1" s="1"/>
  <c r="S28" i="1"/>
  <c r="T28" i="1"/>
  <c r="C29" i="1"/>
  <c r="D29" i="1"/>
  <c r="E29" i="1" s="1"/>
  <c r="I29" i="1"/>
  <c r="J29" i="1" s="1"/>
  <c r="K29" i="1" s="1"/>
  <c r="S29" i="1"/>
  <c r="T29" i="1" s="1"/>
  <c r="C30" i="1"/>
  <c r="D30" i="1" s="1"/>
  <c r="E30" i="1" s="1"/>
  <c r="I30" i="1"/>
  <c r="J30" i="1"/>
  <c r="K30" i="1"/>
  <c r="S30" i="1"/>
  <c r="T30" i="1" s="1"/>
  <c r="C31" i="1"/>
  <c r="D31" i="1"/>
  <c r="E31" i="1"/>
  <c r="I31" i="1"/>
  <c r="J31" i="1" s="1"/>
  <c r="K31" i="1" s="1"/>
  <c r="S31" i="1"/>
  <c r="T31" i="1"/>
  <c r="C32" i="1"/>
  <c r="D32" i="1"/>
  <c r="E32" i="1" s="1"/>
  <c r="I32" i="1"/>
  <c r="J32" i="1" s="1"/>
  <c r="K32" i="1" s="1"/>
  <c r="S32" i="1"/>
  <c r="T32" i="1" s="1"/>
  <c r="C33" i="1"/>
  <c r="D33" i="1" s="1"/>
  <c r="E33" i="1" s="1"/>
  <c r="I33" i="1"/>
  <c r="J33" i="1"/>
  <c r="K33" i="1"/>
  <c r="S33" i="1"/>
  <c r="T33" i="1" s="1"/>
  <c r="C34" i="1"/>
  <c r="D34" i="1"/>
  <c r="E34" i="1"/>
  <c r="I34" i="1"/>
  <c r="J34" i="1" s="1"/>
  <c r="K34" i="1" s="1"/>
  <c r="S34" i="1"/>
  <c r="T34" i="1"/>
  <c r="C35" i="1"/>
  <c r="D35" i="1"/>
  <c r="E35" i="1" s="1"/>
  <c r="I35" i="1"/>
  <c r="J35" i="1" s="1"/>
  <c r="K35" i="1" s="1"/>
  <c r="S35" i="1"/>
  <c r="T35" i="1" s="1"/>
  <c r="C36" i="1"/>
  <c r="D36" i="1" s="1"/>
  <c r="E36" i="1" s="1"/>
  <c r="I36" i="1"/>
  <c r="J36" i="1"/>
  <c r="K36" i="1"/>
  <c r="S36" i="1"/>
  <c r="T36" i="1" s="1"/>
  <c r="C37" i="1"/>
  <c r="D37" i="1"/>
  <c r="E37" i="1"/>
  <c r="I37" i="1"/>
  <c r="J37" i="1" s="1"/>
  <c r="K37" i="1" s="1"/>
  <c r="S37" i="1"/>
  <c r="T37" i="1"/>
  <c r="C38" i="1"/>
  <c r="D38" i="1"/>
  <c r="E38" i="1" s="1"/>
  <c r="I38" i="1"/>
  <c r="J38" i="1" s="1"/>
  <c r="K38" i="1" s="1"/>
  <c r="S38" i="1"/>
  <c r="T38" i="1" s="1"/>
  <c r="C39" i="1"/>
  <c r="D39" i="1" s="1"/>
  <c r="E39" i="1" s="1"/>
  <c r="I39" i="1"/>
  <c r="J39" i="1"/>
  <c r="K39" i="1"/>
  <c r="S39" i="1"/>
  <c r="T39" i="1" s="1"/>
  <c r="C40" i="1"/>
  <c r="D40" i="1"/>
  <c r="E40" i="1"/>
  <c r="I40" i="1"/>
  <c r="J40" i="1" s="1"/>
  <c r="K40" i="1" s="1"/>
  <c r="S40" i="1"/>
  <c r="T40" i="1"/>
  <c r="C41" i="1"/>
  <c r="D41" i="1"/>
  <c r="E41" i="1" s="1"/>
  <c r="I41" i="1"/>
  <c r="J41" i="1" s="1"/>
  <c r="K41" i="1" s="1"/>
  <c r="S41" i="1"/>
  <c r="T41" i="1" s="1"/>
  <c r="C42" i="1"/>
  <c r="D42" i="1" s="1"/>
  <c r="E42" i="1" s="1"/>
  <c r="I42" i="1"/>
  <c r="J42" i="1"/>
  <c r="K42" i="1"/>
  <c r="S42" i="1"/>
  <c r="T42" i="1" s="1"/>
  <c r="C48" i="1"/>
  <c r="D48" i="1"/>
  <c r="E48" i="1"/>
  <c r="I48" i="1"/>
  <c r="J48" i="1" s="1"/>
  <c r="C49" i="1"/>
  <c r="D49" i="1" s="1"/>
  <c r="E49" i="1" s="1"/>
  <c r="I49" i="1"/>
  <c r="J49" i="1"/>
  <c r="C50" i="1"/>
  <c r="D50" i="1" s="1"/>
  <c r="E50" i="1" s="1"/>
  <c r="I50" i="1"/>
  <c r="J50" i="1"/>
  <c r="C51" i="1"/>
  <c r="D51" i="1" s="1"/>
  <c r="E51" i="1" s="1"/>
  <c r="I51" i="1"/>
  <c r="J51" i="1"/>
  <c r="C52" i="1"/>
  <c r="D52" i="1"/>
  <c r="E52" i="1" s="1"/>
  <c r="I52" i="1"/>
  <c r="J52" i="1" s="1"/>
  <c r="C53" i="1"/>
  <c r="D53" i="1"/>
  <c r="E53" i="1" s="1"/>
  <c r="I53" i="1"/>
  <c r="J53" i="1" s="1"/>
  <c r="C54" i="1"/>
  <c r="D54" i="1"/>
  <c r="E54" i="1"/>
  <c r="I54" i="1"/>
  <c r="J54" i="1" s="1"/>
  <c r="C55" i="1"/>
  <c r="D55" i="1" s="1"/>
  <c r="E55" i="1" s="1"/>
  <c r="I55" i="1"/>
  <c r="J55" i="1" s="1"/>
  <c r="C56" i="1"/>
  <c r="D56" i="1" s="1"/>
  <c r="E56" i="1" s="1"/>
  <c r="I56" i="1"/>
  <c r="J56" i="1"/>
  <c r="C57" i="1"/>
  <c r="D57" i="1" s="1"/>
  <c r="E57" i="1" s="1"/>
  <c r="I57" i="1"/>
  <c r="J57" i="1"/>
  <c r="C58" i="1"/>
  <c r="D58" i="1" s="1"/>
  <c r="E58" i="1" s="1"/>
  <c r="I58" i="1"/>
  <c r="J58" i="1" s="1"/>
  <c r="C59" i="1"/>
  <c r="D59" i="1"/>
  <c r="E59" i="1"/>
  <c r="I59" i="1"/>
  <c r="J59" i="1" s="1"/>
  <c r="C60" i="1"/>
  <c r="D60" i="1"/>
  <c r="E60" i="1"/>
  <c r="I60" i="1"/>
  <c r="J60" i="1" s="1"/>
  <c r="C61" i="1"/>
  <c r="D61" i="1" s="1"/>
  <c r="E61" i="1" s="1"/>
  <c r="I61" i="1"/>
  <c r="J61" i="1"/>
  <c r="C62" i="1"/>
  <c r="D62" i="1" s="1"/>
  <c r="E62" i="1" s="1"/>
  <c r="I62" i="1"/>
  <c r="J62" i="1"/>
  <c r="C63" i="1"/>
  <c r="D63" i="1" s="1"/>
  <c r="E63" i="1" s="1"/>
  <c r="I63" i="1"/>
  <c r="J63" i="1"/>
  <c r="D68" i="1"/>
  <c r="E68" i="1"/>
  <c r="J68" i="1"/>
  <c r="K68" i="1" s="1"/>
  <c r="D69" i="1"/>
  <c r="E69" i="1"/>
  <c r="J69" i="1"/>
  <c r="K69" i="1" s="1"/>
  <c r="D70" i="1"/>
  <c r="E70" i="1" s="1"/>
  <c r="J70" i="1"/>
  <c r="K70" i="1"/>
  <c r="D71" i="1"/>
  <c r="E71" i="1"/>
  <c r="J71" i="1"/>
  <c r="K71" i="1" s="1"/>
  <c r="D72" i="1"/>
  <c r="E72" i="1"/>
  <c r="J72" i="1"/>
  <c r="K72" i="1" s="1"/>
  <c r="D73" i="1"/>
  <c r="E73" i="1" s="1"/>
  <c r="J73" i="1"/>
  <c r="K73" i="1"/>
  <c r="C5" i="2"/>
  <c r="D5" i="2"/>
  <c r="J5" i="2" s="1"/>
  <c r="E5" i="2"/>
  <c r="K5" i="2" s="1"/>
  <c r="F5" i="2"/>
  <c r="L5" i="2" s="1"/>
  <c r="G5" i="2"/>
  <c r="M5" i="2" s="1"/>
  <c r="H5" i="2"/>
  <c r="N5" i="2" s="1"/>
  <c r="I5" i="2"/>
  <c r="C7" i="2"/>
  <c r="D7" i="2"/>
  <c r="J7" i="2" s="1"/>
  <c r="E7" i="2"/>
  <c r="K7" i="2" s="1"/>
  <c r="F7" i="2"/>
  <c r="L7" i="2" s="1"/>
  <c r="G7" i="2"/>
  <c r="M7" i="2" s="1"/>
  <c r="H7" i="2"/>
  <c r="N7" i="2" s="1"/>
  <c r="I7" i="2"/>
  <c r="D9" i="2"/>
  <c r="E9" i="2"/>
  <c r="K9" i="2" s="1"/>
  <c r="F9" i="2"/>
  <c r="L9" i="2" s="1"/>
  <c r="G9" i="2"/>
  <c r="M9" i="2" s="1"/>
  <c r="H9" i="2"/>
  <c r="N9" i="2" s="1"/>
  <c r="I9" i="2"/>
  <c r="J9" i="2"/>
  <c r="E11" i="2"/>
  <c r="F11" i="2"/>
  <c r="G11" i="2"/>
  <c r="M11" i="2" s="1"/>
  <c r="H11" i="2"/>
  <c r="N11" i="2" s="1"/>
  <c r="I11" i="2"/>
  <c r="J11" i="2"/>
  <c r="K11" i="2"/>
  <c r="L11" i="2"/>
  <c r="C15" i="2"/>
  <c r="I15" i="2" s="1"/>
  <c r="D15" i="2"/>
  <c r="E15" i="2"/>
  <c r="F15" i="2"/>
  <c r="J15" i="2" s="1"/>
  <c r="G15" i="2"/>
  <c r="H15" i="2"/>
  <c r="C17" i="2"/>
  <c r="D17" i="2"/>
  <c r="I17" i="2" s="1"/>
  <c r="E17" i="2"/>
  <c r="F17" i="2"/>
  <c r="J17" i="2" s="1"/>
  <c r="G17" i="2"/>
  <c r="H17" i="2"/>
  <c r="C19" i="2"/>
  <c r="D19" i="2"/>
  <c r="E19" i="2"/>
  <c r="F19" i="2"/>
  <c r="G19" i="2"/>
  <c r="H19" i="2"/>
  <c r="J19" i="2" s="1"/>
  <c r="I19" i="2"/>
  <c r="C21" i="2"/>
  <c r="I21" i="2" s="1"/>
  <c r="D21" i="2"/>
  <c r="E21" i="2"/>
  <c r="F21" i="2"/>
  <c r="J21" i="2" s="1"/>
  <c r="G21" i="2"/>
  <c r="H21" i="2"/>
  <c r="D25" i="2"/>
  <c r="E25" i="2"/>
  <c r="C40" i="2" s="1"/>
  <c r="F17" i="11" s="1"/>
  <c r="F25" i="2"/>
  <c r="G25" i="2"/>
  <c r="H25" i="2"/>
  <c r="C29" i="2"/>
  <c r="D29" i="2"/>
  <c r="E29" i="2"/>
  <c r="F29" i="2"/>
  <c r="G29" i="2"/>
  <c r="H29" i="2"/>
  <c r="C33" i="2"/>
  <c r="D33" i="2"/>
  <c r="E33" i="2"/>
  <c r="F33" i="2"/>
  <c r="C41" i="2" s="1"/>
  <c r="F18" i="11" s="1"/>
  <c r="G33" i="2"/>
  <c r="H33" i="2"/>
  <c r="C37" i="2"/>
  <c r="D37" i="2"/>
  <c r="E37" i="2"/>
  <c r="F37" i="2"/>
  <c r="G37" i="2"/>
  <c r="H37" i="2"/>
  <c r="C42" i="2"/>
  <c r="D12" i="10"/>
  <c r="H12" i="10"/>
  <c r="I25" i="10"/>
  <c r="M29" i="10" s="1"/>
  <c r="I26" i="10"/>
  <c r="I27" i="10"/>
  <c r="I28" i="10"/>
  <c r="T20" i="13"/>
  <c r="Q24" i="13" s="1"/>
  <c r="T20" i="14"/>
  <c r="U25" i="14"/>
  <c r="D12" i="11"/>
  <c r="H12" i="11"/>
  <c r="I24" i="11"/>
  <c r="M33" i="11" s="1"/>
  <c r="I25" i="11"/>
  <c r="I26" i="11"/>
  <c r="I27" i="11"/>
  <c r="I28" i="11"/>
  <c r="I29" i="11"/>
  <c r="I30" i="11"/>
  <c r="I31" i="11"/>
  <c r="C43" i="2" l="1"/>
  <c r="C39" i="2"/>
  <c r="C44" i="2" s="1"/>
  <c r="F19" i="11" s="1"/>
  <c r="M20" i="11" s="1"/>
  <c r="Q22" i="13"/>
  <c r="Q23" i="13"/>
  <c r="S25" i="13" l="1"/>
  <c r="U25" i="13"/>
</calcChain>
</file>

<file path=xl/sharedStrings.xml><?xml version="1.0" encoding="utf-8"?>
<sst xmlns="http://schemas.openxmlformats.org/spreadsheetml/2006/main" count="567" uniqueCount="238">
  <si>
    <t xml:space="preserve">Grade </t>
  </si>
  <si>
    <t>Non-Saudi (Girls)</t>
  </si>
  <si>
    <t>Non-Saudi   ( Boys )</t>
  </si>
  <si>
    <t>Saudi National (Boys)</t>
  </si>
  <si>
    <t>Saudi National (Girls)</t>
  </si>
  <si>
    <t>Saudi National (Boys) New</t>
  </si>
  <si>
    <t>Saudi National (Girls) New</t>
  </si>
  <si>
    <t>Nou-Saudi (Girls) New</t>
  </si>
  <si>
    <t>Nou-Saudi (Boys) New</t>
  </si>
  <si>
    <t>Books Non-Saudi</t>
  </si>
  <si>
    <t>Discount</t>
  </si>
  <si>
    <t>Books saudi</t>
  </si>
  <si>
    <t>Nursery</t>
  </si>
  <si>
    <t>Pre - KG</t>
  </si>
  <si>
    <t>KG1</t>
  </si>
  <si>
    <t>KG2</t>
  </si>
  <si>
    <t>KG3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</si>
  <si>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</si>
  <si>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</si>
  <si>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</si>
  <si>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</si>
  <si>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</si>
  <si>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</si>
  <si>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</si>
  <si>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</si>
  <si>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</si>
  <si>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</si>
  <si>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15500</t>
  </si>
  <si>
    <t>G11</t>
  </si>
  <si>
    <t>G12</t>
  </si>
  <si>
    <t>PM</t>
  </si>
  <si>
    <t xml:space="preserve"> MM</t>
  </si>
  <si>
    <t>GM</t>
  </si>
  <si>
    <t>CP</t>
  </si>
  <si>
    <t>CE1</t>
  </si>
  <si>
    <t>CE2</t>
  </si>
  <si>
    <t>CM1</t>
  </si>
  <si>
    <t>CM2</t>
  </si>
  <si>
    <t>6eme</t>
  </si>
  <si>
    <t>5eme</t>
  </si>
  <si>
    <t>4eme</t>
  </si>
  <si>
    <t>3eme</t>
  </si>
  <si>
    <t>2nde</t>
  </si>
  <si>
    <t>1ere(S)</t>
  </si>
  <si>
    <t>1ere(ES)</t>
  </si>
  <si>
    <t>Term (S)</t>
  </si>
  <si>
    <t>Term (ES)</t>
  </si>
  <si>
    <t>One Ways -------</t>
  </si>
  <si>
    <t>1W- Saudi Sity</t>
  </si>
  <si>
    <t xml:space="preserve"> 1W- Al-Rawda</t>
  </si>
  <si>
    <t xml:space="preserve"> 1W- Al Zahra - Al Nahd-Al naeem - Mohammedia -     Al Bawadi - Al Salama</t>
  </si>
  <si>
    <t xml:space="preserve"> 1W- Al Faisaliyah - Al Rabwa - Al Safa -  Al Marwa </t>
  </si>
  <si>
    <t xml:space="preserve"> 1W- Al Musharafia - Hamra - Ruwais -  Andalus</t>
  </si>
  <si>
    <t>1w - Raheli - obhur</t>
  </si>
  <si>
    <t xml:space="preserve"> 1W- Al Sulaimania - Al Naseem - Sharafia</t>
  </si>
  <si>
    <t>Two Ways -----</t>
  </si>
  <si>
    <t>2w- Saudi Sity</t>
  </si>
  <si>
    <t>2w- Al-Rawda</t>
  </si>
  <si>
    <t>2w- Al Zahra - Al Nahd-Al naeem - Mohammedia -     Al Bawadi - Al Salama</t>
  </si>
  <si>
    <t xml:space="preserve">2w- Al Faisaliyah - Al Rabwa - Al Safa -  Al Marwa </t>
  </si>
  <si>
    <t>2w- Al Musharafia - Hamra - Ruwais -  Andalus</t>
  </si>
  <si>
    <t>2w - Raheli - obhur</t>
  </si>
  <si>
    <t>2w- Al Sulaimania - Al Naseem - Sharafia</t>
  </si>
  <si>
    <t>Test-NonSaudi</t>
  </si>
  <si>
    <t>Reg-NonSaudi</t>
  </si>
  <si>
    <t>Test-Saudi</t>
  </si>
  <si>
    <t>Reg-Saudi</t>
  </si>
  <si>
    <t>English Section</t>
  </si>
  <si>
    <t>Fees</t>
  </si>
  <si>
    <t>Nou-Saudi (Girls Section)</t>
  </si>
  <si>
    <t>Nou-Saudi  ( Boys Section)</t>
  </si>
  <si>
    <t>Saudi National</t>
  </si>
  <si>
    <t>Books</t>
  </si>
  <si>
    <t>Grade Level</t>
  </si>
  <si>
    <t>Amount</t>
  </si>
  <si>
    <t xml:space="preserve">Vat </t>
  </si>
  <si>
    <t>Total fee</t>
  </si>
  <si>
    <t>Monthly</t>
  </si>
  <si>
    <t>Amount Boys</t>
  </si>
  <si>
    <t>Amount Girls</t>
  </si>
  <si>
    <t>Vat 5%</t>
  </si>
  <si>
    <t>Total</t>
  </si>
  <si>
    <t>Nou-Saudi  ( Girls Section) New</t>
  </si>
  <si>
    <t>Nou-Saudi  ( Boys Section) New</t>
  </si>
  <si>
    <t>Saudi National (NEW)</t>
  </si>
  <si>
    <t>Section Francaise</t>
  </si>
  <si>
    <t xml:space="preserve">Section Fracaise </t>
  </si>
  <si>
    <t xml:space="preserve">Nou-Saudi  </t>
  </si>
  <si>
    <r>
      <rPr>
        <b/>
        <i/>
        <u val="singleAccounting"/>
        <sz val="14"/>
        <color theme="1"/>
        <rFont val="Calibri"/>
        <family val="2"/>
      </rPr>
      <t>Books</t>
    </r>
    <r>
      <rPr>
        <b/>
        <i/>
        <u val="singleAccounting"/>
        <sz val="14"/>
        <color theme="1"/>
        <rFont val="Calibri"/>
        <family val="2"/>
        <scheme val="minor"/>
      </rPr>
      <t xml:space="preserve"> </t>
    </r>
  </si>
  <si>
    <t>Niveau / Classe</t>
  </si>
  <si>
    <t>Total Amount</t>
  </si>
  <si>
    <t>Amount (Boys -Girls)</t>
  </si>
  <si>
    <t xml:space="preserve">Bus Transportation Fees </t>
  </si>
  <si>
    <r>
      <rPr>
        <b/>
        <i/>
        <u/>
        <sz val="14"/>
        <color theme="1"/>
        <rFont val="Calibri"/>
        <family val="2"/>
      </rPr>
      <t>Bus Transportation Fees</t>
    </r>
    <r>
      <rPr>
        <b/>
        <i/>
        <u/>
        <sz val="14"/>
        <color theme="1"/>
        <rFont val="Calibri"/>
        <family val="2"/>
        <scheme val="minor"/>
      </rPr>
      <t xml:space="preserve"> (One Ways)</t>
    </r>
  </si>
  <si>
    <r>
      <rPr>
        <b/>
        <i/>
        <u/>
        <sz val="14"/>
        <color theme="1"/>
        <rFont val="Calibri"/>
        <family val="2"/>
      </rPr>
      <t>Bus Transportation Fees</t>
    </r>
    <r>
      <rPr>
        <b/>
        <i/>
        <u/>
        <sz val="14"/>
        <color theme="1"/>
        <rFont val="Calibri"/>
        <family val="2"/>
        <scheme val="minor"/>
      </rPr>
      <t xml:space="preserve"> (Two Ways)</t>
    </r>
  </si>
  <si>
    <t xml:space="preserve">Location </t>
  </si>
  <si>
    <t>One Ways</t>
  </si>
  <si>
    <t>Vat</t>
  </si>
  <si>
    <t>Location</t>
  </si>
  <si>
    <t>Two Ways</t>
  </si>
  <si>
    <t>Saudi Sity</t>
  </si>
  <si>
    <t>Al-Rawda</t>
  </si>
  <si>
    <t>Al Zahra - Al Nahd-Al naeem -Mohammedia -     Al Bawadi -            Al Salama</t>
  </si>
  <si>
    <t xml:space="preserve">Al Faisaliyah - Al Rabwa - Al Safa -  Al Marwa </t>
  </si>
  <si>
    <t>Al Musharafia - Hamra - Ruwais -  Andalus</t>
  </si>
  <si>
    <t>Al Sulaimania - Al Naseem - Sharafia</t>
  </si>
  <si>
    <t>Parent's Tution Installment Contract23-2024</t>
  </si>
  <si>
    <t>Parent ID :</t>
  </si>
  <si>
    <t>Parent :</t>
  </si>
  <si>
    <t>Discount 1</t>
  </si>
  <si>
    <t>Discount 2</t>
  </si>
  <si>
    <t>Discount 3</t>
  </si>
  <si>
    <t>Discount 4</t>
  </si>
  <si>
    <t>Discount 5</t>
  </si>
  <si>
    <t>Discount 6</t>
  </si>
  <si>
    <t>Title :</t>
  </si>
  <si>
    <t>Student 1</t>
  </si>
  <si>
    <t>Student 2</t>
  </si>
  <si>
    <t>Student 3</t>
  </si>
  <si>
    <t>Student 4</t>
  </si>
  <si>
    <t>Student 5</t>
  </si>
  <si>
    <t>Student 6</t>
  </si>
  <si>
    <r>
      <rPr>
        <b/>
        <sz val="14"/>
        <color theme="1"/>
        <rFont val="Calibri"/>
        <family val="2"/>
      </rPr>
      <t xml:space="preserve">Grade Level                 </t>
    </r>
    <r>
      <rPr>
        <b/>
        <u/>
        <sz val="14"/>
        <color theme="1"/>
        <rFont val="Calibri"/>
        <family val="2"/>
        <scheme val="minor"/>
      </rPr>
      <t>Non - Saudi (Girls)</t>
    </r>
  </si>
  <si>
    <t>Nou - Saudi (Girls)</t>
  </si>
  <si>
    <r>
      <rPr>
        <b/>
        <sz val="14"/>
        <color theme="1"/>
        <rFont val="Calibri"/>
        <family val="2"/>
      </rPr>
      <t xml:space="preserve">Grade Level                 </t>
    </r>
    <r>
      <rPr>
        <b/>
        <u/>
        <sz val="14"/>
        <color theme="1"/>
        <rFont val="Calibri"/>
        <family val="2"/>
        <scheme val="minor"/>
      </rPr>
      <t>Non - Saudi (Boys)</t>
    </r>
  </si>
  <si>
    <t>Nou - Saudi (Boys)</t>
  </si>
  <si>
    <r>
      <rPr>
        <b/>
        <sz val="14"/>
        <color theme="1"/>
        <rFont val="Calibri"/>
        <family val="2"/>
      </rPr>
      <t xml:space="preserve">Grade Level               </t>
    </r>
    <r>
      <rPr>
        <b/>
        <u/>
        <sz val="14"/>
        <color theme="1"/>
        <rFont val="Calibri"/>
        <family val="2"/>
        <scheme val="minor"/>
      </rPr>
      <t>Saudi National (Boys)</t>
    </r>
  </si>
  <si>
    <r>
      <rPr>
        <b/>
        <sz val="14"/>
        <color theme="1"/>
        <rFont val="Calibri"/>
        <family val="2"/>
      </rPr>
      <t xml:space="preserve">Grade Level               </t>
    </r>
    <r>
      <rPr>
        <b/>
        <u/>
        <sz val="14"/>
        <color theme="1"/>
        <rFont val="Calibri"/>
        <family val="2"/>
        <scheme val="minor"/>
      </rPr>
      <t>Saudi National (Girls)</t>
    </r>
  </si>
  <si>
    <t>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</t>
  </si>
  <si>
    <t>New Student</t>
  </si>
  <si>
    <r>
      <rPr>
        <b/>
        <sz val="14"/>
        <color theme="1"/>
        <rFont val="Calibri"/>
        <family val="2"/>
      </rPr>
      <t xml:space="preserve">Grade Level               </t>
    </r>
    <r>
      <rPr>
        <b/>
        <u/>
        <sz val="14"/>
        <color theme="1"/>
        <rFont val="Calibri"/>
        <family val="2"/>
        <scheme val="minor"/>
      </rPr>
      <t>Saudi National (Boys) New</t>
    </r>
  </si>
  <si>
    <r>
      <rPr>
        <b/>
        <sz val="14"/>
        <color theme="1"/>
        <rFont val="Calibri"/>
        <family val="2"/>
      </rPr>
      <t xml:space="preserve">Grade Level               </t>
    </r>
    <r>
      <rPr>
        <b/>
        <u/>
        <sz val="14"/>
        <color theme="1"/>
        <rFont val="Calibri"/>
        <family val="2"/>
        <scheme val="minor"/>
      </rPr>
      <t>Saudi National (Girls) New</t>
    </r>
  </si>
  <si>
    <r>
      <rPr>
        <b/>
        <sz val="14"/>
        <color theme="1"/>
        <rFont val="Calibri"/>
        <family val="2"/>
      </rPr>
      <t xml:space="preserve">Grade Level                </t>
    </r>
    <r>
      <rPr>
        <b/>
        <u/>
        <sz val="14"/>
        <color theme="1"/>
        <rFont val="Calibri"/>
        <family val="2"/>
        <scheme val="minor"/>
      </rPr>
      <t>Nou-Saudi (Girls) New</t>
    </r>
  </si>
  <si>
    <r>
      <rPr>
        <b/>
        <sz val="14"/>
        <color theme="1"/>
        <rFont val="Calibri"/>
        <family val="2"/>
      </rPr>
      <t xml:space="preserve">Grade Level                </t>
    </r>
    <r>
      <rPr>
        <b/>
        <u/>
        <sz val="14"/>
        <color theme="1"/>
        <rFont val="Calibri"/>
        <family val="2"/>
        <scheme val="minor"/>
      </rPr>
      <t>Nou-Saudi ( Boys ) New</t>
    </r>
  </si>
  <si>
    <t>Nou-Saudi ( Boys ) New</t>
  </si>
  <si>
    <t>.</t>
  </si>
  <si>
    <t>Books Non Saudi</t>
  </si>
  <si>
    <t>Books Non Saudi :</t>
  </si>
  <si>
    <t>Books  Saudi</t>
  </si>
  <si>
    <t>Books  Saudi :</t>
  </si>
  <si>
    <t>Bus Fee</t>
  </si>
  <si>
    <t>Bus  Fees :</t>
  </si>
  <si>
    <t>REG, Test</t>
  </si>
  <si>
    <t>Placement Test Fee</t>
  </si>
  <si>
    <t>Registration Fee</t>
  </si>
  <si>
    <t>Tuition Fees 23-2024 :</t>
  </si>
  <si>
    <t>Books Fee 23-2024 :</t>
  </si>
  <si>
    <t>Bus Fee :</t>
  </si>
  <si>
    <t>REG - Test :</t>
  </si>
  <si>
    <t>Discount :</t>
  </si>
  <si>
    <t>Total :</t>
  </si>
  <si>
    <t>Tel :</t>
  </si>
  <si>
    <t>6652423  (7-lines)</t>
  </si>
  <si>
    <t>Grade:</t>
  </si>
  <si>
    <t>alafaq98@gmail.com</t>
  </si>
  <si>
    <t>23-2024</t>
  </si>
  <si>
    <t>httb://ais.edu.sa</t>
  </si>
  <si>
    <t>Parent's Tution Installment contract</t>
  </si>
  <si>
    <t>Date:</t>
  </si>
  <si>
    <t>/    /2023</t>
  </si>
  <si>
    <t>Parent ID</t>
  </si>
  <si>
    <t>Parent's Name :</t>
  </si>
  <si>
    <t>Student ID</t>
  </si>
  <si>
    <t>Student's Name :</t>
  </si>
  <si>
    <t>Hasan Tarek</t>
  </si>
  <si>
    <t>0</t>
  </si>
  <si>
    <t>1150</t>
  </si>
  <si>
    <t>1552.5</t>
  </si>
  <si>
    <t>1840</t>
  </si>
  <si>
    <t>28750</t>
  </si>
  <si>
    <t>5</t>
  </si>
  <si>
    <t>ahmed tarek</t>
  </si>
  <si>
    <t>18000</t>
  </si>
  <si>
    <t>2650</t>
  </si>
  <si>
    <t>3220</t>
  </si>
  <si>
    <t>1437.5</t>
  </si>
  <si>
    <t>28260</t>
  </si>
  <si>
    <t>Books - Laptop 23-2024 :</t>
  </si>
  <si>
    <t>4240</t>
  </si>
  <si>
    <t>Bus - Academic services 23-2024 :</t>
  </si>
  <si>
    <t>4772.5</t>
  </si>
  <si>
    <t>REG - Test 23-2024 :</t>
  </si>
  <si>
    <t>2587.5</t>
  </si>
  <si>
    <t>Discount 23-2024:</t>
  </si>
  <si>
    <t>TOTAL :</t>
  </si>
  <si>
    <t>28250</t>
  </si>
  <si>
    <t>Payment's Terms &amp; Conditions :</t>
  </si>
  <si>
    <t>ADVANCE</t>
  </si>
  <si>
    <t>31/10/2023</t>
  </si>
  <si>
    <t>31/12/2023</t>
  </si>
  <si>
    <t>28/02/2024</t>
  </si>
  <si>
    <t>Notes :</t>
  </si>
  <si>
    <t>* If any installment due/ default in contract at the specified the specified dates inthis contract, the Director of the school has the full authority to take decision regarding withdrawal of student from this institute.</t>
  </si>
  <si>
    <t>* The school management has the authority to withdrawal of agreement without any prior notice.</t>
  </si>
  <si>
    <t>أتعهد أنا ولي الأمر بأنه في حال التأخير عن أي دفعة مستحقة المدون أعلاه من حق المدرسة الغاء الخصم المكتسب بالحساب عن الأبناء</t>
  </si>
  <si>
    <t>Parent Signature</t>
  </si>
  <si>
    <t>Finance Department</t>
  </si>
  <si>
    <t>Director</t>
  </si>
  <si>
    <t>24-2025</t>
  </si>
  <si>
    <t>Parent Name:</t>
  </si>
  <si>
    <t>Tarek-12379</t>
  </si>
  <si>
    <t>/    /2024</t>
  </si>
  <si>
    <t xml:space="preserve"> Name</t>
  </si>
  <si>
    <t>Grade</t>
  </si>
  <si>
    <t>Tuition Fees</t>
  </si>
  <si>
    <t>Books Fees</t>
  </si>
  <si>
    <t>Reg Fees</t>
  </si>
  <si>
    <t>Test  Fees</t>
  </si>
  <si>
    <t xml:space="preserve">Activities </t>
  </si>
  <si>
    <t xml:space="preserve">Academic </t>
  </si>
  <si>
    <t>Laptop</t>
  </si>
  <si>
    <t>Hassan</t>
  </si>
  <si>
    <t>Mohamed</t>
  </si>
  <si>
    <t>Ziyad</t>
  </si>
  <si>
    <t>Date</t>
  </si>
  <si>
    <t>Installments</t>
  </si>
  <si>
    <t>tarek-123456</t>
  </si>
  <si>
    <t>hassan</t>
  </si>
  <si>
    <t>6065700 (7-lines)</t>
  </si>
  <si>
    <t>Fax :</t>
  </si>
  <si>
    <t>WWW.jischool.org</t>
  </si>
  <si>
    <t>19-2020</t>
  </si>
  <si>
    <t>info@jischool.org</t>
  </si>
  <si>
    <t>/   /2019</t>
  </si>
  <si>
    <t>Books :</t>
  </si>
  <si>
    <t>Bus :</t>
  </si>
  <si>
    <t>Total School Fee :</t>
  </si>
  <si>
    <t>Net</t>
  </si>
  <si>
    <t xml:space="preserve">  دفعة أولى مع بداية العام الدراسي- 1/9/2019</t>
  </si>
  <si>
    <t xml:space="preserve"> 30/9/2019 خصم من الراتب</t>
  </si>
  <si>
    <t>31/10/2019 خصم من الراتب</t>
  </si>
  <si>
    <t>30/11/2019 خصم من الراتب</t>
  </si>
  <si>
    <t>31/12/2019 خصم من الراتب</t>
  </si>
  <si>
    <t>31/01/2020 خصم من الراتب</t>
  </si>
  <si>
    <t>28/02/2020 خصم من الراتب</t>
  </si>
  <si>
    <t>31/03/2020 خصم من الراتب</t>
  </si>
  <si>
    <t>30/04/2020 خصم من الراتب</t>
  </si>
  <si>
    <t>30/05/2020 خصم من الراتب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</si>
</sst>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 val="singleAccounting"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4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2060"/>
      <name val="Times New Roman"/>
      <family val="1"/>
    </font>
    <font>
      <b/>
      <i/>
      <u/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u/>
      <sz val="20"/>
      <name val="Calibri"/>
      <family val="2"/>
      <scheme val="minor"/>
    </font>
    <font>
      <i/>
      <sz val="24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i/>
      <u/>
      <sz val="12"/>
      <color rgb="FF002060"/>
      <name val="Calibri"/>
      <family val="2"/>
      <scheme val="minor"/>
    </font>
    <font>
      <b/>
      <i/>
      <u val="singleAccounting"/>
      <sz val="14"/>
      <color theme="1"/>
      <name val="Calibri"/>
      <family val="2"/>
    </font>
    <font>
      <b/>
      <i/>
      <u/>
      <sz val="14"/>
      <color theme="1"/>
      <name val="Calibri"/>
      <family val="2"/>
    </font>
    <font>
      <b/>
      <sz val="14"/>
      <color theme="1"/>
      <name val="Calibri"/>
      <family val="2"/>
    </font>
    <font>
      <sz val="8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359">
    <xf numFmtId="0" fontId="0" fillId="0" borderId="0" xfId="0"/>
    <xf numFmtId="0" fontId="11" fillId="0" borderId="19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0" fontId="18" fillId="0" borderId="20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1" fillId="0" borderId="0" xfId="0" applyFont="1" applyAlignment="1">
      <alignment horizontal="left" wrapText="1"/>
    </xf>
    <xf numFmtId="0" fontId="20" fillId="0" borderId="40" xfId="0" applyFont="1" applyBorder="1" applyAlignment="1">
      <alignment horizontal="left"/>
    </xf>
    <xf numFmtId="0" fontId="7" fillId="0" borderId="4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" fontId="7" fillId="0" borderId="41" xfId="0" applyNumberFormat="1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 vertical="center"/>
    </xf>
    <xf numFmtId="16" fontId="7" fillId="0" borderId="21" xfId="0" applyNumberFormat="1" applyFont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164" fontId="7" fillId="10" borderId="21" xfId="0" applyNumberFormat="1" applyFont="1" applyFill="1" applyBorder="1" applyAlignment="1">
      <alignment horizontal="center" vertical="center"/>
    </xf>
    <xf numFmtId="14" fontId="7" fillId="10" borderId="17" xfId="0" applyNumberFormat="1" applyFont="1" applyFill="1" applyBorder="1" applyAlignment="1">
      <alignment horizontal="center" vertical="center"/>
    </xf>
    <xf numFmtId="14" fontId="7" fillId="10" borderId="16" xfId="0" applyNumberFormat="1" applyFont="1" applyFill="1" applyBorder="1" applyAlignment="1">
      <alignment horizontal="center" vertical="center"/>
    </xf>
    <xf numFmtId="14" fontId="7" fillId="10" borderId="2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6" xfId="3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28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9" fillId="0" borderId="32" xfId="0" applyFont="1" applyBorder="1"/>
    <xf numFmtId="0" fontId="48" fillId="0" borderId="0" xfId="0" applyFont="1" applyAlignment="1">
      <alignment horizontal="left" wrapText="1"/>
    </xf>
    <xf numFmtId="0" fontId="48" fillId="0" borderId="32" xfId="0" applyFont="1" applyBorder="1" applyAlignment="1">
      <alignment horizontal="left" wrapText="1"/>
    </xf>
    <xf numFmtId="0" fontId="47" fillId="0" borderId="32" xfId="0" applyFont="1" applyBorder="1" applyAlignment="1">
      <alignment horizontal="center" wrapText="1"/>
    </xf>
    <xf numFmtId="0" fontId="29" fillId="14" borderId="50" xfId="0" applyFont="1" applyFill="1" applyBorder="1" applyAlignment="1">
      <alignment horizontal="center"/>
    </xf>
    <xf numFmtId="0" fontId="29" fillId="13" borderId="50" xfId="0" applyFont="1" applyFill="1" applyBorder="1" applyAlignment="1">
      <alignment horizontal="center"/>
    </xf>
    <xf numFmtId="0" fontId="29" fillId="0" borderId="50" xfId="0" applyFont="1" applyBorder="1" applyAlignment="1">
      <alignment horizontal="center"/>
    </xf>
    <xf numFmtId="0" fontId="0" fillId="13" borderId="50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/>
    <xf numFmtId="0" fontId="29" fillId="0" borderId="0" xfId="0" applyFont="1" applyAlignment="1">
      <alignment horizontal="center"/>
    </xf>
    <xf numFmtId="164" fontId="7" fillId="15" borderId="14" xfId="0" applyNumberFormat="1" applyFont="1" applyFill="1" applyBorder="1" applyAlignment="1">
      <alignment horizontal="center"/>
    </xf>
    <xf numFmtId="0" fontId="7" fillId="15" borderId="20" xfId="0" applyFont="1" applyFill="1" applyBorder="1" applyAlignment="1">
      <alignment horizontal="center"/>
    </xf>
    <xf numFmtId="0" fontId="7" fillId="15" borderId="14" xfId="0" applyFont="1" applyFill="1" applyBorder="1" applyAlignment="1">
      <alignment horizontal="center"/>
    </xf>
    <xf numFmtId="164" fontId="36" fillId="0" borderId="20" xfId="0" applyNumberFormat="1" applyFont="1" applyBorder="1" applyAlignment="1">
      <alignment horizontal="center" vertical="center"/>
    </xf>
    <xf numFmtId="164" fontId="36" fillId="0" borderId="19" xfId="0" applyNumberFormat="1" applyFont="1" applyBorder="1" applyAlignment="1">
      <alignment horizontal="center" vertical="center"/>
    </xf>
    <xf numFmtId="164" fontId="36" fillId="0" borderId="14" xfId="0" applyNumberFormat="1" applyFont="1" applyBorder="1" applyAlignment="1">
      <alignment horizontal="center" vertical="center"/>
    </xf>
    <xf numFmtId="14" fontId="36" fillId="12" borderId="21" xfId="0" applyNumberFormat="1" applyFont="1" applyFill="1" applyBorder="1" applyAlignment="1">
      <alignment horizontal="center" vertical="center"/>
    </xf>
    <xf numFmtId="0" fontId="47" fillId="0" borderId="33" xfId="0" applyFont="1" applyBorder="1" applyAlignment="1">
      <alignment horizontal="center" wrapText="1"/>
    </xf>
    <xf numFmtId="0" fontId="47" fillId="0" borderId="0" xfId="0" applyFont="1" applyAlignment="1">
      <alignment horizontal="center" wrapText="1"/>
    </xf>
    <xf numFmtId="0" fontId="29" fillId="14" borderId="4" xfId="0" applyFont="1" applyFill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29" fillId="13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14" fontId="33" fillId="0" borderId="0" xfId="0" applyNumberFormat="1" applyFont="1" applyAlignment="1">
      <alignment horizontal="center" vertical="center"/>
    </xf>
    <xf numFmtId="0" fontId="29" fillId="0" borderId="0" xfId="0" applyFont="1"/>
    <xf numFmtId="0" fontId="8" fillId="0" borderId="0" xfId="0" applyFont="1" applyAlignment="1">
      <alignment horizontal="center"/>
    </xf>
    <xf numFmtId="0" fontId="39" fillId="0" borderId="19" xfId="0" applyFont="1" applyBorder="1" applyAlignment="1">
      <alignment horizontal="center" vertical="top"/>
    </xf>
    <xf numFmtId="0" fontId="39" fillId="0" borderId="28" xfId="0" applyFont="1" applyBorder="1" applyAlignment="1">
      <alignment horizontal="center" vertical="top"/>
    </xf>
    <xf numFmtId="0" fontId="26" fillId="0" borderId="20" xfId="0" applyFont="1" applyBorder="1" applyAlignment="1">
      <alignment horizontal="center"/>
    </xf>
    <xf numFmtId="0" fontId="26" fillId="0" borderId="19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8" fillId="0" borderId="20" xfId="0" applyFont="1" applyBorder="1" applyAlignment="1">
      <alignment horizontal="center"/>
    </xf>
    <xf numFmtId="0" fontId="28" fillId="0" borderId="19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41" fillId="0" borderId="33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0" fillId="0" borderId="33" xfId="0" applyFont="1" applyBorder="1" applyAlignment="1">
      <alignment horizontal="left" wrapText="1"/>
    </xf>
    <xf numFmtId="0" fontId="30" fillId="0" borderId="0" xfId="0" applyFont="1" applyAlignment="1">
      <alignment horizontal="left" wrapText="1"/>
    </xf>
    <xf numFmtId="0" fontId="38" fillId="0" borderId="40" xfId="0" applyFont="1" applyBorder="1" applyAlignment="1">
      <alignment horizontal="left"/>
    </xf>
    <xf numFmtId="164" fontId="36" fillId="0" borderId="21" xfId="0" applyNumberFormat="1" applyFont="1" applyBorder="1" applyAlignment="1">
      <alignment horizontal="center" vertical="center"/>
    </xf>
    <xf numFmtId="0" fontId="36" fillId="12" borderId="21" xfId="0" applyFont="1" applyFill="1" applyBorder="1" applyAlignment="1">
      <alignment horizontal="center" vertical="center"/>
    </xf>
    <xf numFmtId="164" fontId="36" fillId="2" borderId="21" xfId="0" applyNumberFormat="1" applyFont="1" applyFill="1" applyBorder="1" applyAlignment="1">
      <alignment horizontal="center" vertical="center"/>
    </xf>
    <xf numFmtId="0" fontId="36" fillId="2" borderId="17" xfId="0" applyFont="1" applyFill="1" applyBorder="1" applyAlignment="1">
      <alignment horizontal="center" vertical="center"/>
    </xf>
    <xf numFmtId="0" fontId="36" fillId="2" borderId="16" xfId="0" applyFont="1" applyFill="1" applyBorder="1" applyAlignment="1">
      <alignment horizontal="center" vertical="center"/>
    </xf>
    <xf numFmtId="0" fontId="36" fillId="2" borderId="21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6" fillId="12" borderId="17" xfId="0" applyFont="1" applyFill="1" applyBorder="1" applyAlignment="1">
      <alignment horizontal="center" vertical="center"/>
    </xf>
    <xf numFmtId="0" fontId="36" fillId="12" borderId="16" xfId="0" applyFont="1" applyFill="1" applyBorder="1" applyAlignment="1">
      <alignment horizontal="center" vertical="center"/>
    </xf>
    <xf numFmtId="164" fontId="36" fillId="12" borderId="16" xfId="0" applyNumberFormat="1" applyFont="1" applyFill="1" applyBorder="1" applyAlignment="1">
      <alignment horizontal="center" vertical="center"/>
    </xf>
    <xf numFmtId="0" fontId="33" fillId="12" borderId="20" xfId="0" applyFont="1" applyFill="1" applyBorder="1" applyAlignment="1">
      <alignment horizontal="center" vertical="center"/>
    </xf>
    <xf numFmtId="0" fontId="33" fillId="12" borderId="19" xfId="0" applyFont="1" applyFill="1" applyBorder="1" applyAlignment="1">
      <alignment horizontal="center" vertical="center"/>
    </xf>
    <xf numFmtId="0" fontId="33" fillId="12" borderId="14" xfId="0" applyFont="1" applyFill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36" fillId="0" borderId="16" xfId="0" applyNumberFormat="1" applyFont="1" applyBorder="1" applyAlignment="1">
      <alignment horizontal="center" vertical="center"/>
    </xf>
    <xf numFmtId="0" fontId="33" fillId="5" borderId="20" xfId="0" applyFont="1" applyFill="1" applyBorder="1" applyAlignment="1">
      <alignment horizontal="center" vertical="center"/>
    </xf>
    <xf numFmtId="0" fontId="33" fillId="5" borderId="19" xfId="0" applyFont="1" applyFill="1" applyBorder="1" applyAlignment="1">
      <alignment horizontal="center" vertical="center"/>
    </xf>
    <xf numFmtId="0" fontId="33" fillId="5" borderId="14" xfId="0" applyFont="1" applyFill="1" applyBorder="1" applyAlignment="1">
      <alignment horizontal="center" vertical="center"/>
    </xf>
    <xf numFmtId="0" fontId="36" fillId="0" borderId="27" xfId="0" applyFont="1" applyBorder="1" applyAlignment="1">
      <alignment horizontal="left" vertical="center"/>
    </xf>
    <xf numFmtId="0" fontId="36" fillId="0" borderId="26" xfId="0" applyFont="1" applyBorder="1" applyAlignment="1">
      <alignment horizontal="left" vertical="center"/>
    </xf>
    <xf numFmtId="0" fontId="36" fillId="0" borderId="24" xfId="0" applyFont="1" applyBorder="1" applyAlignment="1">
      <alignment horizontal="left" vertical="center"/>
    </xf>
    <xf numFmtId="0" fontId="36" fillId="0" borderId="23" xfId="0" applyFont="1" applyBorder="1" applyAlignment="1">
      <alignment horizontal="left" vertical="center"/>
    </xf>
    <xf numFmtId="0" fontId="36" fillId="0" borderId="26" xfId="0" applyFont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6" fillId="0" borderId="17" xfId="0" applyFont="1" applyBorder="1" applyAlignment="1">
      <alignment horizontal="left" vertical="center"/>
    </xf>
    <xf numFmtId="0" fontId="36" fillId="0" borderId="16" xfId="0" applyFont="1" applyBorder="1" applyAlignment="1">
      <alignment horizontal="left" vertical="center"/>
    </xf>
    <xf numFmtId="0" fontId="36" fillId="0" borderId="16" xfId="0" applyFont="1" applyBorder="1" applyAlignment="1">
      <alignment horizontal="center" vertical="center"/>
    </xf>
    <xf numFmtId="0" fontId="36" fillId="0" borderId="21" xfId="3" applyFont="1" applyBorder="1" applyAlignment="1">
      <alignment horizontal="center" vertical="center"/>
    </xf>
    <xf numFmtId="0" fontId="33" fillId="0" borderId="35" xfId="0" applyFont="1" applyBorder="1" applyAlignment="1">
      <alignment horizontal="center" vertical="center"/>
    </xf>
    <xf numFmtId="14" fontId="33" fillId="0" borderId="28" xfId="0" applyNumberFormat="1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 wrapText="1"/>
    </xf>
    <xf numFmtId="0" fontId="26" fillId="0" borderId="0" xfId="0" applyFont="1" applyAlignment="1">
      <alignment horizontal="center"/>
    </xf>
    <xf numFmtId="164" fontId="7" fillId="2" borderId="20" xfId="0" applyNumberFormat="1" applyFont="1" applyFill="1" applyBorder="1" applyAlignment="1">
      <alignment horizontal="center" vertical="center"/>
    </xf>
    <xf numFmtId="164" fontId="7" fillId="2" borderId="19" xfId="0" applyNumberFormat="1" applyFont="1" applyFill="1" applyBorder="1" applyAlignment="1">
      <alignment horizontal="center" vertical="center"/>
    </xf>
    <xf numFmtId="164" fontId="7" fillId="2" borderId="14" xfId="0" applyNumberFormat="1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64" fontId="4" fillId="5" borderId="17" xfId="0" applyNumberFormat="1" applyFont="1" applyFill="1" applyBorder="1" applyAlignment="1">
      <alignment horizontal="center" vertical="center"/>
    </xf>
    <xf numFmtId="164" fontId="4" fillId="5" borderId="16" xfId="0" applyNumberFormat="1" applyFont="1" applyFill="1" applyBorder="1" applyAlignment="1">
      <alignment horizontal="center" vertical="center"/>
    </xf>
    <xf numFmtId="164" fontId="4" fillId="5" borderId="24" xfId="0" applyNumberFormat="1" applyFont="1" applyFill="1" applyBorder="1" applyAlignment="1">
      <alignment horizontal="center" vertical="center"/>
    </xf>
    <xf numFmtId="164" fontId="4" fillId="5" borderId="23" xfId="0" applyNumberFormat="1" applyFont="1" applyFill="1" applyBorder="1" applyAlignment="1">
      <alignment horizontal="center" vertical="center"/>
    </xf>
    <xf numFmtId="164" fontId="4" fillId="5" borderId="39" xfId="0" applyNumberFormat="1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31" fillId="2" borderId="20" xfId="0" applyFont="1" applyFill="1" applyBorder="1" applyAlignment="1">
      <alignment horizontal="center" vertical="center"/>
    </xf>
    <xf numFmtId="0" fontId="31" fillId="2" borderId="19" xfId="0" applyFont="1" applyFill="1" applyBorder="1" applyAlignment="1">
      <alignment horizontal="center" vertical="center"/>
    </xf>
    <xf numFmtId="0" fontId="31" fillId="2" borderId="14" xfId="0" applyFont="1" applyFill="1" applyBorder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45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0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31" fillId="5" borderId="20" xfId="0" applyFont="1" applyFill="1" applyBorder="1" applyAlignment="1">
      <alignment horizontal="center" vertical="center"/>
    </xf>
    <xf numFmtId="0" fontId="31" fillId="5" borderId="19" xfId="0" applyFont="1" applyFill="1" applyBorder="1" applyAlignment="1">
      <alignment horizontal="center" vertical="center"/>
    </xf>
    <xf numFmtId="0" fontId="31" fillId="5" borderId="14" xfId="0" applyFont="1" applyFill="1" applyBorder="1" applyAlignment="1">
      <alignment horizontal="center" vertical="center"/>
    </xf>
    <xf numFmtId="0" fontId="31" fillId="5" borderId="2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5" borderId="19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5" borderId="28" xfId="0" applyFont="1" applyFill="1" applyBorder="1" applyAlignment="1">
      <alignment horizontal="left" vertical="center" wrapText="1"/>
    </xf>
    <xf numFmtId="0" fontId="4" fillId="5" borderId="34" xfId="0" applyFont="1" applyFill="1" applyBorder="1" applyAlignment="1">
      <alignment horizontal="left" vertical="center" wrapText="1"/>
    </xf>
    <xf numFmtId="0" fontId="4" fillId="2" borderId="46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32" fillId="5" borderId="28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/>
    </xf>
    <xf numFmtId="164" fontId="2" fillId="2" borderId="4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164" fontId="5" fillId="7" borderId="4" xfId="0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164" fontId="5" fillId="9" borderId="3" xfId="0" applyNumberFormat="1" applyFont="1" applyFill="1" applyBorder="1" applyAlignment="1">
      <alignment horizontal="center" vertical="center"/>
    </xf>
    <xf numFmtId="164" fontId="5" fillId="9" borderId="2" xfId="0" applyNumberFormat="1" applyFont="1" applyFill="1" applyBorder="1" applyAlignment="1">
      <alignment horizontal="center" vertical="center"/>
    </xf>
    <xf numFmtId="164" fontId="5" fillId="9" borderId="1" xfId="0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/>
    </xf>
    <xf numFmtId="0" fontId="29" fillId="0" borderId="0" xfId="0" applyFont="1"/>
    <xf numFmtId="0" fontId="7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7" fillId="0" borderId="0" xfId="0" applyFont="1" applyAlignment="1">
      <alignment horizontal="center" wrapText="1"/>
    </xf>
    <xf numFmtId="0" fontId="7" fillId="13" borderId="4" xfId="0" applyFont="1" applyFill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46" fillId="0" borderId="51" xfId="0" applyFont="1" applyBorder="1" applyAlignment="1">
      <alignment horizontal="left"/>
    </xf>
    <xf numFmtId="0" fontId="2" fillId="0" borderId="0" xfId="0" applyFont="1"/>
    <xf numFmtId="0" fontId="33" fillId="0" borderId="0" xfId="0" applyFont="1" applyAlignment="1">
      <alignment horizontal="right" vertical="center"/>
    </xf>
    <xf numFmtId="0" fontId="29" fillId="0" borderId="4" xfId="0" applyFont="1" applyBorder="1"/>
    <xf numFmtId="164" fontId="2" fillId="0" borderId="4" xfId="1" applyFont="1" applyBorder="1" applyAlignment="1">
      <alignment horizontal="center" vertical="center"/>
    </xf>
    <xf numFmtId="164" fontId="2" fillId="0" borderId="4" xfId="1" applyFont="1" applyBorder="1"/>
    <xf numFmtId="164" fontId="2" fillId="0" borderId="4" xfId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7" fillId="0" borderId="16" xfId="3" applyFont="1" applyBorder="1" applyAlignment="1">
      <alignment horizontal="center" vertical="center"/>
    </xf>
    <xf numFmtId="0" fontId="0" fillId="0" borderId="30" xfId="0" applyBorder="1"/>
    <xf numFmtId="0" fontId="12" fillId="0" borderId="29" xfId="0" applyFont="1" applyBorder="1" applyAlignment="1">
      <alignment horizontal="center" vertical="center" wrapText="1"/>
    </xf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8" xfId="0" applyBorder="1"/>
    <xf numFmtId="0" fontId="0" fillId="0" borderId="35" xfId="0" applyBorder="1"/>
    <xf numFmtId="0" fontId="19" fillId="0" borderId="28" xfId="0" applyFont="1" applyBorder="1" applyAlignment="1">
      <alignment vertical="top"/>
    </xf>
    <xf numFmtId="0" fontId="4" fillId="0" borderId="0" xfId="0" applyFont="1" applyAlignment="1">
      <alignment horizontal="right" vertic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4" fontId="7" fillId="0" borderId="17" xfId="0" applyNumberFormat="1" applyFont="1" applyBorder="1" applyAlignment="1">
      <alignment horizontal="center" vertical="center"/>
    </xf>
    <xf numFmtId="164" fontId="22" fillId="0" borderId="4" xfId="1" applyFont="1" applyBorder="1" applyAlignment="1">
      <alignment horizontal="center" vertical="center"/>
    </xf>
    <xf numFmtId="164" fontId="22" fillId="0" borderId="4" xfId="1" applyFont="1" applyFill="1" applyBorder="1"/>
    <xf numFmtId="164" fontId="22" fillId="0" borderId="8" xfId="1" applyFont="1" applyFill="1" applyBorder="1"/>
    <xf numFmtId="164" fontId="22" fillId="0" borderId="8" xfId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164" fontId="22" fillId="0" borderId="11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164" fontId="22" fillId="0" borderId="3" xfId="0" applyNumberFormat="1" applyFont="1" applyBorder="1" applyAlignment="1">
      <alignment horizontal="center" vertical="center"/>
    </xf>
    <xf numFmtId="164" fontId="22" fillId="0" borderId="7" xfId="0" applyNumberFormat="1" applyFont="1" applyBorder="1" applyAlignment="1">
      <alignment horizontal="center" vertical="center"/>
    </xf>
    <xf numFmtId="0" fontId="26" fillId="0" borderId="30" xfId="0" applyFont="1" applyBorder="1"/>
    <xf numFmtId="0" fontId="27" fillId="0" borderId="29" xfId="0" applyFont="1" applyBorder="1" applyAlignment="1">
      <alignment horizontal="center" vertical="center" wrapText="1"/>
    </xf>
    <xf numFmtId="0" fontId="26" fillId="0" borderId="29" xfId="0" applyFont="1" applyBorder="1"/>
    <xf numFmtId="0" fontId="26" fillId="0" borderId="31" xfId="0" applyFont="1" applyBorder="1"/>
    <xf numFmtId="0" fontId="26" fillId="0" borderId="32" xfId="0" applyFont="1" applyBorder="1"/>
    <xf numFmtId="0" fontId="26" fillId="0" borderId="0" xfId="0" applyFont="1"/>
    <xf numFmtId="0" fontId="26" fillId="0" borderId="33" xfId="0" applyFont="1" applyBorder="1"/>
    <xf numFmtId="0" fontId="26" fillId="0" borderId="32" xfId="0" applyFont="1" applyBorder="1" applyAlignment="1">
      <alignment horizontal="left"/>
    </xf>
    <xf numFmtId="0" fontId="26" fillId="0" borderId="33" xfId="0" applyFont="1" applyBorder="1" applyAlignment="1">
      <alignment horizontal="left"/>
    </xf>
    <xf numFmtId="0" fontId="26" fillId="0" borderId="34" xfId="0" applyFont="1" applyBorder="1"/>
    <xf numFmtId="0" fontId="26" fillId="0" borderId="35" xfId="0" applyFont="1" applyBorder="1"/>
    <xf numFmtId="0" fontId="25" fillId="0" borderId="8" xfId="0" applyFont="1" applyBorder="1" applyAlignment="1">
      <alignment horizontal="center" vertical="center" wrapText="1"/>
    </xf>
    <xf numFmtId="164" fontId="22" fillId="0" borderId="1" xfId="1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 wrapText="1"/>
    </xf>
    <xf numFmtId="9" fontId="22" fillId="0" borderId="4" xfId="2" applyFont="1" applyBorder="1" applyAlignment="1">
      <alignment horizontal="center" vertical="center"/>
    </xf>
    <xf numFmtId="9" fontId="22" fillId="0" borderId="45" xfId="2" applyFont="1" applyBorder="1" applyAlignment="1">
      <alignment horizontal="center" vertical="center"/>
    </xf>
    <xf numFmtId="0" fontId="33" fillId="0" borderId="16" xfId="3" applyFont="1" applyBorder="1" applyAlignment="1">
      <alignment horizontal="center" vertical="center"/>
    </xf>
    <xf numFmtId="0" fontId="34" fillId="0" borderId="32" xfId="0" applyFont="1" applyBorder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vertical="center"/>
    </xf>
    <xf numFmtId="0" fontId="40" fillId="0" borderId="28" xfId="0" applyFont="1" applyBorder="1" applyAlignment="1">
      <alignment vertical="top"/>
    </xf>
    <xf numFmtId="0" fontId="36" fillId="0" borderId="33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29" xfId="0" applyFont="1" applyBorder="1"/>
    <xf numFmtId="0" fontId="46" fillId="0" borderId="40" xfId="0" applyFont="1" applyBorder="1" applyAlignment="1">
      <alignment horizontal="left"/>
    </xf>
    <xf numFmtId="0" fontId="4" fillId="0" borderId="19" xfId="0" applyFont="1" applyBorder="1"/>
    <xf numFmtId="0" fontId="21" fillId="12" borderId="4" xfId="0" applyFont="1" applyFill="1" applyBorder="1" applyAlignment="1">
      <alignment horizontal="center" vertical="center" wrapText="1"/>
    </xf>
    <xf numFmtId="0" fontId="21" fillId="12" borderId="6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164" fontId="21" fillId="12" borderId="4" xfId="0" applyNumberFormat="1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164" fontId="22" fillId="5" borderId="4" xfId="0" applyNumberFormat="1" applyFont="1" applyFill="1" applyBorder="1" applyAlignment="1">
      <alignment horizontal="center" vertical="center"/>
    </xf>
    <xf numFmtId="164" fontId="22" fillId="11" borderId="4" xfId="0" applyNumberFormat="1" applyFont="1" applyFill="1" applyBorder="1"/>
    <xf numFmtId="164" fontId="22" fillId="11" borderId="4" xfId="0" applyNumberFormat="1" applyFont="1" applyFill="1" applyBorder="1" applyAlignment="1">
      <alignment horizontal="center" vertical="center"/>
    </xf>
    <xf numFmtId="164" fontId="22" fillId="5" borderId="4" xfId="0" applyNumberFormat="1" applyFont="1" applyFill="1" applyBorder="1" applyAlignment="1">
      <alignment vertical="center"/>
    </xf>
    <xf numFmtId="0" fontId="22" fillId="2" borderId="8" xfId="0" applyFont="1" applyFill="1" applyBorder="1" applyAlignment="1">
      <alignment horizontal="center" vertical="center"/>
    </xf>
    <xf numFmtId="164" fontId="22" fillId="5" borderId="8" xfId="0" applyNumberFormat="1" applyFont="1" applyFill="1" applyBorder="1" applyAlignment="1">
      <alignment horizontal="center" vertical="center"/>
    </xf>
    <xf numFmtId="164" fontId="22" fillId="5" borderId="8" xfId="0" applyNumberFormat="1" applyFont="1" applyFill="1" applyBorder="1" applyAlignment="1">
      <alignment vertical="center"/>
    </xf>
    <xf numFmtId="0" fontId="23" fillId="6" borderId="4" xfId="0" applyFont="1" applyFill="1" applyBorder="1" applyAlignment="1">
      <alignment horizontal="center" vertical="center"/>
    </xf>
    <xf numFmtId="164" fontId="24" fillId="6" borderId="4" xfId="0" applyNumberFormat="1" applyFont="1" applyFill="1" applyBorder="1" applyAlignment="1">
      <alignment horizontal="center" vertical="center"/>
    </xf>
    <xf numFmtId="164" fontId="24" fillId="6" borderId="19" xfId="0" applyNumberFormat="1" applyFont="1" applyFill="1" applyBorder="1" applyAlignment="1">
      <alignment horizontal="center" vertical="center"/>
    </xf>
    <xf numFmtId="0" fontId="0" fillId="3" borderId="0" xfId="0" applyFill="1"/>
    <xf numFmtId="164" fontId="2" fillId="3" borderId="0" xfId="0" applyNumberFormat="1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5" borderId="0" xfId="0" applyFill="1"/>
    <xf numFmtId="0" fontId="4" fillId="9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164" fontId="2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164" fontId="4" fillId="5" borderId="37" xfId="0" quotePrefix="1" applyNumberFormat="1" applyFont="1" applyFill="1" applyBorder="1" applyAlignment="1">
      <alignment horizontal="center" vertical="center"/>
    </xf>
    <xf numFmtId="9" fontId="4" fillId="5" borderId="37" xfId="0" quotePrefix="1" applyNumberFormat="1" applyFont="1" applyFill="1" applyBorder="1" applyAlignment="1">
      <alignment horizontal="center" vertical="center"/>
    </xf>
    <xf numFmtId="164" fontId="4" fillId="2" borderId="12" xfId="0" quotePrefix="1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5" borderId="34" xfId="0" quotePrefix="1" applyNumberFormat="1" applyFont="1" applyFill="1" applyBorder="1" applyAlignment="1">
      <alignment horizontal="center" vertical="center"/>
    </xf>
    <xf numFmtId="164" fontId="4" fillId="2" borderId="16" xfId="0" quotePrefix="1" applyNumberFormat="1" applyFont="1" applyFill="1" applyBorder="1" applyAlignment="1">
      <alignment horizontal="center" vertical="center"/>
    </xf>
    <xf numFmtId="164" fontId="4" fillId="2" borderId="17" xfId="0" quotePrefix="1" applyNumberFormat="1" applyFont="1" applyFill="1" applyBorder="1" applyAlignment="1">
      <alignment horizontal="center" vertical="center"/>
    </xf>
    <xf numFmtId="0" fontId="29" fillId="5" borderId="0" xfId="0" applyFont="1" applyFill="1"/>
    <xf numFmtId="164" fontId="4" fillId="5" borderId="21" xfId="0" quotePrefix="1" applyNumberFormat="1" applyFont="1" applyFill="1" applyBorder="1" applyAlignment="1">
      <alignment horizontal="center" vertical="center"/>
    </xf>
    <xf numFmtId="164" fontId="4" fillId="5" borderId="16" xfId="0" quotePrefix="1" applyNumberFormat="1" applyFont="1" applyFill="1" applyBorder="1" applyAlignment="1">
      <alignment horizontal="center" vertical="center"/>
    </xf>
    <xf numFmtId="164" fontId="4" fillId="5" borderId="17" xfId="0" quotePrefix="1" applyNumberFormat="1" applyFont="1" applyFill="1" applyBorder="1" applyAlignment="1">
      <alignment horizontal="center" vertical="center"/>
    </xf>
    <xf numFmtId="9" fontId="4" fillId="5" borderId="18" xfId="0" quotePrefix="1" applyNumberFormat="1" applyFont="1" applyFill="1" applyBorder="1" applyAlignment="1">
      <alignment horizontal="center" vertical="center"/>
    </xf>
    <xf numFmtId="9" fontId="4" fillId="5" borderId="6" xfId="0" quotePrefix="1" applyNumberFormat="1" applyFont="1" applyFill="1" applyBorder="1" applyAlignment="1">
      <alignment horizontal="center" vertical="center"/>
    </xf>
    <xf numFmtId="164" fontId="4" fillId="5" borderId="6" xfId="0" quotePrefix="1" applyNumberFormat="1" applyFont="1" applyFill="1" applyBorder="1" applyAlignment="1">
      <alignment horizontal="center" vertical="center"/>
    </xf>
    <xf numFmtId="164" fontId="4" fillId="5" borderId="12" xfId="0" applyNumberFormat="1" applyFont="1" applyFill="1" applyBorder="1" applyAlignment="1">
      <alignment horizontal="center" vertical="center"/>
    </xf>
    <xf numFmtId="9" fontId="4" fillId="5" borderId="11" xfId="0" quotePrefix="1" applyNumberFormat="1" applyFont="1" applyFill="1" applyBorder="1" applyAlignment="1">
      <alignment horizontal="center" vertical="center"/>
    </xf>
    <xf numFmtId="9" fontId="4" fillId="5" borderId="13" xfId="0" quotePrefix="1" applyNumberFormat="1" applyFont="1" applyFill="1" applyBorder="1" applyAlignment="1">
      <alignment horizontal="center" vertical="center"/>
    </xf>
    <xf numFmtId="9" fontId="4" fillId="5" borderId="3" xfId="0" quotePrefix="1" applyNumberFormat="1" applyFont="1" applyFill="1" applyBorder="1" applyAlignment="1">
      <alignment horizontal="center" vertical="center"/>
    </xf>
    <xf numFmtId="9" fontId="4" fillId="5" borderId="4" xfId="0" quotePrefix="1" applyNumberFormat="1" applyFont="1" applyFill="1" applyBorder="1" applyAlignment="1">
      <alignment horizontal="center" vertical="center"/>
    </xf>
    <xf numFmtId="164" fontId="4" fillId="5" borderId="12" xfId="0" quotePrefix="1" applyNumberFormat="1" applyFont="1" applyFill="1" applyBorder="1" applyAlignment="1">
      <alignment horizontal="center" vertical="center"/>
    </xf>
    <xf numFmtId="0" fontId="31" fillId="5" borderId="0" xfId="0" applyFont="1" applyFill="1" applyAlignment="1">
      <alignment vertical="center"/>
    </xf>
    <xf numFmtId="0" fontId="29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64" fontId="4" fillId="5" borderId="0" xfId="0" quotePrefix="1" applyNumberFormat="1" applyFont="1" applyFill="1" applyAlignment="1">
      <alignment horizontal="center" vertical="center"/>
    </xf>
    <xf numFmtId="164" fontId="4" fillId="2" borderId="38" xfId="0" quotePrefix="1" applyNumberFormat="1" applyFont="1" applyFill="1" applyBorder="1" applyAlignment="1">
      <alignment horizontal="left" vertical="center"/>
    </xf>
    <xf numFmtId="164" fontId="4" fillId="2" borderId="26" xfId="0" quotePrefix="1" applyNumberFormat="1" applyFont="1" applyFill="1" applyBorder="1" applyAlignment="1">
      <alignment horizontal="left" vertical="center"/>
    </xf>
    <xf numFmtId="164" fontId="4" fillId="2" borderId="27" xfId="0" quotePrefix="1" applyNumberFormat="1" applyFont="1" applyFill="1" applyBorder="1" applyAlignment="1">
      <alignment horizontal="left" vertical="center"/>
    </xf>
    <xf numFmtId="0" fontId="36" fillId="12" borderId="14" xfId="0" applyFont="1" applyFill="1" applyBorder="1" applyAlignment="1">
      <alignment horizontal="center" vertical="center"/>
    </xf>
    <xf numFmtId="164" fontId="36" fillId="12" borderId="12" xfId="0" applyNumberFormat="1" applyFont="1" applyFill="1" applyBorder="1" applyAlignment="1">
      <alignment horizontal="center" vertical="center"/>
    </xf>
    <xf numFmtId="0" fontId="29" fillId="13" borderId="4" xfId="0" applyFont="1" applyFill="1" applyBorder="1"/>
    <xf numFmtId="0" fontId="7" fillId="13" borderId="4" xfId="0" applyFont="1" applyFill="1" applyBorder="1"/>
    <xf numFmtId="0" fontId="7" fillId="14" borderId="4" xfId="0" applyFont="1" applyFill="1" applyBorder="1" applyAlignment="1">
      <alignment horizontal="center"/>
    </xf>
    <xf numFmtId="164" fontId="36" fillId="12" borderId="0" xfId="0" applyNumberFormat="1" applyFont="1" applyFill="1" applyAlignment="1">
      <alignment horizontal="center" vertical="center"/>
    </xf>
    <xf numFmtId="0" fontId="29" fillId="13" borderId="49" xfId="0" applyFont="1" applyFill="1" applyBorder="1"/>
    <xf numFmtId="0" fontId="7" fillId="13" borderId="49" xfId="0" applyFont="1" applyFill="1" applyBorder="1"/>
    <xf numFmtId="164" fontId="36" fillId="12" borderId="33" xfId="0" applyNumberFormat="1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104775</xdr:rowOff>
    </xdr:from>
    <xdr:ext cx="7781925" cy="1238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781925" cy="1238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19050</xdr:rowOff>
    </xdr:from>
    <xdr:ext cx="7781925" cy="1238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6296" y="385582"/>
          <a:ext cx="7781925" cy="1238250"/>
        </a:xfrm>
        <a:prstGeom prst="rect">
          <a:avLst/>
        </a:prstGeom>
      </xdr:spPr>
    </xdr:pic>
    <xdr:clientData/>
  </xdr:oneCellAnchor>
  <xdr:oneCellAnchor>
    <xdr:from>
      <xdr:col>8</xdr:col>
      <xdr:colOff>57874</xdr:colOff>
      <xdr:row>6</xdr:row>
      <xdr:rowOff>77165</xdr:rowOff>
    </xdr:from>
    <xdr:ext cx="1472513" cy="2160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AB8FFCE-81A3-4A4C-B98B-B9291088D56C}"/>
            </a:ext>
          </a:extLst>
        </xdr:cNvPr>
        <xdr:cNvSpPr txBox="1"/>
      </xdr:nvSpPr>
      <xdr:spPr>
        <a:xfrm>
          <a:off x="4099368" y="1176760"/>
          <a:ext cx="1472513" cy="21600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VG" sz="1300" b="1"/>
            <a:t>A.Y.2024-2025</a:t>
          </a:r>
          <a:endParaRPr lang="en-US" sz="13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2</xdr:row>
      <xdr:rowOff>19050</xdr:rowOff>
    </xdr:from>
    <xdr:ext cx="7781925" cy="1238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781925" cy="1238250"/>
        </a:xfrm>
        <a:prstGeom prst="rect">
          <a:avLst/>
        </a:prstGeom>
      </xdr:spPr>
    </xdr:pic>
    <xdr:clientData/>
  </xdr:oneCellAnchor>
  <xdr:oneCellAnchor>
    <xdr:from>
      <xdr:col>7</xdr:col>
      <xdr:colOff>10297</xdr:colOff>
      <xdr:row>6</xdr:row>
      <xdr:rowOff>61784</xdr:rowOff>
    </xdr:from>
    <xdr:ext cx="1472513" cy="2160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3583459" y="1184189"/>
          <a:ext cx="1472513" cy="21600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VG" sz="1300" b="1"/>
            <a:t>A.Y.2024-2025</a:t>
          </a:r>
          <a:endParaRPr lang="en-US" sz="13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639050" cy="15525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639050" cy="1552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afaq98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lafaq98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lafaq9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info@jischool.org" TargetMode="External"/><Relationship Id="rId1" Type="http://schemas.openxmlformats.org/officeDocument/2006/relationships/hyperlink" Target="http://www.jischool.org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opLeftCell="A7" workbookViewId="0">
      <selection activeCell="A44" sqref="A44"/>
    </sheetView>
  </sheetViews>
  <sheetFormatPr defaultRowHeight="14.4" x14ac:dyDescent="0.3"/>
  <cols>
    <col min="1" max="1" width="28.5546875" bestFit="1" customWidth="1"/>
    <col min="2" max="2" width="10.5546875" bestFit="1" customWidth="1"/>
    <col min="3" max="3" width="14.33203125" bestFit="1" customWidth="1"/>
    <col min="4" max="5" width="11.5546875" bestFit="1" customWidth="1"/>
    <col min="6" max="6" width="14.44140625" bestFit="1" customWidth="1"/>
    <col min="7" max="7" width="14.33203125" bestFit="1" customWidth="1"/>
    <col min="8" max="9" width="13.6640625" bestFit="1" customWidth="1"/>
    <col min="10" max="10" width="9.5546875" bestFit="1" customWidth="1"/>
    <col min="11" max="11" width="10.109375" bestFit="1" customWidth="1"/>
    <col min="12" max="12" width="9.5546875" customWidth="1"/>
    <col min="13" max="13" width="8" bestFit="1" customWidth="1"/>
    <col min="14" max="14" width="9.5546875" bestFit="1" customWidth="1"/>
    <col min="15" max="15" width="5.109375" bestFit="1" customWidth="1"/>
  </cols>
  <sheetData>
    <row r="1" spans="1:15" ht="58.5" customHeight="1" x14ac:dyDescent="0.3">
      <c r="A1" s="289" t="s">
        <v>0</v>
      </c>
      <c r="B1" s="289" t="s">
        <v>1</v>
      </c>
      <c r="C1" s="289" t="s">
        <v>2</v>
      </c>
      <c r="D1" s="289" t="s">
        <v>3</v>
      </c>
      <c r="E1" s="289" t="s">
        <v>4</v>
      </c>
      <c r="F1" s="289" t="s">
        <v>5</v>
      </c>
      <c r="G1" s="289" t="s">
        <v>6</v>
      </c>
      <c r="H1" s="289" t="s">
        <v>7</v>
      </c>
      <c r="I1" s="289" t="s">
        <v>8</v>
      </c>
      <c r="J1" s="290" t="s">
        <v>9</v>
      </c>
      <c r="K1" s="291" t="s">
        <v>10</v>
      </c>
      <c r="L1" s="290" t="s">
        <v>11</v>
      </c>
    </row>
    <row r="2" spans="1:15" ht="18.75" customHeight="1" x14ac:dyDescent="0.3">
      <c r="A2" s="292">
        <v>0</v>
      </c>
      <c r="B2" s="292">
        <v>0</v>
      </c>
      <c r="C2" s="292">
        <v>0</v>
      </c>
      <c r="D2" s="292">
        <v>0</v>
      </c>
      <c r="E2" s="292">
        <v>0</v>
      </c>
      <c r="F2" s="292">
        <v>0</v>
      </c>
      <c r="G2" s="292">
        <v>0</v>
      </c>
      <c r="H2" s="292">
        <v>0</v>
      </c>
      <c r="I2" s="292">
        <v>0</v>
      </c>
      <c r="J2" s="292">
        <v>0</v>
      </c>
      <c r="K2" s="292">
        <v>0</v>
      </c>
      <c r="L2" s="292">
        <v>0</v>
      </c>
    </row>
    <row r="3" spans="1:15" x14ac:dyDescent="0.3">
      <c r="A3" s="293" t="s">
        <v>12</v>
      </c>
      <c r="B3" s="294">
        <f t="shared" ref="B3:B36" si="0">E3*15/100+E3</f>
        <v>14375</v>
      </c>
      <c r="C3" s="294">
        <f t="shared" ref="C3:C36" si="1">D3*15/100+D3</f>
        <v>14375</v>
      </c>
      <c r="D3" s="294">
        <v>12500</v>
      </c>
      <c r="E3" s="294">
        <f t="shared" ref="E3:E10" si="2">D3</f>
        <v>12500</v>
      </c>
      <c r="F3" s="295">
        <f t="shared" ref="F3:F16" si="3">D3</f>
        <v>12500</v>
      </c>
      <c r="G3" s="295">
        <f t="shared" ref="G3:G16" si="4">E3</f>
        <v>12500</v>
      </c>
      <c r="H3" s="296">
        <f t="shared" ref="H3:H19" si="5">B3</f>
        <v>14375</v>
      </c>
      <c r="I3" s="296">
        <f t="shared" ref="I3:I19" si="6">C3</f>
        <v>14375</v>
      </c>
      <c r="J3" s="253">
        <v>0</v>
      </c>
      <c r="K3" s="276">
        <v>0.05</v>
      </c>
      <c r="L3" s="253"/>
      <c r="O3" s="251"/>
    </row>
    <row r="4" spans="1:15" x14ac:dyDescent="0.3">
      <c r="A4" s="293" t="s">
        <v>13</v>
      </c>
      <c r="B4" s="294">
        <f t="shared" si="0"/>
        <v>18630</v>
      </c>
      <c r="C4" s="294">
        <f t="shared" si="1"/>
        <v>18630</v>
      </c>
      <c r="D4" s="294">
        <v>16200</v>
      </c>
      <c r="E4" s="294">
        <f t="shared" si="2"/>
        <v>16200</v>
      </c>
      <c r="F4" s="295">
        <f t="shared" si="3"/>
        <v>16200</v>
      </c>
      <c r="G4" s="295">
        <f t="shared" si="4"/>
        <v>16200</v>
      </c>
      <c r="H4" s="296">
        <f t="shared" si="5"/>
        <v>18630</v>
      </c>
      <c r="I4" s="296">
        <f t="shared" si="6"/>
        <v>18630</v>
      </c>
      <c r="J4" s="253">
        <v>0</v>
      </c>
      <c r="K4" s="276">
        <v>0.1</v>
      </c>
      <c r="L4" s="253"/>
    </row>
    <row r="5" spans="1:15" x14ac:dyDescent="0.3">
      <c r="A5" s="293" t="s">
        <v>14</v>
      </c>
      <c r="B5" s="294">
        <f t="shared" si="0"/>
        <v>22655</v>
      </c>
      <c r="C5" s="294">
        <f t="shared" si="1"/>
        <v>22655</v>
      </c>
      <c r="D5" s="294">
        <v>19700</v>
      </c>
      <c r="E5" s="294">
        <f t="shared" si="2"/>
        <v>19700</v>
      </c>
      <c r="F5" s="295">
        <f t="shared" si="3"/>
        <v>19700</v>
      </c>
      <c r="G5" s="295">
        <f t="shared" si="4"/>
        <v>19700</v>
      </c>
      <c r="H5" s="296">
        <f t="shared" si="5"/>
        <v>22655</v>
      </c>
      <c r="I5" s="296">
        <f t="shared" si="6"/>
        <v>22655</v>
      </c>
      <c r="J5" s="294">
        <f t="shared" ref="J5:J42" si="7">L5*15/100+L5</f>
        <v>632.5</v>
      </c>
      <c r="K5" s="276">
        <v>0.15</v>
      </c>
      <c r="L5" s="294">
        <v>550</v>
      </c>
    </row>
    <row r="6" spans="1:15" x14ac:dyDescent="0.3">
      <c r="A6" s="293" t="s">
        <v>15</v>
      </c>
      <c r="B6" s="294">
        <f t="shared" si="0"/>
        <v>24150</v>
      </c>
      <c r="C6" s="294">
        <f t="shared" si="1"/>
        <v>24150</v>
      </c>
      <c r="D6" s="294">
        <v>21000</v>
      </c>
      <c r="E6" s="294">
        <f t="shared" si="2"/>
        <v>21000</v>
      </c>
      <c r="F6" s="295">
        <f t="shared" si="3"/>
        <v>21000</v>
      </c>
      <c r="G6" s="295">
        <f t="shared" si="4"/>
        <v>21000</v>
      </c>
      <c r="H6" s="296">
        <f t="shared" si="5"/>
        <v>24150</v>
      </c>
      <c r="I6" s="296">
        <f t="shared" si="6"/>
        <v>24150</v>
      </c>
      <c r="J6" s="294">
        <f t="shared" si="7"/>
        <v>1150</v>
      </c>
      <c r="K6" s="276">
        <v>0.2</v>
      </c>
      <c r="L6" s="294">
        <v>1000</v>
      </c>
    </row>
    <row r="7" spans="1:15" x14ac:dyDescent="0.3">
      <c r="A7" s="293" t="s">
        <v>16</v>
      </c>
      <c r="B7" s="294">
        <f t="shared" si="0"/>
        <v>26565</v>
      </c>
      <c r="C7" s="294">
        <f t="shared" si="1"/>
        <v>26565</v>
      </c>
      <c r="D7" s="294">
        <v>23100</v>
      </c>
      <c r="E7" s="294">
        <f t="shared" si="2"/>
        <v>23100</v>
      </c>
      <c r="F7" s="295">
        <f t="shared" si="3"/>
        <v>23100</v>
      </c>
      <c r="G7" s="295">
        <f t="shared" si="4"/>
        <v>23100</v>
      </c>
      <c r="H7" s="296">
        <f t="shared" si="5"/>
        <v>26565</v>
      </c>
      <c r="I7" s="296">
        <f t="shared" si="6"/>
        <v>26565</v>
      </c>
      <c r="J7" s="294">
        <f t="shared" si="7"/>
        <v>2300</v>
      </c>
      <c r="K7" s="276">
        <v>0.25</v>
      </c>
      <c r="L7" s="294">
        <v>2000</v>
      </c>
    </row>
    <row r="8" spans="1:15" x14ac:dyDescent="0.3">
      <c r="A8" s="293" t="s">
        <v>17</v>
      </c>
      <c r="B8" s="294">
        <f t="shared" si="0"/>
        <v>29762</v>
      </c>
      <c r="C8" s="294">
        <f t="shared" si="1"/>
        <v>29762</v>
      </c>
      <c r="D8" s="294">
        <v>25880</v>
      </c>
      <c r="E8" s="294">
        <f t="shared" si="2"/>
        <v>25880</v>
      </c>
      <c r="F8" s="295">
        <f t="shared" si="3"/>
        <v>25880</v>
      </c>
      <c r="G8" s="295">
        <f t="shared" si="4"/>
        <v>25880</v>
      </c>
      <c r="H8" s="296">
        <f t="shared" si="5"/>
        <v>29762</v>
      </c>
      <c r="I8" s="296">
        <f t="shared" si="6"/>
        <v>29762</v>
      </c>
      <c r="J8" s="294">
        <f t="shared" si="7"/>
        <v>3680</v>
      </c>
      <c r="K8" s="276">
        <v>0.3</v>
      </c>
      <c r="L8" s="294">
        <v>3200</v>
      </c>
      <c r="M8" s="251"/>
    </row>
    <row r="9" spans="1:15" x14ac:dyDescent="0.3">
      <c r="A9" s="293" t="s">
        <v>18</v>
      </c>
      <c r="B9" s="294">
        <f t="shared" si="0"/>
        <v>30049.5</v>
      </c>
      <c r="C9" s="294">
        <f t="shared" si="1"/>
        <v>30049.5</v>
      </c>
      <c r="D9" s="294">
        <v>26130</v>
      </c>
      <c r="E9" s="294">
        <f t="shared" si="2"/>
        <v>26130</v>
      </c>
      <c r="F9" s="295">
        <f t="shared" si="3"/>
        <v>26130</v>
      </c>
      <c r="G9" s="295">
        <f t="shared" si="4"/>
        <v>26130</v>
      </c>
      <c r="H9" s="296">
        <f t="shared" si="5"/>
        <v>30049.5</v>
      </c>
      <c r="I9" s="296">
        <f t="shared" si="6"/>
        <v>30049.5</v>
      </c>
      <c r="J9" s="294">
        <f t="shared" si="7"/>
        <v>2875</v>
      </c>
      <c r="K9" s="276">
        <v>0.35</v>
      </c>
      <c r="L9" s="294">
        <v>2500</v>
      </c>
      <c r="M9" s="251"/>
    </row>
    <row r="10" spans="1:15" x14ac:dyDescent="0.3">
      <c r="A10" s="293" t="s">
        <v>19</v>
      </c>
      <c r="B10" s="294">
        <f t="shared" si="0"/>
        <v>30624.5</v>
      </c>
      <c r="C10" s="294">
        <f t="shared" si="1"/>
        <v>30624.5</v>
      </c>
      <c r="D10" s="294">
        <v>26630</v>
      </c>
      <c r="E10" s="294">
        <f t="shared" si="2"/>
        <v>26630</v>
      </c>
      <c r="F10" s="295">
        <f t="shared" si="3"/>
        <v>26630</v>
      </c>
      <c r="G10" s="295">
        <f t="shared" si="4"/>
        <v>26630</v>
      </c>
      <c r="H10" s="296">
        <f t="shared" si="5"/>
        <v>30624.5</v>
      </c>
      <c r="I10" s="296">
        <f t="shared" si="6"/>
        <v>30624.5</v>
      </c>
      <c r="J10" s="294">
        <f t="shared" si="7"/>
        <v>2875</v>
      </c>
      <c r="K10" s="276">
        <v>0.4</v>
      </c>
      <c r="L10" s="294">
        <v>2500</v>
      </c>
      <c r="M10" s="251"/>
    </row>
    <row r="11" spans="1:15" x14ac:dyDescent="0.3">
      <c r="A11" s="293" t="s">
        <v>20</v>
      </c>
      <c r="B11" s="294">
        <f t="shared" si="0"/>
        <v>31257</v>
      </c>
      <c r="C11" s="294">
        <f t="shared" si="1"/>
        <v>31602</v>
      </c>
      <c r="D11" s="294">
        <v>27480</v>
      </c>
      <c r="E11" s="294">
        <v>27180</v>
      </c>
      <c r="F11" s="295">
        <f t="shared" si="3"/>
        <v>27480</v>
      </c>
      <c r="G11" s="295">
        <f t="shared" si="4"/>
        <v>27180</v>
      </c>
      <c r="H11" s="296">
        <f t="shared" si="5"/>
        <v>31257</v>
      </c>
      <c r="I11" s="296">
        <f t="shared" si="6"/>
        <v>31602</v>
      </c>
      <c r="J11" s="294">
        <f t="shared" si="7"/>
        <v>2645</v>
      </c>
      <c r="K11" s="276">
        <v>0.45</v>
      </c>
      <c r="L11" s="294">
        <v>2300</v>
      </c>
      <c r="M11" s="251"/>
    </row>
    <row r="12" spans="1:15" x14ac:dyDescent="0.3">
      <c r="A12" s="293" t="s">
        <v>21</v>
      </c>
      <c r="B12" s="294">
        <f t="shared" si="0"/>
        <v>31860.75</v>
      </c>
      <c r="C12" s="294">
        <f t="shared" si="1"/>
        <v>32205.75</v>
      </c>
      <c r="D12" s="294">
        <v>28005</v>
      </c>
      <c r="E12" s="294">
        <v>27705</v>
      </c>
      <c r="F12" s="295">
        <f t="shared" si="3"/>
        <v>28005</v>
      </c>
      <c r="G12" s="295">
        <f t="shared" si="4"/>
        <v>27705</v>
      </c>
      <c r="H12" s="296">
        <f t="shared" si="5"/>
        <v>31860.75</v>
      </c>
      <c r="I12" s="296">
        <f t="shared" si="6"/>
        <v>32205.75</v>
      </c>
      <c r="J12" s="294">
        <f t="shared" si="7"/>
        <v>2702.5</v>
      </c>
      <c r="K12" s="276">
        <v>0.5</v>
      </c>
      <c r="L12" s="294">
        <v>2350</v>
      </c>
      <c r="M12" s="251"/>
    </row>
    <row r="13" spans="1:15" x14ac:dyDescent="0.3">
      <c r="A13" s="293" t="s">
        <v>22</v>
      </c>
      <c r="B13" s="294">
        <f t="shared" si="0"/>
        <v>32924.5</v>
      </c>
      <c r="C13" s="294">
        <f t="shared" si="1"/>
        <v>33269.5</v>
      </c>
      <c r="D13" s="294">
        <v>28930</v>
      </c>
      <c r="E13" s="294">
        <v>28630</v>
      </c>
      <c r="F13" s="295">
        <f t="shared" si="3"/>
        <v>28930</v>
      </c>
      <c r="G13" s="295">
        <f t="shared" si="4"/>
        <v>28630</v>
      </c>
      <c r="H13" s="296">
        <f t="shared" si="5"/>
        <v>32924.5</v>
      </c>
      <c r="I13" s="296">
        <f t="shared" si="6"/>
        <v>33269.5</v>
      </c>
      <c r="J13" s="294">
        <f t="shared" si="7"/>
        <v>2645</v>
      </c>
      <c r="K13" s="276">
        <v>0.55000000000000004</v>
      </c>
      <c r="L13" s="294">
        <v>2300</v>
      </c>
      <c r="M13" s="251"/>
    </row>
    <row r="14" spans="1:15" x14ac:dyDescent="0.3">
      <c r="A14" s="293" t="s">
        <v>23</v>
      </c>
      <c r="B14" s="294">
        <f t="shared" si="0"/>
        <v>33614.5</v>
      </c>
      <c r="C14" s="294">
        <f t="shared" si="1"/>
        <v>35109.5</v>
      </c>
      <c r="D14" s="294">
        <v>30530</v>
      </c>
      <c r="E14" s="294">
        <v>29230</v>
      </c>
      <c r="F14" s="295">
        <f t="shared" si="3"/>
        <v>30530</v>
      </c>
      <c r="G14" s="295">
        <f t="shared" si="4"/>
        <v>29230</v>
      </c>
      <c r="H14" s="296">
        <f t="shared" si="5"/>
        <v>33614.5</v>
      </c>
      <c r="I14" s="296">
        <f t="shared" si="6"/>
        <v>35109.5</v>
      </c>
      <c r="J14" s="294">
        <f t="shared" si="7"/>
        <v>2300</v>
      </c>
      <c r="K14" s="276">
        <v>0.6</v>
      </c>
      <c r="L14" s="294">
        <v>2000</v>
      </c>
      <c r="M14" s="251"/>
    </row>
    <row r="15" spans="1:15" x14ac:dyDescent="0.3">
      <c r="A15" s="293" t="s">
        <v>24</v>
      </c>
      <c r="B15" s="294">
        <f t="shared" si="0"/>
        <v>34247</v>
      </c>
      <c r="C15" s="294">
        <f t="shared" si="1"/>
        <v>35742</v>
      </c>
      <c r="D15" s="294">
        <v>31080</v>
      </c>
      <c r="E15" s="294">
        <v>29780</v>
      </c>
      <c r="F15" s="295">
        <f t="shared" si="3"/>
        <v>31080</v>
      </c>
      <c r="G15" s="295">
        <f t="shared" si="4"/>
        <v>29780</v>
      </c>
      <c r="H15" s="296">
        <f t="shared" si="5"/>
        <v>34247</v>
      </c>
      <c r="I15" s="296">
        <f t="shared" si="6"/>
        <v>35742</v>
      </c>
      <c r="J15" s="294">
        <f t="shared" si="7"/>
        <v>2357.5</v>
      </c>
      <c r="K15" s="276">
        <v>0.65</v>
      </c>
      <c r="L15" s="294">
        <v>2050</v>
      </c>
      <c r="M15" s="251"/>
    </row>
    <row r="16" spans="1:15" x14ac:dyDescent="0.3">
      <c r="A16" s="293" t="s">
        <v>25</v>
      </c>
      <c r="B16" s="294">
        <f t="shared" si="0"/>
        <v>36087</v>
      </c>
      <c r="C16" s="294">
        <f t="shared" si="1"/>
        <v>37582</v>
      </c>
      <c r="D16" s="294">
        <v>32680</v>
      </c>
      <c r="E16" s="294">
        <v>31380</v>
      </c>
      <c r="F16" s="295">
        <f t="shared" si="3"/>
        <v>32680</v>
      </c>
      <c r="G16" s="295">
        <f t="shared" si="4"/>
        <v>31380</v>
      </c>
      <c r="H16" s="296">
        <f t="shared" si="5"/>
        <v>36087</v>
      </c>
      <c r="I16" s="296">
        <f t="shared" si="6"/>
        <v>37582</v>
      </c>
      <c r="J16" s="294">
        <f t="shared" si="7"/>
        <v>3335</v>
      </c>
      <c r="K16" s="276">
        <v>0.7</v>
      </c>
      <c r="L16" s="294">
        <v>2900</v>
      </c>
      <c r="M16" s="251"/>
    </row>
    <row r="17" spans="1:14" x14ac:dyDescent="0.3">
      <c r="A17" s="293" t="s">
        <v>26</v>
      </c>
      <c r="B17" s="294">
        <f t="shared" si="0"/>
        <v>37984.5</v>
      </c>
      <c r="C17" s="294">
        <f t="shared" si="1"/>
        <v>3944.5</v>
      </c>
      <c r="D17" s="294">
        <v>3430</v>
      </c>
      <c r="E17" s="294">
        <v>33030</v>
      </c>
      <c r="F17" s="295" t="s">
        <v>27</v>
      </c>
      <c r="G17" s="295">
        <f>E17</f>
        <v>33030</v>
      </c>
      <c r="H17" s="296">
        <f t="shared" si="5"/>
        <v>37984.5</v>
      </c>
      <c r="I17" s="296">
        <f t="shared" si="6"/>
        <v>3944.5</v>
      </c>
      <c r="J17" s="294">
        <f t="shared" si="7"/>
        <v>3622.5</v>
      </c>
      <c r="K17" s="276">
        <v>0.75</v>
      </c>
      <c r="L17" s="294">
        <v>3150</v>
      </c>
      <c r="M17" s="251"/>
    </row>
    <row r="18" spans="1:14" x14ac:dyDescent="0.3">
      <c r="A18" s="293" t="s">
        <v>28</v>
      </c>
      <c r="B18" s="294">
        <f t="shared" si="0"/>
        <v>38904.5</v>
      </c>
      <c r="C18" s="294">
        <f t="shared" si="1"/>
        <v>40054.5</v>
      </c>
      <c r="D18" s="294">
        <v>34830</v>
      </c>
      <c r="E18" s="294">
        <v>33830</v>
      </c>
      <c r="F18" s="295">
        <f>D18</f>
        <v>34830</v>
      </c>
      <c r="G18" s="295">
        <f>E18</f>
        <v>33830</v>
      </c>
      <c r="H18" s="296">
        <f t="shared" si="5"/>
        <v>38904.5</v>
      </c>
      <c r="I18" s="296">
        <f t="shared" si="6"/>
        <v>40054.5</v>
      </c>
      <c r="J18" s="294">
        <f t="shared" si="7"/>
        <v>3737.5</v>
      </c>
      <c r="K18" s="276">
        <v>0.8</v>
      </c>
      <c r="L18" s="294">
        <v>3250</v>
      </c>
      <c r="M18" s="251"/>
    </row>
    <row r="19" spans="1:14" x14ac:dyDescent="0.3">
      <c r="A19" s="293" t="s">
        <v>29</v>
      </c>
      <c r="B19" s="294">
        <f t="shared" si="0"/>
        <v>40744.5</v>
      </c>
      <c r="C19" s="294">
        <f t="shared" si="1"/>
        <v>41894.5</v>
      </c>
      <c r="D19" s="294">
        <v>36430</v>
      </c>
      <c r="E19" s="294">
        <v>35430</v>
      </c>
      <c r="F19" s="295">
        <f>D19</f>
        <v>36430</v>
      </c>
      <c r="G19" s="295">
        <f>E19</f>
        <v>35430</v>
      </c>
      <c r="H19" s="296">
        <f t="shared" si="5"/>
        <v>40744.5</v>
      </c>
      <c r="I19" s="296">
        <f t="shared" si="6"/>
        <v>41894.5</v>
      </c>
      <c r="J19" s="294">
        <f t="shared" si="7"/>
        <v>3622.5</v>
      </c>
      <c r="K19" s="276">
        <v>0.85</v>
      </c>
      <c r="L19" s="294">
        <v>3150</v>
      </c>
      <c r="M19" s="251"/>
    </row>
    <row r="20" spans="1:14" x14ac:dyDescent="0.3">
      <c r="A20" s="293" t="s">
        <v>30</v>
      </c>
      <c r="B20" s="294">
        <f t="shared" si="0"/>
        <v>16387.5</v>
      </c>
      <c r="C20" s="294">
        <f t="shared" si="1"/>
        <v>16387.5</v>
      </c>
      <c r="D20" s="297">
        <v>14250</v>
      </c>
      <c r="E20" s="297">
        <v>14250</v>
      </c>
      <c r="F20" s="254">
        <v>0</v>
      </c>
      <c r="G20" s="254">
        <v>0</v>
      </c>
      <c r="H20" s="254">
        <v>0</v>
      </c>
      <c r="I20" s="254">
        <v>0</v>
      </c>
      <c r="J20" s="253">
        <f t="shared" si="7"/>
        <v>431.25</v>
      </c>
      <c r="K20" s="276">
        <v>0.9</v>
      </c>
      <c r="L20" s="253">
        <v>375</v>
      </c>
    </row>
    <row r="21" spans="1:14" x14ac:dyDescent="0.3">
      <c r="A21" s="293" t="s">
        <v>31</v>
      </c>
      <c r="B21" s="294">
        <f t="shared" si="0"/>
        <v>17940</v>
      </c>
      <c r="C21" s="294">
        <f t="shared" si="1"/>
        <v>17940</v>
      </c>
      <c r="D21" s="297">
        <v>15600</v>
      </c>
      <c r="E21" s="297">
        <v>15600</v>
      </c>
      <c r="F21" s="254">
        <v>0</v>
      </c>
      <c r="G21" s="254">
        <v>0</v>
      </c>
      <c r="H21" s="254">
        <v>0</v>
      </c>
      <c r="I21" s="254">
        <v>0</v>
      </c>
      <c r="J21" s="253">
        <f t="shared" si="7"/>
        <v>632.5</v>
      </c>
      <c r="K21" s="276">
        <v>0.95</v>
      </c>
      <c r="L21" s="253">
        <v>550</v>
      </c>
      <c r="M21" s="251"/>
      <c r="N21" s="251"/>
    </row>
    <row r="22" spans="1:14" x14ac:dyDescent="0.3">
      <c r="A22" s="293" t="s">
        <v>32</v>
      </c>
      <c r="B22" s="294">
        <f t="shared" si="0"/>
        <v>19492.5</v>
      </c>
      <c r="C22" s="294">
        <f t="shared" si="1"/>
        <v>19492.5</v>
      </c>
      <c r="D22" s="297">
        <v>16950</v>
      </c>
      <c r="E22" s="297">
        <v>16950</v>
      </c>
      <c r="F22" s="254">
        <v>0</v>
      </c>
      <c r="G22" s="254">
        <v>0</v>
      </c>
      <c r="H22" s="254">
        <v>0</v>
      </c>
      <c r="I22" s="254">
        <v>0</v>
      </c>
      <c r="J22" s="253">
        <f t="shared" si="7"/>
        <v>747.5</v>
      </c>
      <c r="K22" s="276">
        <v>1</v>
      </c>
      <c r="L22" s="253">
        <v>650</v>
      </c>
      <c r="M22" s="251"/>
      <c r="N22" s="251"/>
    </row>
    <row r="23" spans="1:14" x14ac:dyDescent="0.3">
      <c r="A23" s="293" t="s">
        <v>33</v>
      </c>
      <c r="B23" s="294">
        <f t="shared" si="0"/>
        <v>21045</v>
      </c>
      <c r="C23" s="294">
        <f t="shared" si="1"/>
        <v>21045</v>
      </c>
      <c r="D23" s="297">
        <v>18300</v>
      </c>
      <c r="E23" s="297">
        <v>18300</v>
      </c>
      <c r="F23" s="254">
        <v>0</v>
      </c>
      <c r="G23" s="254">
        <v>0</v>
      </c>
      <c r="H23" s="254">
        <v>0</v>
      </c>
      <c r="I23" s="254">
        <v>0</v>
      </c>
      <c r="J23" s="253">
        <f t="shared" si="7"/>
        <v>1150</v>
      </c>
      <c r="K23" s="276"/>
      <c r="L23" s="253">
        <v>1000</v>
      </c>
      <c r="M23" s="251"/>
      <c r="N23" s="251"/>
    </row>
    <row r="24" spans="1:14" x14ac:dyDescent="0.3">
      <c r="A24" s="293" t="s">
        <v>34</v>
      </c>
      <c r="B24" s="294">
        <f t="shared" si="0"/>
        <v>20930</v>
      </c>
      <c r="C24" s="294">
        <f t="shared" si="1"/>
        <v>20930</v>
      </c>
      <c r="D24" s="297">
        <v>18200</v>
      </c>
      <c r="E24" s="297">
        <v>18200</v>
      </c>
      <c r="F24" s="254">
        <v>0</v>
      </c>
      <c r="G24" s="254">
        <v>0</v>
      </c>
      <c r="H24" s="254">
        <v>0</v>
      </c>
      <c r="I24" s="254">
        <v>0</v>
      </c>
      <c r="J24" s="253">
        <f t="shared" si="7"/>
        <v>1035</v>
      </c>
      <c r="K24" s="276"/>
      <c r="L24" s="253">
        <v>900</v>
      </c>
      <c r="M24" s="251"/>
      <c r="N24" s="251"/>
    </row>
    <row r="25" spans="1:14" x14ac:dyDescent="0.3">
      <c r="A25" s="293" t="s">
        <v>35</v>
      </c>
      <c r="B25" s="294">
        <f t="shared" si="0"/>
        <v>22080</v>
      </c>
      <c r="C25" s="294">
        <f t="shared" si="1"/>
        <v>22080</v>
      </c>
      <c r="D25" s="297">
        <v>19200</v>
      </c>
      <c r="E25" s="297">
        <v>19200</v>
      </c>
      <c r="F25" s="254">
        <v>0</v>
      </c>
      <c r="G25" s="254">
        <v>0</v>
      </c>
      <c r="H25" s="254">
        <v>0</v>
      </c>
      <c r="I25" s="254">
        <v>0</v>
      </c>
      <c r="J25" s="253">
        <f t="shared" si="7"/>
        <v>1265</v>
      </c>
      <c r="K25" s="276"/>
      <c r="L25" s="253">
        <v>1100</v>
      </c>
      <c r="M25" s="251"/>
      <c r="N25" s="251"/>
    </row>
    <row r="26" spans="1:14" x14ac:dyDescent="0.3">
      <c r="A26" s="293" t="s">
        <v>36</v>
      </c>
      <c r="B26" s="294">
        <f t="shared" si="0"/>
        <v>22540</v>
      </c>
      <c r="C26" s="294">
        <f t="shared" si="1"/>
        <v>22540</v>
      </c>
      <c r="D26" s="297">
        <v>19600</v>
      </c>
      <c r="E26" s="297">
        <v>19600</v>
      </c>
      <c r="F26" s="254">
        <v>0</v>
      </c>
      <c r="G26" s="254">
        <v>0</v>
      </c>
      <c r="H26" s="254">
        <v>0</v>
      </c>
      <c r="I26" s="254">
        <v>0</v>
      </c>
      <c r="J26" s="253">
        <f t="shared" si="7"/>
        <v>1581.25</v>
      </c>
      <c r="K26" s="276"/>
      <c r="L26" s="253">
        <v>1375</v>
      </c>
      <c r="M26" s="251"/>
      <c r="N26" s="251"/>
    </row>
    <row r="27" spans="1:14" x14ac:dyDescent="0.3">
      <c r="A27" s="293" t="s">
        <v>37</v>
      </c>
      <c r="B27" s="294">
        <f t="shared" si="0"/>
        <v>23230</v>
      </c>
      <c r="C27" s="294">
        <f t="shared" si="1"/>
        <v>23230</v>
      </c>
      <c r="D27" s="297">
        <v>20200</v>
      </c>
      <c r="E27" s="297">
        <v>20200</v>
      </c>
      <c r="F27" s="254">
        <v>0</v>
      </c>
      <c r="G27" s="254">
        <v>0</v>
      </c>
      <c r="H27" s="254">
        <v>0</v>
      </c>
      <c r="I27" s="254">
        <v>0</v>
      </c>
      <c r="J27" s="253">
        <f t="shared" si="7"/>
        <v>1610</v>
      </c>
      <c r="K27" s="276"/>
      <c r="L27" s="253">
        <v>1400</v>
      </c>
      <c r="M27" s="251"/>
      <c r="N27" s="251"/>
    </row>
    <row r="28" spans="1:14" x14ac:dyDescent="0.3">
      <c r="A28" s="293" t="s">
        <v>38</v>
      </c>
      <c r="B28" s="294">
        <f t="shared" si="0"/>
        <v>24725</v>
      </c>
      <c r="C28" s="294">
        <f t="shared" si="1"/>
        <v>24725</v>
      </c>
      <c r="D28" s="297">
        <v>21500</v>
      </c>
      <c r="E28" s="297">
        <v>21500</v>
      </c>
      <c r="F28" s="254">
        <v>0</v>
      </c>
      <c r="G28" s="254">
        <v>0</v>
      </c>
      <c r="H28" s="254">
        <v>0</v>
      </c>
      <c r="I28" s="254">
        <v>0</v>
      </c>
      <c r="J28" s="253">
        <f t="shared" si="7"/>
        <v>1725</v>
      </c>
      <c r="K28" s="276"/>
      <c r="L28" s="253">
        <v>1500</v>
      </c>
      <c r="M28" s="251"/>
      <c r="N28" s="251"/>
    </row>
    <row r="29" spans="1:14" x14ac:dyDescent="0.3">
      <c r="A29" s="293" t="s">
        <v>39</v>
      </c>
      <c r="B29" s="294">
        <f t="shared" si="0"/>
        <v>25185</v>
      </c>
      <c r="C29" s="294">
        <f t="shared" si="1"/>
        <v>25185</v>
      </c>
      <c r="D29" s="297">
        <v>21900</v>
      </c>
      <c r="E29" s="297">
        <v>21900</v>
      </c>
      <c r="F29" s="254">
        <v>0</v>
      </c>
      <c r="G29" s="254">
        <v>0</v>
      </c>
      <c r="H29" s="254">
        <v>0</v>
      </c>
      <c r="I29" s="254">
        <v>0</v>
      </c>
      <c r="J29" s="253">
        <f t="shared" si="7"/>
        <v>2070</v>
      </c>
      <c r="K29" s="276"/>
      <c r="L29" s="253">
        <v>1800</v>
      </c>
      <c r="M29" s="251"/>
      <c r="N29" s="251"/>
    </row>
    <row r="30" spans="1:14" x14ac:dyDescent="0.3">
      <c r="A30" s="293" t="s">
        <v>40</v>
      </c>
      <c r="B30" s="294">
        <f t="shared" si="0"/>
        <v>25875</v>
      </c>
      <c r="C30" s="294">
        <f t="shared" si="1"/>
        <v>25875</v>
      </c>
      <c r="D30" s="297">
        <v>22500</v>
      </c>
      <c r="E30" s="297">
        <v>22500</v>
      </c>
      <c r="F30" s="254">
        <v>0</v>
      </c>
      <c r="G30" s="254">
        <v>0</v>
      </c>
      <c r="H30" s="254">
        <v>0</v>
      </c>
      <c r="I30" s="254">
        <v>0</v>
      </c>
      <c r="J30" s="253">
        <f t="shared" si="7"/>
        <v>2127.5</v>
      </c>
      <c r="K30" s="276"/>
      <c r="L30" s="253">
        <v>1850</v>
      </c>
      <c r="M30" s="251"/>
      <c r="N30" s="251"/>
    </row>
    <row r="31" spans="1:14" x14ac:dyDescent="0.3">
      <c r="A31" s="293" t="s">
        <v>41</v>
      </c>
      <c r="B31" s="294">
        <f t="shared" si="0"/>
        <v>26795</v>
      </c>
      <c r="C31" s="294">
        <f t="shared" si="1"/>
        <v>26795</v>
      </c>
      <c r="D31" s="297">
        <v>23300</v>
      </c>
      <c r="E31" s="297">
        <v>23300</v>
      </c>
      <c r="F31" s="254">
        <v>0</v>
      </c>
      <c r="G31" s="254">
        <v>0</v>
      </c>
      <c r="H31" s="254">
        <v>0</v>
      </c>
      <c r="I31" s="254">
        <v>0</v>
      </c>
      <c r="J31" s="253">
        <f t="shared" si="7"/>
        <v>2127.5</v>
      </c>
      <c r="K31" s="276"/>
      <c r="L31" s="253">
        <v>1850</v>
      </c>
      <c r="M31" s="251"/>
      <c r="N31" s="251"/>
    </row>
    <row r="32" spans="1:14" x14ac:dyDescent="0.3">
      <c r="A32" s="293" t="s">
        <v>42</v>
      </c>
      <c r="B32" s="294">
        <f t="shared" si="0"/>
        <v>28175</v>
      </c>
      <c r="C32" s="294">
        <f t="shared" si="1"/>
        <v>28175</v>
      </c>
      <c r="D32" s="297">
        <v>24500</v>
      </c>
      <c r="E32" s="297">
        <v>24500</v>
      </c>
      <c r="F32" s="254">
        <v>0</v>
      </c>
      <c r="G32" s="254">
        <v>0</v>
      </c>
      <c r="H32" s="254">
        <v>0</v>
      </c>
      <c r="I32" s="254">
        <v>0</v>
      </c>
      <c r="J32" s="253">
        <f t="shared" si="7"/>
        <v>2185</v>
      </c>
      <c r="K32" s="276"/>
      <c r="L32" s="253">
        <v>1900</v>
      </c>
      <c r="M32" s="251"/>
      <c r="N32" s="251"/>
    </row>
    <row r="33" spans="1:14" x14ac:dyDescent="0.3">
      <c r="A33" s="293" t="s">
        <v>43</v>
      </c>
      <c r="B33" s="294">
        <f t="shared" si="0"/>
        <v>29957.5</v>
      </c>
      <c r="C33" s="294">
        <f t="shared" si="1"/>
        <v>29957.5</v>
      </c>
      <c r="D33" s="297">
        <v>26050</v>
      </c>
      <c r="E33" s="297">
        <v>26050</v>
      </c>
      <c r="F33" s="254">
        <v>0</v>
      </c>
      <c r="G33" s="254">
        <v>0</v>
      </c>
      <c r="H33" s="254">
        <v>0</v>
      </c>
      <c r="I33" s="254">
        <v>0</v>
      </c>
      <c r="J33" s="253">
        <f t="shared" si="7"/>
        <v>2300</v>
      </c>
      <c r="K33" s="276"/>
      <c r="L33" s="253">
        <v>2000</v>
      </c>
      <c r="M33" s="251"/>
      <c r="N33" s="251"/>
    </row>
    <row r="34" spans="1:14" x14ac:dyDescent="0.3">
      <c r="A34" s="293" t="s">
        <v>44</v>
      </c>
      <c r="B34" s="294">
        <f t="shared" si="0"/>
        <v>30245</v>
      </c>
      <c r="C34" s="294">
        <f t="shared" si="1"/>
        <v>30245</v>
      </c>
      <c r="D34" s="297">
        <v>26300</v>
      </c>
      <c r="E34" s="297">
        <v>26300</v>
      </c>
      <c r="F34" s="254">
        <v>0</v>
      </c>
      <c r="G34" s="254">
        <v>0</v>
      </c>
      <c r="H34" s="254">
        <v>0</v>
      </c>
      <c r="I34" s="254">
        <v>0</v>
      </c>
      <c r="J34" s="253">
        <f t="shared" si="7"/>
        <v>2300</v>
      </c>
      <c r="K34" s="276"/>
      <c r="L34" s="253">
        <v>2000</v>
      </c>
    </row>
    <row r="35" spans="1:14" x14ac:dyDescent="0.3">
      <c r="A35" s="293" t="s">
        <v>45</v>
      </c>
      <c r="B35" s="294">
        <f t="shared" si="0"/>
        <v>34097.5</v>
      </c>
      <c r="C35" s="294">
        <f t="shared" si="1"/>
        <v>34097.5</v>
      </c>
      <c r="D35" s="297">
        <v>29650</v>
      </c>
      <c r="E35" s="297">
        <v>29650</v>
      </c>
      <c r="F35" s="255">
        <v>0</v>
      </c>
      <c r="G35" s="255">
        <v>0</v>
      </c>
      <c r="H35" s="255">
        <v>0</v>
      </c>
      <c r="I35" s="255">
        <v>0</v>
      </c>
      <c r="J35" s="253">
        <f t="shared" si="7"/>
        <v>2300</v>
      </c>
      <c r="K35" s="276"/>
      <c r="L35" s="253">
        <v>2000</v>
      </c>
    </row>
    <row r="36" spans="1:14" x14ac:dyDescent="0.3">
      <c r="A36" s="298" t="s">
        <v>46</v>
      </c>
      <c r="B36" s="299">
        <f t="shared" si="0"/>
        <v>33695</v>
      </c>
      <c r="C36" s="299">
        <f t="shared" si="1"/>
        <v>33695</v>
      </c>
      <c r="D36" s="300">
        <v>29300</v>
      </c>
      <c r="E36" s="300">
        <v>29300</v>
      </c>
      <c r="F36" s="255"/>
      <c r="G36" s="255"/>
      <c r="H36" s="255"/>
      <c r="I36" s="255"/>
      <c r="J36" s="253">
        <f t="shared" si="7"/>
        <v>2300</v>
      </c>
      <c r="K36" s="277"/>
      <c r="L36" s="253">
        <v>2000</v>
      </c>
    </row>
    <row r="37" spans="1:14" ht="21" customHeight="1" x14ac:dyDescent="0.3">
      <c r="A37" s="301" t="s">
        <v>47</v>
      </c>
      <c r="B37" s="261">
        <v>0</v>
      </c>
      <c r="C37" s="256">
        <v>0</v>
      </c>
      <c r="D37" s="256">
        <v>0</v>
      </c>
      <c r="E37" s="256">
        <v>0</v>
      </c>
      <c r="F37" s="256">
        <v>0</v>
      </c>
      <c r="G37" s="256">
        <v>0</v>
      </c>
      <c r="H37" s="256">
        <v>0</v>
      </c>
      <c r="I37" s="256">
        <v>0</v>
      </c>
      <c r="J37" s="274">
        <f t="shared" si="7"/>
        <v>0</v>
      </c>
      <c r="K37" s="302">
        <v>0</v>
      </c>
      <c r="L37" s="253"/>
    </row>
    <row r="38" spans="1:14" ht="15.75" customHeight="1" x14ac:dyDescent="0.3">
      <c r="A38" s="275" t="s">
        <v>48</v>
      </c>
      <c r="B38" s="256">
        <v>0</v>
      </c>
      <c r="C38" s="256">
        <v>0</v>
      </c>
      <c r="D38" s="256">
        <v>0</v>
      </c>
      <c r="E38" s="256">
        <v>0</v>
      </c>
      <c r="F38" s="256">
        <v>0</v>
      </c>
      <c r="G38" s="256">
        <v>0</v>
      </c>
      <c r="H38" s="256">
        <v>0</v>
      </c>
      <c r="I38" s="256">
        <v>0</v>
      </c>
      <c r="J38" s="253">
        <f t="shared" si="7"/>
        <v>0</v>
      </c>
      <c r="K38" s="258">
        <v>4512</v>
      </c>
      <c r="L38" s="258"/>
    </row>
    <row r="39" spans="1:14" ht="32.25" customHeight="1" x14ac:dyDescent="0.3">
      <c r="A39" s="259" t="s">
        <v>49</v>
      </c>
      <c r="B39" s="256">
        <v>0</v>
      </c>
      <c r="C39" s="256">
        <v>0</v>
      </c>
      <c r="D39" s="256">
        <v>0</v>
      </c>
      <c r="E39" s="256">
        <v>0</v>
      </c>
      <c r="F39" s="256">
        <v>0</v>
      </c>
      <c r="G39" s="256">
        <v>0</v>
      </c>
      <c r="H39" s="256">
        <v>0</v>
      </c>
      <c r="I39" s="256">
        <v>0</v>
      </c>
      <c r="J39" s="253">
        <f t="shared" si="7"/>
        <v>0</v>
      </c>
      <c r="K39" s="260">
        <v>5087</v>
      </c>
      <c r="L39" s="260"/>
    </row>
    <row r="40" spans="1:14" ht="69.75" customHeight="1" x14ac:dyDescent="0.3">
      <c r="A40" s="257" t="s">
        <v>50</v>
      </c>
      <c r="B40" s="256">
        <v>0</v>
      </c>
      <c r="C40" s="256">
        <v>0</v>
      </c>
      <c r="D40" s="256">
        <v>0</v>
      </c>
      <c r="E40" s="256">
        <v>0</v>
      </c>
      <c r="F40" s="256">
        <v>0</v>
      </c>
      <c r="G40" s="256">
        <v>0</v>
      </c>
      <c r="H40" s="256">
        <v>0</v>
      </c>
      <c r="I40" s="256">
        <v>0</v>
      </c>
      <c r="J40" s="253">
        <f t="shared" si="7"/>
        <v>0</v>
      </c>
      <c r="K40" s="260">
        <v>5662</v>
      </c>
      <c r="L40" s="260"/>
    </row>
    <row r="41" spans="1:14" ht="39.75" customHeight="1" x14ac:dyDescent="0.3">
      <c r="A41" s="257" t="s">
        <v>51</v>
      </c>
      <c r="B41" s="256">
        <v>0</v>
      </c>
      <c r="C41" s="256">
        <v>0</v>
      </c>
      <c r="D41" s="256">
        <v>0</v>
      </c>
      <c r="E41" s="256">
        <v>0</v>
      </c>
      <c r="F41" s="256">
        <v>0</v>
      </c>
      <c r="G41" s="256">
        <v>0</v>
      </c>
      <c r="H41" s="256">
        <v>0</v>
      </c>
      <c r="I41" s="256">
        <v>0</v>
      </c>
      <c r="J41" s="253">
        <f t="shared" si="7"/>
        <v>0</v>
      </c>
      <c r="K41" s="260">
        <v>5762</v>
      </c>
      <c r="L41" s="260"/>
    </row>
    <row r="42" spans="1:14" ht="37.5" customHeight="1" x14ac:dyDescent="0.3">
      <c r="A42" s="257" t="s">
        <v>52</v>
      </c>
      <c r="B42" s="256">
        <v>0</v>
      </c>
      <c r="C42" s="256">
        <v>0</v>
      </c>
      <c r="D42" s="256">
        <v>0</v>
      </c>
      <c r="E42" s="256">
        <v>0</v>
      </c>
      <c r="F42" s="256">
        <v>0</v>
      </c>
      <c r="G42" s="256">
        <v>0</v>
      </c>
      <c r="H42" s="256">
        <v>0</v>
      </c>
      <c r="I42" s="256">
        <v>0</v>
      </c>
      <c r="J42" s="253">
        <f t="shared" si="7"/>
        <v>0</v>
      </c>
      <c r="K42" s="260">
        <v>5662</v>
      </c>
      <c r="L42" s="260"/>
    </row>
    <row r="43" spans="1:14" ht="37.5" customHeight="1" x14ac:dyDescent="0.3">
      <c r="A43" s="257" t="s">
        <v>53</v>
      </c>
      <c r="B43" s="256"/>
      <c r="C43" s="256"/>
      <c r="D43" s="256"/>
      <c r="E43" s="256"/>
      <c r="F43" s="256"/>
      <c r="G43" s="256"/>
      <c r="H43" s="256"/>
      <c r="I43" s="256"/>
      <c r="J43" s="253"/>
      <c r="K43" s="261">
        <v>6450</v>
      </c>
      <c r="L43" s="261"/>
    </row>
    <row r="44" spans="1:14" ht="33.75" customHeight="1" x14ac:dyDescent="0.3">
      <c r="A44" s="257" t="s">
        <v>54</v>
      </c>
      <c r="B44" s="256">
        <v>0</v>
      </c>
      <c r="C44" s="256">
        <v>0</v>
      </c>
      <c r="D44" s="256">
        <v>0</v>
      </c>
      <c r="E44" s="256">
        <v>0</v>
      </c>
      <c r="F44" s="256">
        <v>0</v>
      </c>
      <c r="G44" s="256">
        <v>0</v>
      </c>
      <c r="H44" s="256">
        <v>0</v>
      </c>
      <c r="I44" s="256">
        <v>0</v>
      </c>
      <c r="J44" s="253">
        <f t="shared" ref="J44:J50" si="8">L44*15/100+L44</f>
        <v>0</v>
      </c>
      <c r="K44" s="261">
        <v>5800</v>
      </c>
      <c r="L44" s="261"/>
    </row>
    <row r="45" spans="1:14" ht="21.75" customHeight="1" x14ac:dyDescent="0.3">
      <c r="A45" s="301" t="s">
        <v>55</v>
      </c>
      <c r="B45" s="256">
        <v>0</v>
      </c>
      <c r="C45" s="256">
        <v>0</v>
      </c>
      <c r="D45" s="256">
        <v>0</v>
      </c>
      <c r="E45" s="256">
        <v>0</v>
      </c>
      <c r="F45" s="256">
        <v>0</v>
      </c>
      <c r="G45" s="256">
        <v>0</v>
      </c>
      <c r="H45" s="256">
        <v>0</v>
      </c>
      <c r="I45" s="256">
        <v>0</v>
      </c>
      <c r="J45" s="253">
        <f t="shared" si="8"/>
        <v>0</v>
      </c>
      <c r="K45" s="303">
        <v>0</v>
      </c>
      <c r="L45" s="253"/>
    </row>
    <row r="46" spans="1:14" ht="34.5" customHeight="1" x14ac:dyDescent="0.3">
      <c r="A46" s="257" t="s">
        <v>56</v>
      </c>
      <c r="B46" s="256">
        <v>0</v>
      </c>
      <c r="C46" s="256">
        <v>0</v>
      </c>
      <c r="D46" s="256">
        <v>0</v>
      </c>
      <c r="E46" s="256">
        <v>0</v>
      </c>
      <c r="F46" s="256">
        <v>0</v>
      </c>
      <c r="G46" s="256">
        <v>0</v>
      </c>
      <c r="H46" s="256">
        <v>0</v>
      </c>
      <c r="I46" s="256">
        <v>0</v>
      </c>
      <c r="J46" s="253">
        <f t="shared" si="8"/>
        <v>0</v>
      </c>
      <c r="K46" s="258">
        <v>5375</v>
      </c>
      <c r="L46" s="258"/>
    </row>
    <row r="47" spans="1:14" ht="27.75" customHeight="1" x14ac:dyDescent="0.3">
      <c r="A47" s="259" t="s">
        <v>57</v>
      </c>
      <c r="B47" s="256">
        <v>0</v>
      </c>
      <c r="C47" s="256">
        <v>0</v>
      </c>
      <c r="D47" s="256">
        <v>0</v>
      </c>
      <c r="E47" s="256">
        <v>0</v>
      </c>
      <c r="F47" s="256">
        <v>0</v>
      </c>
      <c r="G47" s="256">
        <v>0</v>
      </c>
      <c r="H47" s="256">
        <v>0</v>
      </c>
      <c r="I47" s="256">
        <v>0</v>
      </c>
      <c r="J47" s="253">
        <f t="shared" si="8"/>
        <v>0</v>
      </c>
      <c r="K47" s="260">
        <v>6237</v>
      </c>
      <c r="L47" s="260"/>
    </row>
    <row r="48" spans="1:14" ht="69.75" customHeight="1" x14ac:dyDescent="0.3">
      <c r="A48" s="257" t="s">
        <v>58</v>
      </c>
      <c r="B48" s="256">
        <v>0</v>
      </c>
      <c r="C48" s="256">
        <v>0</v>
      </c>
      <c r="D48" s="256">
        <v>0</v>
      </c>
      <c r="E48" s="256">
        <v>0</v>
      </c>
      <c r="F48" s="256">
        <v>0</v>
      </c>
      <c r="G48" s="256">
        <v>0</v>
      </c>
      <c r="H48" s="256">
        <v>0</v>
      </c>
      <c r="I48" s="256">
        <v>0</v>
      </c>
      <c r="J48" s="253">
        <f t="shared" si="8"/>
        <v>0</v>
      </c>
      <c r="K48" s="260">
        <v>6525</v>
      </c>
      <c r="L48" s="260"/>
    </row>
    <row r="49" spans="1:12" ht="31.5" customHeight="1" x14ac:dyDescent="0.3">
      <c r="A49" s="257" t="s">
        <v>59</v>
      </c>
      <c r="B49" s="256">
        <v>0</v>
      </c>
      <c r="C49" s="256">
        <v>0</v>
      </c>
      <c r="D49" s="256">
        <v>0</v>
      </c>
      <c r="E49" s="256">
        <v>0</v>
      </c>
      <c r="F49" s="256">
        <v>0</v>
      </c>
      <c r="G49" s="256">
        <v>0</v>
      </c>
      <c r="H49" s="256">
        <v>0</v>
      </c>
      <c r="I49" s="256">
        <v>0</v>
      </c>
      <c r="J49" s="253">
        <f t="shared" si="8"/>
        <v>0</v>
      </c>
      <c r="K49" s="260">
        <v>6600</v>
      </c>
      <c r="L49" s="260"/>
    </row>
    <row r="50" spans="1:12" ht="31.5" customHeight="1" x14ac:dyDescent="0.3">
      <c r="A50" s="257" t="s">
        <v>60</v>
      </c>
      <c r="B50" s="256">
        <v>0</v>
      </c>
      <c r="C50" s="256">
        <v>0</v>
      </c>
      <c r="D50" s="256">
        <v>0</v>
      </c>
      <c r="E50" s="256">
        <v>0</v>
      </c>
      <c r="F50" s="256">
        <v>0</v>
      </c>
      <c r="G50" s="256">
        <v>0</v>
      </c>
      <c r="H50" s="256">
        <v>0</v>
      </c>
      <c r="I50" s="256">
        <v>0</v>
      </c>
      <c r="J50" s="253">
        <f t="shared" si="8"/>
        <v>0</v>
      </c>
      <c r="K50" s="260">
        <v>6525</v>
      </c>
      <c r="L50" s="260"/>
    </row>
    <row r="51" spans="1:12" ht="15.75" customHeight="1" x14ac:dyDescent="0.3">
      <c r="A51" s="273" t="s">
        <v>61</v>
      </c>
      <c r="B51" s="256"/>
      <c r="C51" s="256"/>
      <c r="D51" s="256"/>
      <c r="E51" s="256"/>
      <c r="F51" s="256"/>
      <c r="G51" s="256"/>
      <c r="H51" s="256"/>
      <c r="I51" s="256"/>
      <c r="J51" s="253"/>
      <c r="K51" s="261">
        <v>7700</v>
      </c>
      <c r="L51" s="261"/>
    </row>
    <row r="52" spans="1:12" ht="31.5" customHeight="1" x14ac:dyDescent="0.3">
      <c r="A52" s="273" t="s">
        <v>62</v>
      </c>
      <c r="B52" s="256">
        <v>0</v>
      </c>
      <c r="C52" s="256">
        <v>0</v>
      </c>
      <c r="D52" s="256">
        <v>0</v>
      </c>
      <c r="E52" s="256">
        <v>0</v>
      </c>
      <c r="F52" s="256">
        <v>0</v>
      </c>
      <c r="G52" s="256">
        <v>0</v>
      </c>
      <c r="H52" s="256">
        <v>0</v>
      </c>
      <c r="I52" s="256">
        <v>0</v>
      </c>
      <c r="J52" s="253">
        <f>L52*15/100+L52</f>
        <v>0</v>
      </c>
      <c r="K52" s="261">
        <v>7000</v>
      </c>
      <c r="L52" s="261"/>
    </row>
    <row r="53" spans="1:12" ht="21" customHeight="1" x14ac:dyDescent="0.3">
      <c r="A53" s="301" t="s">
        <v>63</v>
      </c>
      <c r="B53" s="253">
        <v>0</v>
      </c>
      <c r="C53" s="253">
        <v>0</v>
      </c>
      <c r="D53" s="253">
        <v>0</v>
      </c>
      <c r="E53" s="253">
        <v>0</v>
      </c>
      <c r="F53" s="253">
        <v>0</v>
      </c>
      <c r="G53" s="253">
        <v>0</v>
      </c>
      <c r="H53" s="253">
        <v>0</v>
      </c>
      <c r="I53" s="253">
        <v>0</v>
      </c>
      <c r="J53" s="253">
        <f>L53*15/100+L53</f>
        <v>0</v>
      </c>
      <c r="K53" s="302">
        <v>575</v>
      </c>
      <c r="L53" s="253"/>
    </row>
    <row r="54" spans="1:12" ht="21" customHeight="1" x14ac:dyDescent="0.3">
      <c r="A54" s="301" t="s">
        <v>64</v>
      </c>
      <c r="B54" s="253">
        <v>0</v>
      </c>
      <c r="C54" s="253">
        <v>0</v>
      </c>
      <c r="D54" s="253">
        <v>0</v>
      </c>
      <c r="E54" s="253">
        <v>0</v>
      </c>
      <c r="F54" s="253">
        <v>0</v>
      </c>
      <c r="G54" s="253">
        <v>0</v>
      </c>
      <c r="H54" s="253">
        <v>0</v>
      </c>
      <c r="I54" s="253">
        <v>0</v>
      </c>
      <c r="J54" s="253">
        <f>L54*15/100+L54</f>
        <v>0</v>
      </c>
      <c r="K54" s="302">
        <v>2875</v>
      </c>
      <c r="L54" s="253"/>
    </row>
    <row r="55" spans="1:12" ht="21" customHeight="1" x14ac:dyDescent="0.3">
      <c r="A55" s="301" t="s">
        <v>65</v>
      </c>
      <c r="B55" s="253">
        <v>0</v>
      </c>
      <c r="C55" s="253">
        <v>0</v>
      </c>
      <c r="D55" s="253">
        <v>0</v>
      </c>
      <c r="E55" s="253">
        <v>0</v>
      </c>
      <c r="F55" s="253">
        <v>0</v>
      </c>
      <c r="G55" s="253">
        <v>0</v>
      </c>
      <c r="H55" s="253">
        <v>0</v>
      </c>
      <c r="I55" s="253">
        <v>0</v>
      </c>
      <c r="J55" s="253">
        <f>L55*15/100+L55</f>
        <v>0</v>
      </c>
      <c r="K55" s="302">
        <v>500</v>
      </c>
      <c r="L55" s="253"/>
    </row>
    <row r="56" spans="1:12" ht="21" customHeight="1" x14ac:dyDescent="0.3">
      <c r="A56" s="301" t="s">
        <v>66</v>
      </c>
      <c r="B56" s="253">
        <v>0</v>
      </c>
      <c r="C56" s="253">
        <v>0</v>
      </c>
      <c r="D56" s="253">
        <v>0</v>
      </c>
      <c r="E56" s="253">
        <v>0</v>
      </c>
      <c r="F56" s="253">
        <v>0</v>
      </c>
      <c r="G56" s="253">
        <v>0</v>
      </c>
      <c r="H56" s="253">
        <v>0</v>
      </c>
      <c r="I56" s="253">
        <v>0</v>
      </c>
      <c r="J56" s="253">
        <f>L56*15/100+L56</f>
        <v>0</v>
      </c>
      <c r="K56" s="302">
        <v>2500</v>
      </c>
      <c r="L56" s="253"/>
    </row>
  </sheetData>
  <pageMargins left="0.7" right="0.7" top="0.75" bottom="0.75" header="0.3" footer="0.3"/>
  <pageSetup scale="10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3"/>
  <sheetViews>
    <sheetView topLeftCell="A4" zoomScale="85" zoomScaleNormal="85" workbookViewId="0">
      <selection activeCell="I5" sqref="I5"/>
    </sheetView>
  </sheetViews>
  <sheetFormatPr defaultRowHeight="14.4" x14ac:dyDescent="0.3"/>
  <cols>
    <col min="1" max="1" width="17.33203125" bestFit="1" customWidth="1"/>
    <col min="2" max="3" width="10.5546875" bestFit="1" customWidth="1"/>
    <col min="4" max="4" width="11.33203125" bestFit="1" customWidth="1"/>
    <col min="5" max="5" width="11" bestFit="1" customWidth="1"/>
    <col min="6" max="6" width="4.109375" customWidth="1"/>
    <col min="7" max="7" width="10" bestFit="1" customWidth="1"/>
    <col min="8" max="8" width="10.5546875" bestFit="1" customWidth="1"/>
    <col min="9" max="9" width="10.6640625" bestFit="1" customWidth="1"/>
    <col min="10" max="10" width="11.33203125" bestFit="1" customWidth="1"/>
    <col min="11" max="11" width="11" bestFit="1" customWidth="1"/>
    <col min="12" max="12" width="13.44140625" customWidth="1"/>
    <col min="13" max="13" width="10" bestFit="1" customWidth="1"/>
    <col min="14" max="14" width="16.6640625" bestFit="1" customWidth="1"/>
    <col min="15" max="16" width="10.5546875" customWidth="1"/>
    <col min="17" max="17" width="8.6640625" bestFit="1" customWidth="1"/>
    <col min="18" max="18" width="10.5546875" bestFit="1" customWidth="1"/>
    <col min="19" max="19" width="9.109375" bestFit="1" customWidth="1"/>
    <col min="20" max="20" width="9.5546875" bestFit="1" customWidth="1"/>
  </cols>
  <sheetData>
    <row r="1" spans="1:20" ht="78.75" customHeight="1" x14ac:dyDescent="1.65">
      <c r="A1" s="215" t="s">
        <v>67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</row>
    <row r="2" spans="1:20" ht="21" customHeight="1" x14ac:dyDescent="0.3">
      <c r="A2" s="214" t="s">
        <v>68</v>
      </c>
      <c r="B2" s="213"/>
      <c r="C2" s="213"/>
      <c r="D2" s="213"/>
      <c r="E2" s="213"/>
      <c r="F2" s="304"/>
      <c r="G2" s="212" t="s">
        <v>68</v>
      </c>
      <c r="H2" s="212"/>
      <c r="I2" s="212"/>
      <c r="J2" s="212"/>
      <c r="K2" s="212"/>
      <c r="L2" s="305"/>
      <c r="M2" s="211" t="s">
        <v>68</v>
      </c>
      <c r="N2" s="210"/>
      <c r="O2" s="209"/>
      <c r="P2" s="304"/>
      <c r="Q2" s="211" t="s">
        <v>67</v>
      </c>
      <c r="R2" s="210"/>
      <c r="S2" s="210"/>
      <c r="T2" s="210"/>
    </row>
    <row r="3" spans="1:20" ht="21" customHeight="1" x14ac:dyDescent="0.3">
      <c r="A3" s="214" t="s">
        <v>69</v>
      </c>
      <c r="B3" s="213"/>
      <c r="C3" s="213"/>
      <c r="D3" s="213"/>
      <c r="E3" s="213"/>
      <c r="F3" s="304"/>
      <c r="G3" s="212" t="s">
        <v>70</v>
      </c>
      <c r="H3" s="212"/>
      <c r="I3" s="212"/>
      <c r="J3" s="212"/>
      <c r="K3" s="212"/>
      <c r="L3" s="305"/>
      <c r="M3" s="208" t="s">
        <v>71</v>
      </c>
      <c r="N3" s="207"/>
      <c r="O3" s="206"/>
      <c r="P3" s="304"/>
      <c r="Q3" s="208" t="s">
        <v>72</v>
      </c>
      <c r="R3" s="207"/>
      <c r="S3" s="207"/>
      <c r="T3" s="207"/>
    </row>
    <row r="4" spans="1:20" ht="37.5" customHeight="1" x14ac:dyDescent="0.3">
      <c r="A4" s="306" t="s">
        <v>73</v>
      </c>
      <c r="B4" s="307" t="s">
        <v>74</v>
      </c>
      <c r="C4" s="307" t="s">
        <v>75</v>
      </c>
      <c r="D4" s="307" t="s">
        <v>76</v>
      </c>
      <c r="E4" s="307" t="s">
        <v>77</v>
      </c>
      <c r="F4" s="304"/>
      <c r="G4" s="306" t="s">
        <v>73</v>
      </c>
      <c r="H4" s="307" t="s">
        <v>74</v>
      </c>
      <c r="I4" s="307" t="s">
        <v>75</v>
      </c>
      <c r="J4" s="307" t="s">
        <v>76</v>
      </c>
      <c r="K4" s="307" t="s">
        <v>77</v>
      </c>
      <c r="L4" s="305"/>
      <c r="M4" s="306" t="s">
        <v>73</v>
      </c>
      <c r="N4" s="306" t="s">
        <v>78</v>
      </c>
      <c r="O4" s="306" t="s">
        <v>79</v>
      </c>
      <c r="P4" s="304"/>
      <c r="Q4" s="306" t="s">
        <v>73</v>
      </c>
      <c r="R4" s="307" t="s">
        <v>74</v>
      </c>
      <c r="S4" s="307" t="s">
        <v>80</v>
      </c>
      <c r="T4" s="307" t="s">
        <v>81</v>
      </c>
    </row>
    <row r="5" spans="1:20" x14ac:dyDescent="0.3">
      <c r="A5" s="308" t="s">
        <v>12</v>
      </c>
      <c r="B5" s="229">
        <v>10500</v>
      </c>
      <c r="C5" s="229">
        <f t="shared" ref="C5:C21" si="0">B5*0.05</f>
        <v>525</v>
      </c>
      <c r="D5" s="229">
        <f t="shared" ref="D5:D21" si="1">B5+C5</f>
        <v>11025</v>
      </c>
      <c r="E5" s="229">
        <f t="shared" ref="E5:E21" si="2">D5/9</f>
        <v>1225</v>
      </c>
      <c r="F5" s="304"/>
      <c r="G5" s="308" t="s">
        <v>12</v>
      </c>
      <c r="H5" s="229">
        <v>10500</v>
      </c>
      <c r="I5" s="229">
        <f t="shared" ref="I5:I21" si="3">H5*0.05</f>
        <v>525</v>
      </c>
      <c r="J5" s="229">
        <f t="shared" ref="J5:J21" si="4">H5+I5</f>
        <v>11025</v>
      </c>
      <c r="K5" s="229">
        <f t="shared" ref="K5:K21" si="5">J5/9</f>
        <v>1225</v>
      </c>
      <c r="L5" s="305"/>
      <c r="M5" s="308" t="s">
        <v>12</v>
      </c>
      <c r="N5" s="229">
        <v>10500</v>
      </c>
      <c r="O5" s="229">
        <v>10500</v>
      </c>
      <c r="P5" s="304"/>
      <c r="Q5" s="308" t="s">
        <v>12</v>
      </c>
      <c r="R5" s="229">
        <v>0</v>
      </c>
      <c r="S5" s="229">
        <f t="shared" ref="S5:S21" si="6">R5*0.05</f>
        <v>0</v>
      </c>
      <c r="T5" s="229">
        <f t="shared" ref="T5:T21" si="7">R5+S5</f>
        <v>0</v>
      </c>
    </row>
    <row r="6" spans="1:20" x14ac:dyDescent="0.3">
      <c r="A6" s="308" t="s">
        <v>13</v>
      </c>
      <c r="B6" s="229">
        <v>14200</v>
      </c>
      <c r="C6" s="229">
        <f t="shared" si="0"/>
        <v>710</v>
      </c>
      <c r="D6" s="229">
        <f t="shared" si="1"/>
        <v>14910</v>
      </c>
      <c r="E6" s="229">
        <f t="shared" si="2"/>
        <v>1656.6666666666667</v>
      </c>
      <c r="F6" s="304"/>
      <c r="G6" s="308" t="s">
        <v>13</v>
      </c>
      <c r="H6" s="229">
        <v>14200</v>
      </c>
      <c r="I6" s="229">
        <f t="shared" si="3"/>
        <v>710</v>
      </c>
      <c r="J6" s="229">
        <f t="shared" si="4"/>
        <v>14910</v>
      </c>
      <c r="K6" s="229">
        <f t="shared" si="5"/>
        <v>1656.6666666666667</v>
      </c>
      <c r="L6" s="305"/>
      <c r="M6" s="308" t="s">
        <v>13</v>
      </c>
      <c r="N6" s="229">
        <v>14200</v>
      </c>
      <c r="O6" s="229">
        <v>14200</v>
      </c>
      <c r="P6" s="304"/>
      <c r="Q6" s="308" t="s">
        <v>13</v>
      </c>
      <c r="R6" s="229">
        <v>0</v>
      </c>
      <c r="S6" s="229">
        <f t="shared" si="6"/>
        <v>0</v>
      </c>
      <c r="T6" s="229">
        <f t="shared" si="7"/>
        <v>0</v>
      </c>
    </row>
    <row r="7" spans="1:20" x14ac:dyDescent="0.3">
      <c r="A7" s="308" t="s">
        <v>14</v>
      </c>
      <c r="B7" s="229">
        <v>17200</v>
      </c>
      <c r="C7" s="229">
        <f t="shared" si="0"/>
        <v>860</v>
      </c>
      <c r="D7" s="229">
        <f t="shared" si="1"/>
        <v>18060</v>
      </c>
      <c r="E7" s="229">
        <f t="shared" si="2"/>
        <v>2006.6666666666667</v>
      </c>
      <c r="F7" s="304"/>
      <c r="G7" s="308" t="s">
        <v>14</v>
      </c>
      <c r="H7" s="229">
        <v>17200</v>
      </c>
      <c r="I7" s="229">
        <f t="shared" si="3"/>
        <v>860</v>
      </c>
      <c r="J7" s="229">
        <f t="shared" si="4"/>
        <v>18060</v>
      </c>
      <c r="K7" s="229">
        <f t="shared" si="5"/>
        <v>2006.6666666666667</v>
      </c>
      <c r="L7" s="305"/>
      <c r="M7" s="308" t="s">
        <v>14</v>
      </c>
      <c r="N7" s="229">
        <v>17200</v>
      </c>
      <c r="O7" s="229">
        <v>17200</v>
      </c>
      <c r="P7" s="304"/>
      <c r="Q7" s="308" t="s">
        <v>14</v>
      </c>
      <c r="R7" s="229">
        <v>600</v>
      </c>
      <c r="S7" s="229">
        <f t="shared" si="6"/>
        <v>30</v>
      </c>
      <c r="T7" s="229">
        <f t="shared" si="7"/>
        <v>630</v>
      </c>
    </row>
    <row r="8" spans="1:20" x14ac:dyDescent="0.3">
      <c r="A8" s="308" t="s">
        <v>15</v>
      </c>
      <c r="B8" s="229">
        <v>18500</v>
      </c>
      <c r="C8" s="229">
        <f t="shared" si="0"/>
        <v>925</v>
      </c>
      <c r="D8" s="229">
        <f t="shared" si="1"/>
        <v>19425</v>
      </c>
      <c r="E8" s="229">
        <f t="shared" si="2"/>
        <v>2158.3333333333335</v>
      </c>
      <c r="F8" s="304"/>
      <c r="G8" s="308" t="s">
        <v>15</v>
      </c>
      <c r="H8" s="229">
        <v>18500</v>
      </c>
      <c r="I8" s="229">
        <f t="shared" si="3"/>
        <v>925</v>
      </c>
      <c r="J8" s="229">
        <f t="shared" si="4"/>
        <v>19425</v>
      </c>
      <c r="K8" s="229">
        <f t="shared" si="5"/>
        <v>2158.3333333333335</v>
      </c>
      <c r="L8" s="305"/>
      <c r="M8" s="308" t="s">
        <v>15</v>
      </c>
      <c r="N8" s="229">
        <v>18500</v>
      </c>
      <c r="O8" s="229">
        <v>18500</v>
      </c>
      <c r="P8" s="304"/>
      <c r="Q8" s="308" t="s">
        <v>15</v>
      </c>
      <c r="R8" s="229">
        <v>850</v>
      </c>
      <c r="S8" s="229">
        <f t="shared" si="6"/>
        <v>42.5</v>
      </c>
      <c r="T8" s="229">
        <f t="shared" si="7"/>
        <v>892.5</v>
      </c>
    </row>
    <row r="9" spans="1:20" x14ac:dyDescent="0.3">
      <c r="A9" s="308" t="s">
        <v>16</v>
      </c>
      <c r="B9" s="229">
        <v>20600</v>
      </c>
      <c r="C9" s="229">
        <f t="shared" si="0"/>
        <v>1030</v>
      </c>
      <c r="D9" s="229">
        <f t="shared" si="1"/>
        <v>21630</v>
      </c>
      <c r="E9" s="229">
        <f t="shared" si="2"/>
        <v>2403.3333333333335</v>
      </c>
      <c r="F9" s="304"/>
      <c r="G9" s="308" t="s">
        <v>16</v>
      </c>
      <c r="H9" s="229">
        <v>20600</v>
      </c>
      <c r="I9" s="229">
        <f t="shared" si="3"/>
        <v>1030</v>
      </c>
      <c r="J9" s="229">
        <f t="shared" si="4"/>
        <v>21630</v>
      </c>
      <c r="K9" s="229">
        <f t="shared" si="5"/>
        <v>2403.3333333333335</v>
      </c>
      <c r="L9" s="305"/>
      <c r="M9" s="308" t="s">
        <v>16</v>
      </c>
      <c r="N9" s="229">
        <v>20600</v>
      </c>
      <c r="O9" s="229">
        <v>20600</v>
      </c>
      <c r="P9" s="304"/>
      <c r="Q9" s="308" t="s">
        <v>16</v>
      </c>
      <c r="R9" s="229">
        <v>1400</v>
      </c>
      <c r="S9" s="229">
        <f t="shared" si="6"/>
        <v>70</v>
      </c>
      <c r="T9" s="229">
        <f t="shared" si="7"/>
        <v>1470</v>
      </c>
    </row>
    <row r="10" spans="1:20" x14ac:dyDescent="0.3">
      <c r="A10" s="308" t="s">
        <v>17</v>
      </c>
      <c r="B10" s="229">
        <v>23380</v>
      </c>
      <c r="C10" s="229">
        <f t="shared" si="0"/>
        <v>1169</v>
      </c>
      <c r="D10" s="229">
        <f t="shared" si="1"/>
        <v>24549</v>
      </c>
      <c r="E10" s="229">
        <f t="shared" si="2"/>
        <v>2727.6666666666665</v>
      </c>
      <c r="F10" s="304"/>
      <c r="G10" s="308" t="s">
        <v>17</v>
      </c>
      <c r="H10" s="229">
        <v>23380</v>
      </c>
      <c r="I10" s="229">
        <f t="shared" si="3"/>
        <v>1169</v>
      </c>
      <c r="J10" s="229">
        <f t="shared" si="4"/>
        <v>24549</v>
      </c>
      <c r="K10" s="229">
        <f t="shared" si="5"/>
        <v>2727.6666666666665</v>
      </c>
      <c r="L10" s="305"/>
      <c r="M10" s="308" t="s">
        <v>17</v>
      </c>
      <c r="N10" s="229">
        <v>23380</v>
      </c>
      <c r="O10" s="229">
        <v>23380</v>
      </c>
      <c r="P10" s="304"/>
      <c r="Q10" s="308" t="s">
        <v>17</v>
      </c>
      <c r="R10" s="229">
        <v>2275</v>
      </c>
      <c r="S10" s="229">
        <f t="shared" si="6"/>
        <v>113.75</v>
      </c>
      <c r="T10" s="229">
        <f t="shared" si="7"/>
        <v>2388.75</v>
      </c>
    </row>
    <row r="11" spans="1:20" x14ac:dyDescent="0.3">
      <c r="A11" s="308" t="s">
        <v>18</v>
      </c>
      <c r="B11" s="229">
        <v>23630</v>
      </c>
      <c r="C11" s="229">
        <f t="shared" si="0"/>
        <v>1181.5</v>
      </c>
      <c r="D11" s="229">
        <f t="shared" si="1"/>
        <v>24811.5</v>
      </c>
      <c r="E11" s="229">
        <f t="shared" si="2"/>
        <v>2756.8333333333335</v>
      </c>
      <c r="F11" s="304"/>
      <c r="G11" s="308" t="s">
        <v>18</v>
      </c>
      <c r="H11" s="229">
        <v>23630</v>
      </c>
      <c r="I11" s="229">
        <f t="shared" si="3"/>
        <v>1181.5</v>
      </c>
      <c r="J11" s="229">
        <f t="shared" si="4"/>
        <v>24811.5</v>
      </c>
      <c r="K11" s="229">
        <f t="shared" si="5"/>
        <v>2756.8333333333335</v>
      </c>
      <c r="L11" s="305"/>
      <c r="M11" s="308" t="s">
        <v>18</v>
      </c>
      <c r="N11" s="229">
        <v>23630</v>
      </c>
      <c r="O11" s="229">
        <v>23630</v>
      </c>
      <c r="P11" s="304"/>
      <c r="Q11" s="308" t="s">
        <v>18</v>
      </c>
      <c r="R11" s="229">
        <v>1750</v>
      </c>
      <c r="S11" s="229">
        <f t="shared" si="6"/>
        <v>87.5</v>
      </c>
      <c r="T11" s="229">
        <f t="shared" si="7"/>
        <v>1837.5</v>
      </c>
    </row>
    <row r="12" spans="1:20" x14ac:dyDescent="0.3">
      <c r="A12" s="308" t="s">
        <v>19</v>
      </c>
      <c r="B12" s="229">
        <v>24130</v>
      </c>
      <c r="C12" s="229">
        <f t="shared" si="0"/>
        <v>1206.5</v>
      </c>
      <c r="D12" s="229">
        <f t="shared" si="1"/>
        <v>25336.5</v>
      </c>
      <c r="E12" s="229">
        <f t="shared" si="2"/>
        <v>2815.1666666666665</v>
      </c>
      <c r="F12" s="304"/>
      <c r="G12" s="308" t="s">
        <v>19</v>
      </c>
      <c r="H12" s="229">
        <v>24130</v>
      </c>
      <c r="I12" s="229">
        <f t="shared" si="3"/>
        <v>1206.5</v>
      </c>
      <c r="J12" s="229">
        <f t="shared" si="4"/>
        <v>25336.5</v>
      </c>
      <c r="K12" s="229">
        <f t="shared" si="5"/>
        <v>2815.1666666666665</v>
      </c>
      <c r="L12" s="305"/>
      <c r="M12" s="308" t="s">
        <v>19</v>
      </c>
      <c r="N12" s="229">
        <v>24130</v>
      </c>
      <c r="O12" s="229">
        <v>24130</v>
      </c>
      <c r="P12" s="304"/>
      <c r="Q12" s="308" t="s">
        <v>19</v>
      </c>
      <c r="R12" s="229">
        <v>1875</v>
      </c>
      <c r="S12" s="229">
        <f t="shared" si="6"/>
        <v>93.75</v>
      </c>
      <c r="T12" s="229">
        <f t="shared" si="7"/>
        <v>1968.75</v>
      </c>
    </row>
    <row r="13" spans="1:20" x14ac:dyDescent="0.3">
      <c r="A13" s="308" t="s">
        <v>20</v>
      </c>
      <c r="B13" s="229">
        <v>24680</v>
      </c>
      <c r="C13" s="229">
        <f t="shared" si="0"/>
        <v>1234</v>
      </c>
      <c r="D13" s="229">
        <f t="shared" si="1"/>
        <v>25914</v>
      </c>
      <c r="E13" s="229">
        <f t="shared" si="2"/>
        <v>2879.3333333333335</v>
      </c>
      <c r="F13" s="304"/>
      <c r="G13" s="308" t="s">
        <v>20</v>
      </c>
      <c r="H13" s="229">
        <v>23480</v>
      </c>
      <c r="I13" s="229">
        <f t="shared" si="3"/>
        <v>1174</v>
      </c>
      <c r="J13" s="229">
        <f t="shared" si="4"/>
        <v>24654</v>
      </c>
      <c r="K13" s="229">
        <f t="shared" si="5"/>
        <v>2739.3333333333335</v>
      </c>
      <c r="L13" s="305"/>
      <c r="M13" s="308" t="s">
        <v>20</v>
      </c>
      <c r="N13" s="229">
        <v>23480</v>
      </c>
      <c r="O13" s="229">
        <v>24680</v>
      </c>
      <c r="P13" s="304"/>
      <c r="Q13" s="308" t="s">
        <v>20</v>
      </c>
      <c r="R13" s="229">
        <v>1700</v>
      </c>
      <c r="S13" s="229">
        <f t="shared" si="6"/>
        <v>85</v>
      </c>
      <c r="T13" s="229">
        <f t="shared" si="7"/>
        <v>1785</v>
      </c>
    </row>
    <row r="14" spans="1:20" x14ac:dyDescent="0.3">
      <c r="A14" s="308" t="s">
        <v>21</v>
      </c>
      <c r="B14" s="229">
        <v>25205</v>
      </c>
      <c r="C14" s="229">
        <f t="shared" si="0"/>
        <v>1260.25</v>
      </c>
      <c r="D14" s="229">
        <f t="shared" si="1"/>
        <v>26465.25</v>
      </c>
      <c r="E14" s="229">
        <f t="shared" si="2"/>
        <v>2940.5833333333335</v>
      </c>
      <c r="F14" s="304"/>
      <c r="G14" s="308" t="s">
        <v>21</v>
      </c>
      <c r="H14" s="229">
        <v>24005</v>
      </c>
      <c r="I14" s="229">
        <f t="shared" si="3"/>
        <v>1200.25</v>
      </c>
      <c r="J14" s="229">
        <f t="shared" si="4"/>
        <v>25205.25</v>
      </c>
      <c r="K14" s="229">
        <f t="shared" si="5"/>
        <v>2800.5833333333335</v>
      </c>
      <c r="L14" s="305"/>
      <c r="M14" s="308" t="s">
        <v>21</v>
      </c>
      <c r="N14" s="229">
        <v>24005</v>
      </c>
      <c r="O14" s="229">
        <v>25205</v>
      </c>
      <c r="P14" s="304"/>
      <c r="Q14" s="308" t="s">
        <v>21</v>
      </c>
      <c r="R14" s="229">
        <v>1700</v>
      </c>
      <c r="S14" s="229">
        <f t="shared" si="6"/>
        <v>85</v>
      </c>
      <c r="T14" s="229">
        <f t="shared" si="7"/>
        <v>1785</v>
      </c>
    </row>
    <row r="15" spans="1:20" x14ac:dyDescent="0.3">
      <c r="A15" s="308" t="s">
        <v>22</v>
      </c>
      <c r="B15" s="229">
        <v>26130</v>
      </c>
      <c r="C15" s="229">
        <f t="shared" si="0"/>
        <v>1306.5</v>
      </c>
      <c r="D15" s="229">
        <f t="shared" si="1"/>
        <v>27436.5</v>
      </c>
      <c r="E15" s="229">
        <f t="shared" si="2"/>
        <v>3048.5</v>
      </c>
      <c r="F15" s="304"/>
      <c r="G15" s="308" t="s">
        <v>22</v>
      </c>
      <c r="H15" s="229">
        <v>24930</v>
      </c>
      <c r="I15" s="229">
        <f t="shared" si="3"/>
        <v>1246.5</v>
      </c>
      <c r="J15" s="229">
        <f t="shared" si="4"/>
        <v>26176.5</v>
      </c>
      <c r="K15" s="229">
        <f t="shared" si="5"/>
        <v>2908.5</v>
      </c>
      <c r="L15" s="305"/>
      <c r="M15" s="308" t="s">
        <v>22</v>
      </c>
      <c r="N15" s="229">
        <v>24930</v>
      </c>
      <c r="O15" s="229">
        <v>26130</v>
      </c>
      <c r="P15" s="304"/>
      <c r="Q15" s="308" t="s">
        <v>22</v>
      </c>
      <c r="R15" s="229">
        <v>2000</v>
      </c>
      <c r="S15" s="229">
        <f t="shared" si="6"/>
        <v>100</v>
      </c>
      <c r="T15" s="229">
        <f t="shared" si="7"/>
        <v>2100</v>
      </c>
    </row>
    <row r="16" spans="1:20" x14ac:dyDescent="0.3">
      <c r="A16" s="308" t="s">
        <v>23</v>
      </c>
      <c r="B16" s="229">
        <v>26730</v>
      </c>
      <c r="C16" s="229">
        <f t="shared" si="0"/>
        <v>1336.5</v>
      </c>
      <c r="D16" s="229">
        <f t="shared" si="1"/>
        <v>28066.5</v>
      </c>
      <c r="E16" s="229">
        <f t="shared" si="2"/>
        <v>3118.5</v>
      </c>
      <c r="F16" s="304"/>
      <c r="G16" s="308" t="s">
        <v>23</v>
      </c>
      <c r="H16" s="229">
        <v>26530</v>
      </c>
      <c r="I16" s="229">
        <f t="shared" si="3"/>
        <v>1326.5</v>
      </c>
      <c r="J16" s="229">
        <f t="shared" si="4"/>
        <v>27856.5</v>
      </c>
      <c r="K16" s="229">
        <f t="shared" si="5"/>
        <v>3095.1666666666665</v>
      </c>
      <c r="L16" s="305"/>
      <c r="M16" s="308" t="s">
        <v>23</v>
      </c>
      <c r="N16" s="229">
        <v>26530</v>
      </c>
      <c r="O16" s="229">
        <v>26730</v>
      </c>
      <c r="P16" s="304"/>
      <c r="Q16" s="308" t="s">
        <v>23</v>
      </c>
      <c r="R16" s="229">
        <v>1800</v>
      </c>
      <c r="S16" s="229">
        <f t="shared" si="6"/>
        <v>90</v>
      </c>
      <c r="T16" s="229">
        <f t="shared" si="7"/>
        <v>1890</v>
      </c>
    </row>
    <row r="17" spans="1:20" x14ac:dyDescent="0.3">
      <c r="A17" s="308" t="s">
        <v>24</v>
      </c>
      <c r="B17" s="229">
        <v>27280</v>
      </c>
      <c r="C17" s="229">
        <f t="shared" si="0"/>
        <v>1364</v>
      </c>
      <c r="D17" s="229">
        <f t="shared" si="1"/>
        <v>28644</v>
      </c>
      <c r="E17" s="229">
        <f t="shared" si="2"/>
        <v>3182.6666666666665</v>
      </c>
      <c r="F17" s="304" t="s">
        <v>27</v>
      </c>
      <c r="G17" s="308" t="s">
        <v>24</v>
      </c>
      <c r="H17" s="229">
        <v>27080</v>
      </c>
      <c r="I17" s="229">
        <f t="shared" si="3"/>
        <v>1354</v>
      </c>
      <c r="J17" s="229">
        <f t="shared" si="4"/>
        <v>28434</v>
      </c>
      <c r="K17" s="229">
        <f t="shared" si="5"/>
        <v>3159.3333333333335</v>
      </c>
      <c r="L17" s="305"/>
      <c r="M17" s="308" t="s">
        <v>24</v>
      </c>
      <c r="N17" s="229">
        <v>27080</v>
      </c>
      <c r="O17" s="229">
        <v>27280</v>
      </c>
      <c r="P17" s="304"/>
      <c r="Q17" s="308" t="s">
        <v>24</v>
      </c>
      <c r="R17" s="229">
        <v>1900</v>
      </c>
      <c r="S17" s="229">
        <f t="shared" si="6"/>
        <v>95</v>
      </c>
      <c r="T17" s="229">
        <f t="shared" si="7"/>
        <v>1995</v>
      </c>
    </row>
    <row r="18" spans="1:20" x14ac:dyDescent="0.3">
      <c r="A18" s="308" t="s">
        <v>25</v>
      </c>
      <c r="B18" s="229">
        <v>28880</v>
      </c>
      <c r="C18" s="229">
        <f t="shared" si="0"/>
        <v>1444</v>
      </c>
      <c r="D18" s="229">
        <f t="shared" si="1"/>
        <v>30324</v>
      </c>
      <c r="E18" s="229">
        <f t="shared" si="2"/>
        <v>3369.3333333333335</v>
      </c>
      <c r="F18" s="304"/>
      <c r="G18" s="308" t="s">
        <v>25</v>
      </c>
      <c r="H18" s="229">
        <v>28680</v>
      </c>
      <c r="I18" s="229">
        <f t="shared" si="3"/>
        <v>1434</v>
      </c>
      <c r="J18" s="229">
        <f t="shared" si="4"/>
        <v>30114</v>
      </c>
      <c r="K18" s="229">
        <f t="shared" si="5"/>
        <v>3346</v>
      </c>
      <c r="L18" s="305"/>
      <c r="M18" s="308" t="s">
        <v>25</v>
      </c>
      <c r="N18" s="229">
        <v>28680</v>
      </c>
      <c r="O18" s="229">
        <v>28880</v>
      </c>
      <c r="P18" s="304"/>
      <c r="Q18" s="308" t="s">
        <v>25</v>
      </c>
      <c r="R18" s="229">
        <v>2400</v>
      </c>
      <c r="S18" s="229">
        <f t="shared" si="6"/>
        <v>120</v>
      </c>
      <c r="T18" s="229">
        <f t="shared" si="7"/>
        <v>2520</v>
      </c>
    </row>
    <row r="19" spans="1:20" x14ac:dyDescent="0.3">
      <c r="A19" s="308" t="s">
        <v>26</v>
      </c>
      <c r="B19" s="229">
        <v>30030</v>
      </c>
      <c r="C19" s="229">
        <f t="shared" si="0"/>
        <v>1501.5</v>
      </c>
      <c r="D19" s="229">
        <f t="shared" si="1"/>
        <v>31531.5</v>
      </c>
      <c r="E19" s="229">
        <f t="shared" si="2"/>
        <v>3503.5</v>
      </c>
      <c r="F19" s="304"/>
      <c r="G19" s="308" t="s">
        <v>26</v>
      </c>
      <c r="H19" s="229">
        <v>30030</v>
      </c>
      <c r="I19" s="229">
        <f t="shared" si="3"/>
        <v>1501.5</v>
      </c>
      <c r="J19" s="229">
        <f t="shared" si="4"/>
        <v>31531.5</v>
      </c>
      <c r="K19" s="229">
        <f t="shared" si="5"/>
        <v>3503.5</v>
      </c>
      <c r="L19" s="305"/>
      <c r="M19" s="308" t="s">
        <v>26</v>
      </c>
      <c r="N19" s="229">
        <v>30030</v>
      </c>
      <c r="O19" s="229">
        <v>30030</v>
      </c>
      <c r="P19" s="304"/>
      <c r="Q19" s="308" t="s">
        <v>26</v>
      </c>
      <c r="R19" s="229">
        <v>2700</v>
      </c>
      <c r="S19" s="229">
        <f t="shared" si="6"/>
        <v>135</v>
      </c>
      <c r="T19" s="229">
        <f t="shared" si="7"/>
        <v>2835</v>
      </c>
    </row>
    <row r="20" spans="1:20" x14ac:dyDescent="0.3">
      <c r="A20" s="308" t="s">
        <v>28</v>
      </c>
      <c r="B20" s="229">
        <v>30830</v>
      </c>
      <c r="C20" s="229">
        <f t="shared" si="0"/>
        <v>1541.5</v>
      </c>
      <c r="D20" s="229">
        <f t="shared" si="1"/>
        <v>32371.5</v>
      </c>
      <c r="E20" s="229">
        <f t="shared" si="2"/>
        <v>3596.8333333333335</v>
      </c>
      <c r="F20" s="304"/>
      <c r="G20" s="308" t="s">
        <v>28</v>
      </c>
      <c r="H20" s="229">
        <v>30830</v>
      </c>
      <c r="I20" s="229">
        <f t="shared" si="3"/>
        <v>1541.5</v>
      </c>
      <c r="J20" s="229">
        <f t="shared" si="4"/>
        <v>32371.5</v>
      </c>
      <c r="K20" s="229">
        <f t="shared" si="5"/>
        <v>3596.8333333333335</v>
      </c>
      <c r="L20" s="305"/>
      <c r="M20" s="308" t="s">
        <v>28</v>
      </c>
      <c r="N20" s="229">
        <v>30830</v>
      </c>
      <c r="O20" s="229">
        <v>30830</v>
      </c>
      <c r="P20" s="304"/>
      <c r="Q20" s="308" t="s">
        <v>28</v>
      </c>
      <c r="R20" s="229">
        <v>2700</v>
      </c>
      <c r="S20" s="229">
        <f t="shared" si="6"/>
        <v>135</v>
      </c>
      <c r="T20" s="229">
        <f t="shared" si="7"/>
        <v>2835</v>
      </c>
    </row>
    <row r="21" spans="1:20" x14ac:dyDescent="0.3">
      <c r="A21" s="308" t="s">
        <v>29</v>
      </c>
      <c r="B21" s="229">
        <v>32430</v>
      </c>
      <c r="C21" s="229">
        <f t="shared" si="0"/>
        <v>1621.5</v>
      </c>
      <c r="D21" s="229">
        <f t="shared" si="1"/>
        <v>34051.5</v>
      </c>
      <c r="E21" s="229">
        <f t="shared" si="2"/>
        <v>3783.5</v>
      </c>
      <c r="F21" s="304"/>
      <c r="G21" s="308" t="s">
        <v>29</v>
      </c>
      <c r="H21" s="229">
        <v>32430</v>
      </c>
      <c r="I21" s="229">
        <f t="shared" si="3"/>
        <v>1621.5</v>
      </c>
      <c r="J21" s="229">
        <f t="shared" si="4"/>
        <v>34051.5</v>
      </c>
      <c r="K21" s="229">
        <f t="shared" si="5"/>
        <v>3783.5</v>
      </c>
      <c r="L21" s="305"/>
      <c r="M21" s="308" t="s">
        <v>29</v>
      </c>
      <c r="N21" s="229">
        <v>32430</v>
      </c>
      <c r="O21" s="229">
        <v>32430</v>
      </c>
      <c r="P21" s="304"/>
      <c r="Q21" s="308" t="s">
        <v>29</v>
      </c>
      <c r="R21" s="229">
        <v>2700</v>
      </c>
      <c r="S21" s="229">
        <f t="shared" si="6"/>
        <v>135</v>
      </c>
      <c r="T21" s="229">
        <f t="shared" si="7"/>
        <v>2835</v>
      </c>
    </row>
    <row r="22" spans="1:20" x14ac:dyDescent="0.3">
      <c r="A22" s="309"/>
      <c r="B22" s="309"/>
      <c r="C22" s="309"/>
      <c r="D22" s="309"/>
      <c r="E22" s="309"/>
      <c r="F22" s="304"/>
      <c r="G22" s="309"/>
      <c r="H22" s="309"/>
      <c r="I22" s="309"/>
      <c r="J22" s="309"/>
      <c r="K22" s="309"/>
      <c r="L22" s="304"/>
      <c r="M22" s="309"/>
      <c r="N22" s="309"/>
      <c r="O22" s="309"/>
      <c r="P22" s="304"/>
      <c r="Q22" s="309"/>
      <c r="R22" s="309"/>
      <c r="S22" s="309"/>
      <c r="T22" s="309"/>
    </row>
    <row r="23" spans="1:20" ht="21" customHeight="1" x14ac:dyDescent="0.3">
      <c r="A23" s="205" t="s">
        <v>68</v>
      </c>
      <c r="B23" s="205"/>
      <c r="C23" s="205"/>
      <c r="D23" s="205"/>
      <c r="E23" s="205"/>
      <c r="F23" s="304"/>
      <c r="G23" s="205" t="s">
        <v>68</v>
      </c>
      <c r="H23" s="205"/>
      <c r="I23" s="205"/>
      <c r="J23" s="205"/>
      <c r="K23" s="205"/>
      <c r="L23" s="304"/>
      <c r="M23" s="204" t="s">
        <v>68</v>
      </c>
      <c r="N23" s="203"/>
      <c r="O23" s="202"/>
      <c r="P23" s="304"/>
      <c r="Q23" s="204" t="s">
        <v>67</v>
      </c>
      <c r="R23" s="203"/>
      <c r="S23" s="203"/>
      <c r="T23" s="203"/>
    </row>
    <row r="24" spans="1:20" ht="21" customHeight="1" x14ac:dyDescent="0.3">
      <c r="A24" s="205" t="s">
        <v>82</v>
      </c>
      <c r="B24" s="205"/>
      <c r="C24" s="205"/>
      <c r="D24" s="205"/>
      <c r="E24" s="205"/>
      <c r="F24" s="304"/>
      <c r="G24" s="205" t="s">
        <v>83</v>
      </c>
      <c r="H24" s="205"/>
      <c r="I24" s="205"/>
      <c r="J24" s="205"/>
      <c r="K24" s="205"/>
      <c r="L24" s="304"/>
      <c r="M24" s="201" t="s">
        <v>84</v>
      </c>
      <c r="N24" s="200"/>
      <c r="O24" s="199"/>
      <c r="P24" s="304"/>
      <c r="Q24" s="201" t="s">
        <v>72</v>
      </c>
      <c r="R24" s="200"/>
      <c r="S24" s="200"/>
      <c r="T24" s="200"/>
    </row>
    <row r="25" spans="1:20" ht="37.5" customHeight="1" x14ac:dyDescent="0.3">
      <c r="A25" s="310" t="s">
        <v>73</v>
      </c>
      <c r="B25" s="311" t="s">
        <v>74</v>
      </c>
      <c r="C25" s="311" t="s">
        <v>75</v>
      </c>
      <c r="D25" s="311" t="s">
        <v>76</v>
      </c>
      <c r="E25" s="311" t="s">
        <v>77</v>
      </c>
      <c r="F25" s="304"/>
      <c r="G25" s="310" t="s">
        <v>73</v>
      </c>
      <c r="H25" s="311" t="s">
        <v>74</v>
      </c>
      <c r="I25" s="311" t="s">
        <v>75</v>
      </c>
      <c r="J25" s="311" t="s">
        <v>76</v>
      </c>
      <c r="K25" s="311" t="s">
        <v>77</v>
      </c>
      <c r="L25" s="304"/>
      <c r="M25" s="310" t="s">
        <v>73</v>
      </c>
      <c r="N25" s="310" t="s">
        <v>78</v>
      </c>
      <c r="O25" s="310" t="s">
        <v>79</v>
      </c>
      <c r="P25" s="304"/>
      <c r="Q25" s="310" t="s">
        <v>73</v>
      </c>
      <c r="R25" s="311" t="s">
        <v>74</v>
      </c>
      <c r="S25" s="311" t="s">
        <v>80</v>
      </c>
      <c r="T25" s="311" t="s">
        <v>81</v>
      </c>
    </row>
    <row r="26" spans="1:20" x14ac:dyDescent="0.3">
      <c r="A26" s="312" t="s">
        <v>12</v>
      </c>
      <c r="B26" s="230">
        <v>10500</v>
      </c>
      <c r="C26" s="229">
        <f t="shared" ref="C26:C42" si="8">B26*0.05</f>
        <v>525</v>
      </c>
      <c r="D26" s="229">
        <f t="shared" ref="D26:D42" si="9">B26+C26</f>
        <v>11025</v>
      </c>
      <c r="E26" s="229">
        <f t="shared" ref="E26:E42" si="10">D26/9</f>
        <v>1225</v>
      </c>
      <c r="F26" s="304"/>
      <c r="G26" s="312" t="s">
        <v>12</v>
      </c>
      <c r="H26" s="230">
        <v>10500</v>
      </c>
      <c r="I26" s="229">
        <f t="shared" ref="I26:I42" si="11">H26*0.05</f>
        <v>525</v>
      </c>
      <c r="J26" s="229">
        <f t="shared" ref="J26:J42" si="12">H26+I26</f>
        <v>11025</v>
      </c>
      <c r="K26" s="229">
        <f t="shared" ref="K26:K42" si="13">J26/9</f>
        <v>1225</v>
      </c>
      <c r="L26" s="304"/>
      <c r="M26" s="313" t="s">
        <v>12</v>
      </c>
      <c r="N26" s="230">
        <v>10500</v>
      </c>
      <c r="O26" s="230">
        <v>10500</v>
      </c>
      <c r="P26" s="304"/>
      <c r="Q26" s="312" t="s">
        <v>12</v>
      </c>
      <c r="R26" s="229">
        <v>0</v>
      </c>
      <c r="S26" s="229">
        <f t="shared" ref="S26:S42" si="14">R26*0.05</f>
        <v>0</v>
      </c>
      <c r="T26" s="229">
        <f t="shared" ref="T26:T42" si="15">R26+S26</f>
        <v>0</v>
      </c>
    </row>
    <row r="27" spans="1:20" x14ac:dyDescent="0.3">
      <c r="A27" s="312" t="s">
        <v>13</v>
      </c>
      <c r="B27" s="230">
        <v>14200</v>
      </c>
      <c r="C27" s="229">
        <f t="shared" si="8"/>
        <v>710</v>
      </c>
      <c r="D27" s="229">
        <f t="shared" si="9"/>
        <v>14910</v>
      </c>
      <c r="E27" s="229">
        <f t="shared" si="10"/>
        <v>1656.6666666666667</v>
      </c>
      <c r="F27" s="304"/>
      <c r="G27" s="312" t="s">
        <v>13</v>
      </c>
      <c r="H27" s="230">
        <v>14200</v>
      </c>
      <c r="I27" s="229">
        <f t="shared" si="11"/>
        <v>710</v>
      </c>
      <c r="J27" s="229">
        <f t="shared" si="12"/>
        <v>14910</v>
      </c>
      <c r="K27" s="229">
        <f t="shared" si="13"/>
        <v>1656.6666666666667</v>
      </c>
      <c r="L27" s="304"/>
      <c r="M27" s="313" t="s">
        <v>13</v>
      </c>
      <c r="N27" s="230">
        <v>14200</v>
      </c>
      <c r="O27" s="230">
        <v>14200</v>
      </c>
      <c r="P27" s="304"/>
      <c r="Q27" s="312" t="s">
        <v>13</v>
      </c>
      <c r="R27" s="229">
        <v>0</v>
      </c>
      <c r="S27" s="229">
        <f t="shared" si="14"/>
        <v>0</v>
      </c>
      <c r="T27" s="229">
        <f t="shared" si="15"/>
        <v>0</v>
      </c>
    </row>
    <row r="28" spans="1:20" x14ac:dyDescent="0.3">
      <c r="A28" s="312" t="s">
        <v>14</v>
      </c>
      <c r="B28" s="230">
        <v>17700</v>
      </c>
      <c r="C28" s="229">
        <f t="shared" si="8"/>
        <v>885</v>
      </c>
      <c r="D28" s="229">
        <f t="shared" si="9"/>
        <v>18585</v>
      </c>
      <c r="E28" s="229">
        <f t="shared" si="10"/>
        <v>2065</v>
      </c>
      <c r="F28" s="304"/>
      <c r="G28" s="312" t="s">
        <v>14</v>
      </c>
      <c r="H28" s="230">
        <v>17700</v>
      </c>
      <c r="I28" s="229">
        <f t="shared" si="11"/>
        <v>885</v>
      </c>
      <c r="J28" s="229">
        <f t="shared" si="12"/>
        <v>18585</v>
      </c>
      <c r="K28" s="229">
        <f t="shared" si="13"/>
        <v>2065</v>
      </c>
      <c r="L28" s="304"/>
      <c r="M28" s="313" t="s">
        <v>14</v>
      </c>
      <c r="N28" s="230">
        <v>17700</v>
      </c>
      <c r="O28" s="230">
        <v>17700</v>
      </c>
      <c r="P28" s="304"/>
      <c r="Q28" s="312" t="s">
        <v>14</v>
      </c>
      <c r="R28" s="229">
        <v>600</v>
      </c>
      <c r="S28" s="229">
        <f t="shared" si="14"/>
        <v>30</v>
      </c>
      <c r="T28" s="229">
        <f t="shared" si="15"/>
        <v>630</v>
      </c>
    </row>
    <row r="29" spans="1:20" x14ac:dyDescent="0.3">
      <c r="A29" s="312" t="s">
        <v>15</v>
      </c>
      <c r="B29" s="230">
        <v>19000</v>
      </c>
      <c r="C29" s="229">
        <f t="shared" si="8"/>
        <v>950</v>
      </c>
      <c r="D29" s="229">
        <f t="shared" si="9"/>
        <v>19950</v>
      </c>
      <c r="E29" s="229">
        <f t="shared" si="10"/>
        <v>2216.6666666666665</v>
      </c>
      <c r="F29" s="304"/>
      <c r="G29" s="312" t="s">
        <v>15</v>
      </c>
      <c r="H29" s="230">
        <v>19000</v>
      </c>
      <c r="I29" s="229">
        <f t="shared" si="11"/>
        <v>950</v>
      </c>
      <c r="J29" s="229">
        <f t="shared" si="12"/>
        <v>19950</v>
      </c>
      <c r="K29" s="229">
        <f t="shared" si="13"/>
        <v>2216.6666666666665</v>
      </c>
      <c r="L29" s="304"/>
      <c r="M29" s="313" t="s">
        <v>15</v>
      </c>
      <c r="N29" s="230">
        <v>19000</v>
      </c>
      <c r="O29" s="230">
        <v>19000</v>
      </c>
      <c r="P29" s="304"/>
      <c r="Q29" s="312" t="s">
        <v>15</v>
      </c>
      <c r="R29" s="229">
        <v>850</v>
      </c>
      <c r="S29" s="229">
        <f t="shared" si="14"/>
        <v>42.5</v>
      </c>
      <c r="T29" s="229">
        <f t="shared" si="15"/>
        <v>892.5</v>
      </c>
    </row>
    <row r="30" spans="1:20" x14ac:dyDescent="0.3">
      <c r="A30" s="312" t="s">
        <v>16</v>
      </c>
      <c r="B30" s="230">
        <v>21100</v>
      </c>
      <c r="C30" s="229">
        <f t="shared" si="8"/>
        <v>1055</v>
      </c>
      <c r="D30" s="229">
        <f t="shared" si="9"/>
        <v>22155</v>
      </c>
      <c r="E30" s="229">
        <f t="shared" si="10"/>
        <v>2461.6666666666665</v>
      </c>
      <c r="F30" s="304"/>
      <c r="G30" s="312" t="s">
        <v>16</v>
      </c>
      <c r="H30" s="230">
        <v>21100</v>
      </c>
      <c r="I30" s="229">
        <f t="shared" si="11"/>
        <v>1055</v>
      </c>
      <c r="J30" s="229">
        <f t="shared" si="12"/>
        <v>22155</v>
      </c>
      <c r="K30" s="229">
        <f t="shared" si="13"/>
        <v>2461.6666666666665</v>
      </c>
      <c r="L30" s="304"/>
      <c r="M30" s="313" t="s">
        <v>16</v>
      </c>
      <c r="N30" s="230">
        <v>21100</v>
      </c>
      <c r="O30" s="230">
        <v>21100</v>
      </c>
      <c r="P30" s="304"/>
      <c r="Q30" s="312" t="s">
        <v>16</v>
      </c>
      <c r="R30" s="229">
        <v>1400</v>
      </c>
      <c r="S30" s="229">
        <f t="shared" si="14"/>
        <v>70</v>
      </c>
      <c r="T30" s="229">
        <f t="shared" si="15"/>
        <v>1470</v>
      </c>
    </row>
    <row r="31" spans="1:20" x14ac:dyDescent="0.3">
      <c r="A31" s="312" t="s">
        <v>17</v>
      </c>
      <c r="B31" s="230">
        <v>23880</v>
      </c>
      <c r="C31" s="229">
        <f t="shared" si="8"/>
        <v>1194</v>
      </c>
      <c r="D31" s="229">
        <f t="shared" si="9"/>
        <v>25074</v>
      </c>
      <c r="E31" s="229">
        <f t="shared" si="10"/>
        <v>2786</v>
      </c>
      <c r="F31" s="304"/>
      <c r="G31" s="312" t="s">
        <v>17</v>
      </c>
      <c r="H31" s="230">
        <v>23880</v>
      </c>
      <c r="I31" s="229">
        <f t="shared" si="11"/>
        <v>1194</v>
      </c>
      <c r="J31" s="229">
        <f t="shared" si="12"/>
        <v>25074</v>
      </c>
      <c r="K31" s="229">
        <f t="shared" si="13"/>
        <v>2786</v>
      </c>
      <c r="L31" s="304"/>
      <c r="M31" s="313" t="s">
        <v>17</v>
      </c>
      <c r="N31" s="230">
        <v>23880</v>
      </c>
      <c r="O31" s="230">
        <v>23880</v>
      </c>
      <c r="P31" s="304"/>
      <c r="Q31" s="312" t="s">
        <v>17</v>
      </c>
      <c r="R31" s="229">
        <v>2275</v>
      </c>
      <c r="S31" s="229">
        <f t="shared" si="14"/>
        <v>113.75</v>
      </c>
      <c r="T31" s="229">
        <f t="shared" si="15"/>
        <v>2388.75</v>
      </c>
    </row>
    <row r="32" spans="1:20" x14ac:dyDescent="0.3">
      <c r="A32" s="312" t="s">
        <v>18</v>
      </c>
      <c r="B32" s="230">
        <v>24130</v>
      </c>
      <c r="C32" s="229">
        <f t="shared" si="8"/>
        <v>1206.5</v>
      </c>
      <c r="D32" s="229">
        <f t="shared" si="9"/>
        <v>25336.5</v>
      </c>
      <c r="E32" s="229">
        <f t="shared" si="10"/>
        <v>2815.1666666666665</v>
      </c>
      <c r="F32" s="304"/>
      <c r="G32" s="312" t="s">
        <v>18</v>
      </c>
      <c r="H32" s="230">
        <v>24130</v>
      </c>
      <c r="I32" s="229">
        <f t="shared" si="11"/>
        <v>1206.5</v>
      </c>
      <c r="J32" s="229">
        <f t="shared" si="12"/>
        <v>25336.5</v>
      </c>
      <c r="K32" s="229">
        <f t="shared" si="13"/>
        <v>2815.1666666666665</v>
      </c>
      <c r="L32" s="304"/>
      <c r="M32" s="313" t="s">
        <v>18</v>
      </c>
      <c r="N32" s="230">
        <v>24130</v>
      </c>
      <c r="O32" s="230">
        <v>24130</v>
      </c>
      <c r="P32" s="304"/>
      <c r="Q32" s="312" t="s">
        <v>18</v>
      </c>
      <c r="R32" s="229">
        <v>1750</v>
      </c>
      <c r="S32" s="229">
        <f t="shared" si="14"/>
        <v>87.5</v>
      </c>
      <c r="T32" s="229">
        <f t="shared" si="15"/>
        <v>1837.5</v>
      </c>
    </row>
    <row r="33" spans="1:20" x14ac:dyDescent="0.3">
      <c r="A33" s="312" t="s">
        <v>19</v>
      </c>
      <c r="B33" s="230">
        <v>24630</v>
      </c>
      <c r="C33" s="229">
        <f t="shared" si="8"/>
        <v>1231.5</v>
      </c>
      <c r="D33" s="229">
        <f t="shared" si="9"/>
        <v>25861.5</v>
      </c>
      <c r="E33" s="229">
        <f t="shared" si="10"/>
        <v>2873.5</v>
      </c>
      <c r="F33" s="304"/>
      <c r="G33" s="312" t="s">
        <v>19</v>
      </c>
      <c r="H33" s="230">
        <v>24630</v>
      </c>
      <c r="I33" s="229">
        <f t="shared" si="11"/>
        <v>1231.5</v>
      </c>
      <c r="J33" s="229">
        <f t="shared" si="12"/>
        <v>25861.5</v>
      </c>
      <c r="K33" s="229">
        <f t="shared" si="13"/>
        <v>2873.5</v>
      </c>
      <c r="L33" s="304"/>
      <c r="M33" s="313" t="s">
        <v>19</v>
      </c>
      <c r="N33" s="230">
        <v>24630</v>
      </c>
      <c r="O33" s="230">
        <v>24630</v>
      </c>
      <c r="P33" s="304"/>
      <c r="Q33" s="312" t="s">
        <v>19</v>
      </c>
      <c r="R33" s="229">
        <v>1875</v>
      </c>
      <c r="S33" s="229">
        <f t="shared" si="14"/>
        <v>93.75</v>
      </c>
      <c r="T33" s="229">
        <f t="shared" si="15"/>
        <v>1968.75</v>
      </c>
    </row>
    <row r="34" spans="1:20" x14ac:dyDescent="0.3">
      <c r="A34" s="312" t="s">
        <v>20</v>
      </c>
      <c r="B34" s="230">
        <v>25180</v>
      </c>
      <c r="C34" s="229">
        <f t="shared" si="8"/>
        <v>1259</v>
      </c>
      <c r="D34" s="229">
        <f t="shared" si="9"/>
        <v>26439</v>
      </c>
      <c r="E34" s="229">
        <f t="shared" si="10"/>
        <v>2937.6666666666665</v>
      </c>
      <c r="F34" s="304"/>
      <c r="G34" s="312" t="s">
        <v>20</v>
      </c>
      <c r="H34" s="230">
        <v>23480</v>
      </c>
      <c r="I34" s="229">
        <f t="shared" si="11"/>
        <v>1174</v>
      </c>
      <c r="J34" s="229">
        <f t="shared" si="12"/>
        <v>24654</v>
      </c>
      <c r="K34" s="229">
        <f t="shared" si="13"/>
        <v>2739.3333333333335</v>
      </c>
      <c r="L34" s="304"/>
      <c r="M34" s="313" t="s">
        <v>20</v>
      </c>
      <c r="N34" s="230">
        <v>23480</v>
      </c>
      <c r="O34" s="230">
        <v>25180</v>
      </c>
      <c r="P34" s="304"/>
      <c r="Q34" s="312" t="s">
        <v>20</v>
      </c>
      <c r="R34" s="229">
        <v>1700</v>
      </c>
      <c r="S34" s="229">
        <f t="shared" si="14"/>
        <v>85</v>
      </c>
      <c r="T34" s="229">
        <f t="shared" si="15"/>
        <v>1785</v>
      </c>
    </row>
    <row r="35" spans="1:20" x14ac:dyDescent="0.3">
      <c r="A35" s="312" t="s">
        <v>21</v>
      </c>
      <c r="B35" s="230">
        <v>25705</v>
      </c>
      <c r="C35" s="229">
        <f t="shared" si="8"/>
        <v>1285.25</v>
      </c>
      <c r="D35" s="229">
        <f t="shared" si="9"/>
        <v>26990.25</v>
      </c>
      <c r="E35" s="229">
        <f t="shared" si="10"/>
        <v>2998.9166666666665</v>
      </c>
      <c r="F35" s="304"/>
      <c r="G35" s="312" t="s">
        <v>21</v>
      </c>
      <c r="H35" s="230">
        <v>24005</v>
      </c>
      <c r="I35" s="229">
        <f t="shared" si="11"/>
        <v>1200.25</v>
      </c>
      <c r="J35" s="229">
        <f t="shared" si="12"/>
        <v>25205.25</v>
      </c>
      <c r="K35" s="229">
        <f t="shared" si="13"/>
        <v>2800.5833333333335</v>
      </c>
      <c r="L35" s="304"/>
      <c r="M35" s="313" t="s">
        <v>21</v>
      </c>
      <c r="N35" s="230">
        <v>24005</v>
      </c>
      <c r="O35" s="230">
        <v>25705</v>
      </c>
      <c r="P35" s="304"/>
      <c r="Q35" s="312" t="s">
        <v>21</v>
      </c>
      <c r="R35" s="229">
        <v>1700</v>
      </c>
      <c r="S35" s="229">
        <f t="shared" si="14"/>
        <v>85</v>
      </c>
      <c r="T35" s="229">
        <f t="shared" si="15"/>
        <v>1785</v>
      </c>
    </row>
    <row r="36" spans="1:20" x14ac:dyDescent="0.3">
      <c r="A36" s="312" t="s">
        <v>22</v>
      </c>
      <c r="B36" s="230">
        <v>26630</v>
      </c>
      <c r="C36" s="229">
        <f t="shared" si="8"/>
        <v>1331.5</v>
      </c>
      <c r="D36" s="229">
        <f t="shared" si="9"/>
        <v>27961.5</v>
      </c>
      <c r="E36" s="229">
        <f t="shared" si="10"/>
        <v>3106.8333333333335</v>
      </c>
      <c r="F36" s="304"/>
      <c r="G36" s="312" t="s">
        <v>22</v>
      </c>
      <c r="H36" s="230">
        <v>24930</v>
      </c>
      <c r="I36" s="229">
        <f t="shared" si="11"/>
        <v>1246.5</v>
      </c>
      <c r="J36" s="229">
        <f t="shared" si="12"/>
        <v>26176.5</v>
      </c>
      <c r="K36" s="229">
        <f t="shared" si="13"/>
        <v>2908.5</v>
      </c>
      <c r="L36" s="304"/>
      <c r="M36" s="313" t="s">
        <v>22</v>
      </c>
      <c r="N36" s="230">
        <v>24930</v>
      </c>
      <c r="O36" s="230">
        <v>26630</v>
      </c>
      <c r="P36" s="304"/>
      <c r="Q36" s="312" t="s">
        <v>22</v>
      </c>
      <c r="R36" s="229">
        <v>2000</v>
      </c>
      <c r="S36" s="229">
        <f t="shared" si="14"/>
        <v>100</v>
      </c>
      <c r="T36" s="229">
        <f t="shared" si="15"/>
        <v>2100</v>
      </c>
    </row>
    <row r="37" spans="1:20" x14ac:dyDescent="0.3">
      <c r="A37" s="312" t="s">
        <v>23</v>
      </c>
      <c r="B37" s="230">
        <v>27230</v>
      </c>
      <c r="C37" s="229">
        <f t="shared" si="8"/>
        <v>1361.5</v>
      </c>
      <c r="D37" s="229">
        <f t="shared" si="9"/>
        <v>28591.5</v>
      </c>
      <c r="E37" s="229">
        <f t="shared" si="10"/>
        <v>3176.8333333333335</v>
      </c>
      <c r="F37" s="304"/>
      <c r="G37" s="312" t="s">
        <v>23</v>
      </c>
      <c r="H37" s="230">
        <v>26530</v>
      </c>
      <c r="I37" s="229">
        <f t="shared" si="11"/>
        <v>1326.5</v>
      </c>
      <c r="J37" s="229">
        <f t="shared" si="12"/>
        <v>27856.5</v>
      </c>
      <c r="K37" s="229">
        <f t="shared" si="13"/>
        <v>3095.1666666666665</v>
      </c>
      <c r="L37" s="304"/>
      <c r="M37" s="313" t="s">
        <v>23</v>
      </c>
      <c r="N37" s="230">
        <v>26530</v>
      </c>
      <c r="O37" s="230">
        <v>27230</v>
      </c>
      <c r="P37" s="304"/>
      <c r="Q37" s="312" t="s">
        <v>23</v>
      </c>
      <c r="R37" s="229">
        <v>1800</v>
      </c>
      <c r="S37" s="229">
        <f t="shared" si="14"/>
        <v>90</v>
      </c>
      <c r="T37" s="229">
        <f t="shared" si="15"/>
        <v>1890</v>
      </c>
    </row>
    <row r="38" spans="1:20" x14ac:dyDescent="0.3">
      <c r="A38" s="312" t="s">
        <v>24</v>
      </c>
      <c r="B38" s="230">
        <v>27780</v>
      </c>
      <c r="C38" s="229">
        <f t="shared" si="8"/>
        <v>1389</v>
      </c>
      <c r="D38" s="229">
        <f t="shared" si="9"/>
        <v>29169</v>
      </c>
      <c r="E38" s="229">
        <f t="shared" si="10"/>
        <v>3241</v>
      </c>
      <c r="F38" s="304"/>
      <c r="G38" s="312" t="s">
        <v>24</v>
      </c>
      <c r="H38" s="230">
        <v>27080</v>
      </c>
      <c r="I38" s="229">
        <f t="shared" si="11"/>
        <v>1354</v>
      </c>
      <c r="J38" s="229">
        <f t="shared" si="12"/>
        <v>28434</v>
      </c>
      <c r="K38" s="229">
        <f t="shared" si="13"/>
        <v>3159.3333333333335</v>
      </c>
      <c r="L38" s="304"/>
      <c r="M38" s="313" t="s">
        <v>24</v>
      </c>
      <c r="N38" s="230">
        <v>27080</v>
      </c>
      <c r="O38" s="230">
        <v>27780</v>
      </c>
      <c r="P38" s="304"/>
      <c r="Q38" s="312" t="s">
        <v>24</v>
      </c>
      <c r="R38" s="229">
        <v>1900</v>
      </c>
      <c r="S38" s="229">
        <f t="shared" si="14"/>
        <v>95</v>
      </c>
      <c r="T38" s="229">
        <f t="shared" si="15"/>
        <v>1995</v>
      </c>
    </row>
    <row r="39" spans="1:20" x14ac:dyDescent="0.3">
      <c r="A39" s="312" t="s">
        <v>25</v>
      </c>
      <c r="B39" s="230">
        <v>29380</v>
      </c>
      <c r="C39" s="229">
        <f t="shared" si="8"/>
        <v>1469</v>
      </c>
      <c r="D39" s="229">
        <f t="shared" si="9"/>
        <v>30849</v>
      </c>
      <c r="E39" s="229">
        <f t="shared" si="10"/>
        <v>3427.6666666666665</v>
      </c>
      <c r="F39" s="304"/>
      <c r="G39" s="312" t="s">
        <v>25</v>
      </c>
      <c r="H39" s="230">
        <v>28680</v>
      </c>
      <c r="I39" s="229">
        <f t="shared" si="11"/>
        <v>1434</v>
      </c>
      <c r="J39" s="229">
        <f t="shared" si="12"/>
        <v>30114</v>
      </c>
      <c r="K39" s="229">
        <f t="shared" si="13"/>
        <v>3346</v>
      </c>
      <c r="L39" s="304"/>
      <c r="M39" s="313" t="s">
        <v>25</v>
      </c>
      <c r="N39" s="230">
        <v>28680</v>
      </c>
      <c r="O39" s="230">
        <v>29380</v>
      </c>
      <c r="P39" s="304"/>
      <c r="Q39" s="312" t="s">
        <v>25</v>
      </c>
      <c r="R39" s="229">
        <v>2400</v>
      </c>
      <c r="S39" s="229">
        <f t="shared" si="14"/>
        <v>120</v>
      </c>
      <c r="T39" s="229">
        <f t="shared" si="15"/>
        <v>2520</v>
      </c>
    </row>
    <row r="40" spans="1:20" x14ac:dyDescent="0.3">
      <c r="A40" s="312" t="s">
        <v>26</v>
      </c>
      <c r="B40" s="230">
        <v>30030</v>
      </c>
      <c r="C40" s="229">
        <f t="shared" si="8"/>
        <v>1501.5</v>
      </c>
      <c r="D40" s="229">
        <f t="shared" si="9"/>
        <v>31531.5</v>
      </c>
      <c r="E40" s="229">
        <f t="shared" si="10"/>
        <v>3503.5</v>
      </c>
      <c r="F40" s="304"/>
      <c r="G40" s="312" t="s">
        <v>26</v>
      </c>
      <c r="H40" s="230">
        <v>30030</v>
      </c>
      <c r="I40" s="229">
        <f t="shared" si="11"/>
        <v>1501.5</v>
      </c>
      <c r="J40" s="229">
        <f t="shared" si="12"/>
        <v>31531.5</v>
      </c>
      <c r="K40" s="229">
        <f t="shared" si="13"/>
        <v>3503.5</v>
      </c>
      <c r="L40" s="304"/>
      <c r="M40" s="313" t="s">
        <v>26</v>
      </c>
      <c r="N40" s="230">
        <v>30030</v>
      </c>
      <c r="O40" s="230">
        <v>30030</v>
      </c>
      <c r="P40" s="304"/>
      <c r="Q40" s="312" t="s">
        <v>26</v>
      </c>
      <c r="R40" s="229">
        <v>2700</v>
      </c>
      <c r="S40" s="229">
        <f t="shared" si="14"/>
        <v>135</v>
      </c>
      <c r="T40" s="229">
        <f t="shared" si="15"/>
        <v>2835</v>
      </c>
    </row>
    <row r="41" spans="1:20" x14ac:dyDescent="0.3">
      <c r="A41" s="312" t="s">
        <v>28</v>
      </c>
      <c r="B41" s="230">
        <v>30830</v>
      </c>
      <c r="C41" s="229">
        <f t="shared" si="8"/>
        <v>1541.5</v>
      </c>
      <c r="D41" s="229">
        <f t="shared" si="9"/>
        <v>32371.5</v>
      </c>
      <c r="E41" s="229">
        <f t="shared" si="10"/>
        <v>3596.8333333333335</v>
      </c>
      <c r="F41" s="304"/>
      <c r="G41" s="312" t="s">
        <v>28</v>
      </c>
      <c r="H41" s="230">
        <v>30830</v>
      </c>
      <c r="I41" s="229">
        <f t="shared" si="11"/>
        <v>1541.5</v>
      </c>
      <c r="J41" s="229">
        <f t="shared" si="12"/>
        <v>32371.5</v>
      </c>
      <c r="K41" s="229">
        <f t="shared" si="13"/>
        <v>3596.8333333333335</v>
      </c>
      <c r="L41" s="304"/>
      <c r="M41" s="313" t="s">
        <v>28</v>
      </c>
      <c r="N41" s="230">
        <v>30830</v>
      </c>
      <c r="O41" s="230">
        <v>30830</v>
      </c>
      <c r="P41" s="304"/>
      <c r="Q41" s="312" t="s">
        <v>28</v>
      </c>
      <c r="R41" s="229">
        <v>2700</v>
      </c>
      <c r="S41" s="229">
        <f t="shared" si="14"/>
        <v>135</v>
      </c>
      <c r="T41" s="229">
        <f t="shared" si="15"/>
        <v>2835</v>
      </c>
    </row>
    <row r="42" spans="1:20" x14ac:dyDescent="0.3">
      <c r="A42" s="312" t="s">
        <v>29</v>
      </c>
      <c r="B42" s="230">
        <v>32430</v>
      </c>
      <c r="C42" s="229">
        <f t="shared" si="8"/>
        <v>1621.5</v>
      </c>
      <c r="D42" s="229">
        <f t="shared" si="9"/>
        <v>34051.5</v>
      </c>
      <c r="E42" s="229">
        <f t="shared" si="10"/>
        <v>3783.5</v>
      </c>
      <c r="F42" s="304"/>
      <c r="G42" s="312" t="s">
        <v>29</v>
      </c>
      <c r="H42" s="230">
        <v>32430</v>
      </c>
      <c r="I42" s="229">
        <f t="shared" si="11"/>
        <v>1621.5</v>
      </c>
      <c r="J42" s="229">
        <f t="shared" si="12"/>
        <v>34051.5</v>
      </c>
      <c r="K42" s="229">
        <f t="shared" si="13"/>
        <v>3783.5</v>
      </c>
      <c r="L42" s="304"/>
      <c r="M42" s="313" t="s">
        <v>29</v>
      </c>
      <c r="N42" s="230">
        <v>32430</v>
      </c>
      <c r="O42" s="230">
        <v>32430</v>
      </c>
      <c r="P42" s="304"/>
      <c r="Q42" s="312" t="s">
        <v>29</v>
      </c>
      <c r="R42" s="229">
        <v>2700</v>
      </c>
      <c r="S42" s="229">
        <f t="shared" si="14"/>
        <v>135</v>
      </c>
      <c r="T42" s="229">
        <f t="shared" si="15"/>
        <v>2835</v>
      </c>
    </row>
    <row r="43" spans="1:20" x14ac:dyDescent="0.3">
      <c r="A43" s="304"/>
      <c r="B43" s="304"/>
      <c r="C43" s="304"/>
      <c r="D43" s="304"/>
      <c r="E43" s="304"/>
      <c r="F43" s="304"/>
      <c r="G43" s="304"/>
      <c r="H43" s="304"/>
      <c r="I43" s="304"/>
      <c r="J43" s="304"/>
      <c r="K43" s="304"/>
      <c r="L43" s="304"/>
      <c r="M43" s="304"/>
      <c r="N43" s="304"/>
      <c r="O43" s="304"/>
      <c r="P43" s="304"/>
      <c r="Q43" s="304"/>
      <c r="R43" s="304"/>
      <c r="S43" s="304"/>
      <c r="T43" s="304"/>
    </row>
    <row r="44" spans="1:20" ht="81" customHeight="1" x14ac:dyDescent="1.65">
      <c r="A44" s="198" t="s">
        <v>85</v>
      </c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</row>
    <row r="45" spans="1:20" ht="21" customHeight="1" x14ac:dyDescent="0.3">
      <c r="A45" s="197" t="s">
        <v>68</v>
      </c>
      <c r="B45" s="196"/>
      <c r="C45" s="196"/>
      <c r="D45" s="196"/>
      <c r="E45" s="195"/>
      <c r="F45" s="304"/>
      <c r="G45" s="194" t="s">
        <v>86</v>
      </c>
      <c r="H45" s="194"/>
      <c r="I45" s="194"/>
      <c r="J45" s="194"/>
      <c r="K45" s="194"/>
      <c r="L45" s="304"/>
      <c r="M45" s="211" t="s">
        <v>68</v>
      </c>
      <c r="N45" s="210"/>
      <c r="O45" s="209"/>
    </row>
    <row r="46" spans="1:20" ht="21" customHeight="1" x14ac:dyDescent="0.3">
      <c r="A46" s="197" t="s">
        <v>87</v>
      </c>
      <c r="B46" s="196"/>
      <c r="C46" s="196"/>
      <c r="D46" s="196"/>
      <c r="E46" s="195"/>
      <c r="F46" s="304"/>
      <c r="G46" s="193" t="s">
        <v>88</v>
      </c>
      <c r="H46" s="192"/>
      <c r="I46" s="192"/>
      <c r="J46" s="192"/>
      <c r="K46" s="192"/>
      <c r="L46" s="304"/>
      <c r="M46" s="208" t="s">
        <v>71</v>
      </c>
      <c r="N46" s="207"/>
      <c r="O46" s="206"/>
    </row>
    <row r="47" spans="1:20" ht="37.5" customHeight="1" x14ac:dyDescent="0.3">
      <c r="A47" s="314" t="s">
        <v>89</v>
      </c>
      <c r="B47" s="311" t="s">
        <v>74</v>
      </c>
      <c r="C47" s="311" t="s">
        <v>75</v>
      </c>
      <c r="D47" s="311" t="s">
        <v>76</v>
      </c>
      <c r="E47" s="311" t="s">
        <v>77</v>
      </c>
      <c r="F47" s="304"/>
      <c r="G47" s="315" t="s">
        <v>89</v>
      </c>
      <c r="H47" s="316" t="s">
        <v>74</v>
      </c>
      <c r="I47" s="316" t="s">
        <v>75</v>
      </c>
      <c r="J47" s="191" t="s">
        <v>90</v>
      </c>
      <c r="K47" s="191"/>
      <c r="L47" s="304"/>
      <c r="M47" s="317" t="s">
        <v>89</v>
      </c>
      <c r="N47" s="190" t="s">
        <v>91</v>
      </c>
      <c r="O47" s="190"/>
    </row>
    <row r="48" spans="1:20" x14ac:dyDescent="0.3">
      <c r="A48" s="312" t="s">
        <v>30</v>
      </c>
      <c r="B48" s="229">
        <v>14250</v>
      </c>
      <c r="C48" s="229">
        <f t="shared" ref="C48:C63" si="16">B48*0.05</f>
        <v>712.5</v>
      </c>
      <c r="D48" s="229">
        <f t="shared" ref="D48:D63" si="17">B48+C48</f>
        <v>14962.5</v>
      </c>
      <c r="E48" s="229">
        <f t="shared" ref="E48:E63" si="18">D48/9</f>
        <v>1662.5</v>
      </c>
      <c r="F48" s="304"/>
      <c r="G48" s="318" t="s">
        <v>30</v>
      </c>
      <c r="H48" s="229">
        <v>325</v>
      </c>
      <c r="I48" s="229">
        <f t="shared" ref="I48:I63" si="19">H48*0.05</f>
        <v>16.25</v>
      </c>
      <c r="J48" s="231">
        <f t="shared" ref="J48:J63" si="20">H48+I48</f>
        <v>341.25</v>
      </c>
      <c r="K48" s="231"/>
      <c r="L48" s="304"/>
      <c r="M48" s="308" t="s">
        <v>30</v>
      </c>
      <c r="N48" s="231">
        <v>14250</v>
      </c>
      <c r="O48" s="231"/>
    </row>
    <row r="49" spans="1:20" x14ac:dyDescent="0.3">
      <c r="A49" s="312" t="s">
        <v>31</v>
      </c>
      <c r="B49" s="229">
        <v>15600</v>
      </c>
      <c r="C49" s="229">
        <f t="shared" si="16"/>
        <v>780</v>
      </c>
      <c r="D49" s="229">
        <f t="shared" si="17"/>
        <v>16380</v>
      </c>
      <c r="E49" s="229">
        <f t="shared" si="18"/>
        <v>1820</v>
      </c>
      <c r="F49" s="304"/>
      <c r="G49" s="318" t="s">
        <v>31</v>
      </c>
      <c r="H49" s="229">
        <v>500</v>
      </c>
      <c r="I49" s="229">
        <f t="shared" si="19"/>
        <v>25</v>
      </c>
      <c r="J49" s="231">
        <f t="shared" si="20"/>
        <v>525</v>
      </c>
      <c r="K49" s="231"/>
      <c r="L49" s="304"/>
      <c r="M49" s="308" t="s">
        <v>31</v>
      </c>
      <c r="N49" s="231">
        <v>15600</v>
      </c>
      <c r="O49" s="231"/>
    </row>
    <row r="50" spans="1:20" x14ac:dyDescent="0.3">
      <c r="A50" s="312" t="s">
        <v>32</v>
      </c>
      <c r="B50" s="229">
        <v>16950</v>
      </c>
      <c r="C50" s="229">
        <f t="shared" si="16"/>
        <v>847.5</v>
      </c>
      <c r="D50" s="229">
        <f t="shared" si="17"/>
        <v>17797.5</v>
      </c>
      <c r="E50" s="229">
        <f t="shared" si="18"/>
        <v>1977.5</v>
      </c>
      <c r="F50" s="304"/>
      <c r="G50" s="318" t="s">
        <v>32</v>
      </c>
      <c r="H50" s="229">
        <v>550</v>
      </c>
      <c r="I50" s="229">
        <f t="shared" si="19"/>
        <v>27.5</v>
      </c>
      <c r="J50" s="231">
        <f t="shared" si="20"/>
        <v>577.5</v>
      </c>
      <c r="K50" s="231"/>
      <c r="L50" s="304"/>
      <c r="M50" s="308" t="s">
        <v>32</v>
      </c>
      <c r="N50" s="231">
        <v>16950</v>
      </c>
      <c r="O50" s="231"/>
    </row>
    <row r="51" spans="1:20" x14ac:dyDescent="0.3">
      <c r="A51" s="312" t="s">
        <v>33</v>
      </c>
      <c r="B51" s="229">
        <v>18300</v>
      </c>
      <c r="C51" s="229">
        <f t="shared" si="16"/>
        <v>915</v>
      </c>
      <c r="D51" s="229">
        <f t="shared" si="17"/>
        <v>19215</v>
      </c>
      <c r="E51" s="229">
        <f t="shared" si="18"/>
        <v>2135</v>
      </c>
      <c r="F51" s="304"/>
      <c r="G51" s="318" t="s">
        <v>33</v>
      </c>
      <c r="H51" s="229">
        <v>850</v>
      </c>
      <c r="I51" s="229">
        <f t="shared" si="19"/>
        <v>42.5</v>
      </c>
      <c r="J51" s="231">
        <f t="shared" si="20"/>
        <v>892.5</v>
      </c>
      <c r="K51" s="231"/>
      <c r="L51" s="304"/>
      <c r="M51" s="308" t="s">
        <v>33</v>
      </c>
      <c r="N51" s="231">
        <v>18300</v>
      </c>
      <c r="O51" s="231"/>
    </row>
    <row r="52" spans="1:20" x14ac:dyDescent="0.3">
      <c r="A52" s="312" t="s">
        <v>34</v>
      </c>
      <c r="B52" s="229">
        <v>18200</v>
      </c>
      <c r="C52" s="229">
        <f t="shared" si="16"/>
        <v>910</v>
      </c>
      <c r="D52" s="229">
        <f t="shared" si="17"/>
        <v>19110</v>
      </c>
      <c r="E52" s="229">
        <f t="shared" si="18"/>
        <v>2123.3333333333335</v>
      </c>
      <c r="F52" s="304"/>
      <c r="G52" s="318" t="s">
        <v>34</v>
      </c>
      <c r="H52" s="229">
        <v>775</v>
      </c>
      <c r="I52" s="229">
        <f t="shared" si="19"/>
        <v>38.75</v>
      </c>
      <c r="J52" s="231">
        <f t="shared" si="20"/>
        <v>813.75</v>
      </c>
      <c r="K52" s="231"/>
      <c r="L52" s="304"/>
      <c r="M52" s="308" t="s">
        <v>34</v>
      </c>
      <c r="N52" s="231">
        <v>18200</v>
      </c>
      <c r="O52" s="231"/>
    </row>
    <row r="53" spans="1:20" x14ac:dyDescent="0.3">
      <c r="A53" s="312" t="s">
        <v>35</v>
      </c>
      <c r="B53" s="229">
        <v>19200</v>
      </c>
      <c r="C53" s="229">
        <f t="shared" si="16"/>
        <v>960</v>
      </c>
      <c r="D53" s="229">
        <f t="shared" si="17"/>
        <v>20160</v>
      </c>
      <c r="E53" s="229">
        <f t="shared" si="18"/>
        <v>2240</v>
      </c>
      <c r="F53" s="304"/>
      <c r="G53" s="318" t="s">
        <v>35</v>
      </c>
      <c r="H53" s="229">
        <v>975</v>
      </c>
      <c r="I53" s="229">
        <f t="shared" si="19"/>
        <v>48.75</v>
      </c>
      <c r="J53" s="231">
        <f t="shared" si="20"/>
        <v>1023.75</v>
      </c>
      <c r="K53" s="231"/>
      <c r="L53" s="304"/>
      <c r="M53" s="308" t="s">
        <v>35</v>
      </c>
      <c r="N53" s="231">
        <v>19200</v>
      </c>
      <c r="O53" s="231"/>
    </row>
    <row r="54" spans="1:20" x14ac:dyDescent="0.3">
      <c r="A54" s="312" t="s">
        <v>36</v>
      </c>
      <c r="B54" s="229">
        <v>19600</v>
      </c>
      <c r="C54" s="229">
        <f t="shared" si="16"/>
        <v>980</v>
      </c>
      <c r="D54" s="229">
        <f t="shared" si="17"/>
        <v>20580</v>
      </c>
      <c r="E54" s="229">
        <f t="shared" si="18"/>
        <v>2286.6666666666665</v>
      </c>
      <c r="F54" s="304"/>
      <c r="G54" s="318" t="s">
        <v>36</v>
      </c>
      <c r="H54" s="229">
        <v>1325</v>
      </c>
      <c r="I54" s="229">
        <f t="shared" si="19"/>
        <v>66.25</v>
      </c>
      <c r="J54" s="231">
        <f t="shared" si="20"/>
        <v>1391.25</v>
      </c>
      <c r="K54" s="231"/>
      <c r="L54" s="304"/>
      <c r="M54" s="308" t="s">
        <v>36</v>
      </c>
      <c r="N54" s="231">
        <v>19600</v>
      </c>
      <c r="O54" s="231"/>
    </row>
    <row r="55" spans="1:20" x14ac:dyDescent="0.3">
      <c r="A55" s="312" t="s">
        <v>37</v>
      </c>
      <c r="B55" s="229">
        <v>20200</v>
      </c>
      <c r="C55" s="229">
        <f t="shared" si="16"/>
        <v>1010</v>
      </c>
      <c r="D55" s="229">
        <f t="shared" si="17"/>
        <v>21210</v>
      </c>
      <c r="E55" s="229">
        <f t="shared" si="18"/>
        <v>2356.6666666666665</v>
      </c>
      <c r="F55" s="304"/>
      <c r="G55" s="318" t="s">
        <v>37</v>
      </c>
      <c r="H55" s="229">
        <v>1325</v>
      </c>
      <c r="I55" s="229">
        <f t="shared" si="19"/>
        <v>66.25</v>
      </c>
      <c r="J55" s="231">
        <f t="shared" si="20"/>
        <v>1391.25</v>
      </c>
      <c r="K55" s="231"/>
      <c r="L55" s="304"/>
      <c r="M55" s="308" t="s">
        <v>37</v>
      </c>
      <c r="N55" s="231">
        <v>20200</v>
      </c>
      <c r="O55" s="231"/>
    </row>
    <row r="56" spans="1:20" x14ac:dyDescent="0.3">
      <c r="A56" s="312" t="s">
        <v>38</v>
      </c>
      <c r="B56" s="229">
        <v>21500</v>
      </c>
      <c r="C56" s="229">
        <f t="shared" si="16"/>
        <v>1075</v>
      </c>
      <c r="D56" s="229">
        <f t="shared" si="17"/>
        <v>22575</v>
      </c>
      <c r="E56" s="229">
        <f t="shared" si="18"/>
        <v>2508.3333333333335</v>
      </c>
      <c r="F56" s="304"/>
      <c r="G56" s="318" t="s">
        <v>38</v>
      </c>
      <c r="H56" s="229">
        <v>1300</v>
      </c>
      <c r="I56" s="229">
        <f t="shared" si="19"/>
        <v>65</v>
      </c>
      <c r="J56" s="231">
        <f t="shared" si="20"/>
        <v>1365</v>
      </c>
      <c r="K56" s="231"/>
      <c r="L56" s="304"/>
      <c r="M56" s="308" t="s">
        <v>38</v>
      </c>
      <c r="N56" s="231">
        <v>21500</v>
      </c>
      <c r="O56" s="231"/>
    </row>
    <row r="57" spans="1:20" x14ac:dyDescent="0.3">
      <c r="A57" s="312" t="s">
        <v>39</v>
      </c>
      <c r="B57" s="229">
        <v>21900</v>
      </c>
      <c r="C57" s="229">
        <f t="shared" si="16"/>
        <v>1095</v>
      </c>
      <c r="D57" s="229">
        <f t="shared" si="17"/>
        <v>22995</v>
      </c>
      <c r="E57" s="229">
        <f t="shared" si="18"/>
        <v>2555</v>
      </c>
      <c r="F57" s="304"/>
      <c r="G57" s="318" t="s">
        <v>39</v>
      </c>
      <c r="H57" s="229">
        <v>1750</v>
      </c>
      <c r="I57" s="229">
        <f t="shared" si="19"/>
        <v>87.5</v>
      </c>
      <c r="J57" s="231">
        <f t="shared" si="20"/>
        <v>1837.5</v>
      </c>
      <c r="K57" s="231"/>
      <c r="L57" s="304"/>
      <c r="M57" s="308" t="s">
        <v>39</v>
      </c>
      <c r="N57" s="231">
        <v>21900</v>
      </c>
      <c r="O57" s="231"/>
    </row>
    <row r="58" spans="1:20" x14ac:dyDescent="0.3">
      <c r="A58" s="312" t="s">
        <v>40</v>
      </c>
      <c r="B58" s="229">
        <v>22500</v>
      </c>
      <c r="C58" s="229">
        <f t="shared" si="16"/>
        <v>1125</v>
      </c>
      <c r="D58" s="229">
        <f t="shared" si="17"/>
        <v>23625</v>
      </c>
      <c r="E58" s="229">
        <f t="shared" si="18"/>
        <v>2625</v>
      </c>
      <c r="F58" s="304"/>
      <c r="G58" s="318" t="s">
        <v>40</v>
      </c>
      <c r="H58" s="229">
        <v>1800</v>
      </c>
      <c r="I58" s="229">
        <f t="shared" si="19"/>
        <v>90</v>
      </c>
      <c r="J58" s="231">
        <f t="shared" si="20"/>
        <v>1890</v>
      </c>
      <c r="K58" s="231"/>
      <c r="L58" s="304"/>
      <c r="M58" s="308" t="s">
        <v>40</v>
      </c>
      <c r="N58" s="231">
        <v>22500</v>
      </c>
      <c r="O58" s="231"/>
    </row>
    <row r="59" spans="1:20" x14ac:dyDescent="0.3">
      <c r="A59" s="312" t="s">
        <v>41</v>
      </c>
      <c r="B59" s="229">
        <v>23300</v>
      </c>
      <c r="C59" s="229">
        <f t="shared" si="16"/>
        <v>1165</v>
      </c>
      <c r="D59" s="229">
        <f t="shared" si="17"/>
        <v>24465</v>
      </c>
      <c r="E59" s="229">
        <f t="shared" si="18"/>
        <v>2718.3333333333335</v>
      </c>
      <c r="F59" s="304"/>
      <c r="G59" s="318" t="s">
        <v>41</v>
      </c>
      <c r="H59" s="229">
        <v>1800</v>
      </c>
      <c r="I59" s="229">
        <f t="shared" si="19"/>
        <v>90</v>
      </c>
      <c r="J59" s="231">
        <f t="shared" si="20"/>
        <v>1890</v>
      </c>
      <c r="K59" s="231"/>
      <c r="L59" s="304"/>
      <c r="M59" s="308" t="s">
        <v>41</v>
      </c>
      <c r="N59" s="231">
        <v>23300</v>
      </c>
      <c r="O59" s="231"/>
    </row>
    <row r="60" spans="1:20" x14ac:dyDescent="0.3">
      <c r="A60" s="312" t="s">
        <v>42</v>
      </c>
      <c r="B60" s="229">
        <v>24500</v>
      </c>
      <c r="C60" s="229">
        <f t="shared" si="16"/>
        <v>1225</v>
      </c>
      <c r="D60" s="229">
        <f t="shared" si="17"/>
        <v>25725</v>
      </c>
      <c r="E60" s="229">
        <f t="shared" si="18"/>
        <v>2858.3333333333335</v>
      </c>
      <c r="F60" s="304"/>
      <c r="G60" s="318" t="s">
        <v>42</v>
      </c>
      <c r="H60" s="229">
        <v>1775</v>
      </c>
      <c r="I60" s="229">
        <f t="shared" si="19"/>
        <v>88.75</v>
      </c>
      <c r="J60" s="231">
        <f t="shared" si="20"/>
        <v>1863.75</v>
      </c>
      <c r="K60" s="231"/>
      <c r="L60" s="304"/>
      <c r="M60" s="308" t="s">
        <v>42</v>
      </c>
      <c r="N60" s="231">
        <v>24500</v>
      </c>
      <c r="O60" s="231"/>
    </row>
    <row r="61" spans="1:20" x14ac:dyDescent="0.3">
      <c r="A61" s="312" t="s">
        <v>43</v>
      </c>
      <c r="B61" s="229">
        <v>26050</v>
      </c>
      <c r="C61" s="229">
        <f t="shared" si="16"/>
        <v>1302.5</v>
      </c>
      <c r="D61" s="229">
        <f t="shared" si="17"/>
        <v>27352.5</v>
      </c>
      <c r="E61" s="229">
        <f t="shared" si="18"/>
        <v>3039.1666666666665</v>
      </c>
      <c r="F61" s="304"/>
      <c r="G61" s="318" t="s">
        <v>43</v>
      </c>
      <c r="H61" s="229">
        <v>1425</v>
      </c>
      <c r="I61" s="229">
        <f t="shared" si="19"/>
        <v>71.25</v>
      </c>
      <c r="J61" s="231">
        <f t="shared" si="20"/>
        <v>1496.25</v>
      </c>
      <c r="K61" s="231"/>
      <c r="L61" s="304"/>
      <c r="M61" s="308" t="s">
        <v>43</v>
      </c>
      <c r="N61" s="231">
        <v>26050</v>
      </c>
      <c r="O61" s="231"/>
    </row>
    <row r="62" spans="1:20" x14ac:dyDescent="0.3">
      <c r="A62" s="312" t="s">
        <v>44</v>
      </c>
      <c r="B62" s="229">
        <v>26300</v>
      </c>
      <c r="C62" s="229">
        <f t="shared" si="16"/>
        <v>1315</v>
      </c>
      <c r="D62" s="229">
        <f t="shared" si="17"/>
        <v>27615</v>
      </c>
      <c r="E62" s="229">
        <f t="shared" si="18"/>
        <v>3068.3333333333335</v>
      </c>
      <c r="F62" s="304"/>
      <c r="G62" s="318" t="s">
        <v>44</v>
      </c>
      <c r="H62" s="229">
        <v>1650</v>
      </c>
      <c r="I62" s="229">
        <f t="shared" si="19"/>
        <v>82.5</v>
      </c>
      <c r="J62" s="231">
        <f t="shared" si="20"/>
        <v>1732.5</v>
      </c>
      <c r="K62" s="231"/>
      <c r="L62" s="304"/>
      <c r="M62" s="308" t="s">
        <v>44</v>
      </c>
      <c r="N62" s="231">
        <v>26300</v>
      </c>
      <c r="O62" s="231"/>
    </row>
    <row r="63" spans="1:20" x14ac:dyDescent="0.3">
      <c r="A63" s="312" t="s">
        <v>45</v>
      </c>
      <c r="B63" s="229">
        <v>29650</v>
      </c>
      <c r="C63" s="229">
        <f t="shared" si="16"/>
        <v>1482.5</v>
      </c>
      <c r="D63" s="229">
        <f t="shared" si="17"/>
        <v>31132.5</v>
      </c>
      <c r="E63" s="229">
        <f t="shared" si="18"/>
        <v>3459.1666666666665</v>
      </c>
      <c r="F63" s="304"/>
      <c r="G63" s="318" t="s">
        <v>45</v>
      </c>
      <c r="H63" s="229">
        <v>1900</v>
      </c>
      <c r="I63" s="229">
        <f t="shared" si="19"/>
        <v>95</v>
      </c>
      <c r="J63" s="231">
        <f t="shared" si="20"/>
        <v>1995</v>
      </c>
      <c r="K63" s="231"/>
      <c r="L63" s="304"/>
      <c r="M63" s="308" t="s">
        <v>45</v>
      </c>
      <c r="N63" s="231">
        <v>29650</v>
      </c>
      <c r="O63" s="231"/>
    </row>
    <row r="64" spans="1:20" x14ac:dyDescent="0.3">
      <c r="A64" s="304"/>
      <c r="B64" s="304"/>
      <c r="C64" s="304"/>
      <c r="D64" s="304"/>
      <c r="E64" s="304"/>
      <c r="F64" s="304"/>
      <c r="G64" s="304"/>
      <c r="H64" s="304"/>
      <c r="I64" s="304"/>
      <c r="J64" s="304"/>
      <c r="K64" s="304"/>
      <c r="L64" s="304"/>
      <c r="M64" s="304"/>
      <c r="N64" s="304"/>
      <c r="O64" s="304"/>
      <c r="P64" s="304"/>
      <c r="Q64" s="304"/>
      <c r="R64" s="304"/>
      <c r="S64" s="304"/>
      <c r="T64" s="304"/>
    </row>
    <row r="65" spans="1:20" ht="71.25" customHeight="1" x14ac:dyDescent="1.65">
      <c r="A65" s="189" t="s">
        <v>92</v>
      </c>
      <c r="B65" s="18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</row>
    <row r="66" spans="1:20" ht="18.75" customHeight="1" x14ac:dyDescent="0.3">
      <c r="A66" s="188" t="s">
        <v>93</v>
      </c>
      <c r="B66" s="187"/>
      <c r="C66" s="187"/>
      <c r="D66" s="187"/>
      <c r="E66" s="186"/>
      <c r="F66" s="309"/>
      <c r="G66" s="188" t="s">
        <v>94</v>
      </c>
      <c r="H66" s="187"/>
      <c r="I66" s="187"/>
      <c r="J66" s="187"/>
      <c r="K66" s="186"/>
    </row>
    <row r="67" spans="1:20" ht="18.75" customHeight="1" x14ac:dyDescent="0.3">
      <c r="A67" s="185" t="s">
        <v>95</v>
      </c>
      <c r="B67" s="185"/>
      <c r="C67" s="319" t="s">
        <v>96</v>
      </c>
      <c r="D67" s="320" t="s">
        <v>97</v>
      </c>
      <c r="E67" s="320" t="s">
        <v>81</v>
      </c>
      <c r="F67" s="309"/>
      <c r="G67" s="185" t="s">
        <v>98</v>
      </c>
      <c r="H67" s="185"/>
      <c r="I67" s="319" t="s">
        <v>99</v>
      </c>
      <c r="J67" s="320" t="s">
        <v>97</v>
      </c>
      <c r="K67" s="320" t="s">
        <v>81</v>
      </c>
    </row>
    <row r="68" spans="1:20" ht="28.5" customHeight="1" x14ac:dyDescent="0.3">
      <c r="A68" s="232" t="s">
        <v>100</v>
      </c>
      <c r="B68" s="232"/>
      <c r="C68" s="229">
        <v>2750</v>
      </c>
      <c r="D68" s="229">
        <f t="shared" ref="D68:D73" si="21">C68*0.05</f>
        <v>137.5</v>
      </c>
      <c r="E68" s="229">
        <f t="shared" ref="E68:E73" si="22">C68+D68</f>
        <v>2887.5</v>
      </c>
      <c r="F68" s="309"/>
      <c r="G68" s="184" t="s">
        <v>100</v>
      </c>
      <c r="H68" s="184"/>
      <c r="I68" s="229">
        <v>3750</v>
      </c>
      <c r="J68" s="229">
        <f t="shared" ref="J68:J73" si="23">I68*0.05</f>
        <v>187.5</v>
      </c>
      <c r="K68" s="229">
        <f t="shared" ref="K68:K73" si="24">I68+J68</f>
        <v>3937.5</v>
      </c>
    </row>
    <row r="69" spans="1:20" ht="81" customHeight="1" x14ac:dyDescent="0.3">
      <c r="A69" s="232" t="s">
        <v>101</v>
      </c>
      <c r="B69" s="232"/>
      <c r="C69" s="229">
        <v>3250</v>
      </c>
      <c r="D69" s="229">
        <f t="shared" si="21"/>
        <v>162.5</v>
      </c>
      <c r="E69" s="229">
        <f t="shared" si="22"/>
        <v>3412.5</v>
      </c>
      <c r="F69" s="309"/>
      <c r="G69" s="184" t="s">
        <v>101</v>
      </c>
      <c r="H69" s="184"/>
      <c r="I69" s="229">
        <v>4450</v>
      </c>
      <c r="J69" s="229">
        <f t="shared" si="23"/>
        <v>222.5</v>
      </c>
      <c r="K69" s="229">
        <f t="shared" si="24"/>
        <v>4672.5</v>
      </c>
    </row>
    <row r="70" spans="1:20" ht="81" customHeight="1" x14ac:dyDescent="0.3">
      <c r="A70" s="233" t="s">
        <v>102</v>
      </c>
      <c r="B70" s="233"/>
      <c r="C70" s="229">
        <v>3750</v>
      </c>
      <c r="D70" s="229">
        <f t="shared" si="21"/>
        <v>187.5</v>
      </c>
      <c r="E70" s="229">
        <f t="shared" si="22"/>
        <v>3937.5</v>
      </c>
      <c r="F70" s="309"/>
      <c r="G70" s="183" t="s">
        <v>102</v>
      </c>
      <c r="H70" s="183"/>
      <c r="I70" s="229">
        <v>4750</v>
      </c>
      <c r="J70" s="229">
        <f t="shared" si="23"/>
        <v>237.5</v>
      </c>
      <c r="K70" s="229">
        <f t="shared" si="24"/>
        <v>4987.5</v>
      </c>
    </row>
    <row r="71" spans="1:20" ht="54" customHeight="1" x14ac:dyDescent="0.3">
      <c r="A71" s="233" t="s">
        <v>103</v>
      </c>
      <c r="B71" s="233"/>
      <c r="C71" s="229">
        <v>3750</v>
      </c>
      <c r="D71" s="229">
        <f t="shared" si="21"/>
        <v>187.5</v>
      </c>
      <c r="E71" s="229">
        <f t="shared" si="22"/>
        <v>3937.5</v>
      </c>
      <c r="F71" s="309"/>
      <c r="G71" s="183" t="s">
        <v>103</v>
      </c>
      <c r="H71" s="183"/>
      <c r="I71" s="229">
        <v>4750</v>
      </c>
      <c r="J71" s="229">
        <f t="shared" si="23"/>
        <v>237.5</v>
      </c>
      <c r="K71" s="229">
        <f t="shared" si="24"/>
        <v>4987.5</v>
      </c>
    </row>
    <row r="72" spans="1:20" ht="60.75" customHeight="1" x14ac:dyDescent="0.3">
      <c r="A72" s="233" t="s">
        <v>104</v>
      </c>
      <c r="B72" s="233"/>
      <c r="C72" s="229">
        <v>3750</v>
      </c>
      <c r="D72" s="229">
        <f t="shared" si="21"/>
        <v>187.5</v>
      </c>
      <c r="E72" s="229">
        <f t="shared" si="22"/>
        <v>3937.5</v>
      </c>
      <c r="F72" s="309"/>
      <c r="G72" s="183" t="s">
        <v>104</v>
      </c>
      <c r="H72" s="183"/>
      <c r="I72" s="229">
        <v>4950</v>
      </c>
      <c r="J72" s="229">
        <f t="shared" si="23"/>
        <v>247.5</v>
      </c>
      <c r="K72" s="229">
        <f t="shared" si="24"/>
        <v>5197.5</v>
      </c>
    </row>
    <row r="73" spans="1:20" ht="51" customHeight="1" x14ac:dyDescent="0.3">
      <c r="A73" s="233" t="s">
        <v>105</v>
      </c>
      <c r="B73" s="233"/>
      <c r="C73" s="229">
        <v>3950</v>
      </c>
      <c r="D73" s="229">
        <f t="shared" si="21"/>
        <v>197.5</v>
      </c>
      <c r="E73" s="229">
        <f t="shared" si="22"/>
        <v>4147.5</v>
      </c>
      <c r="F73" s="309"/>
      <c r="G73" s="183" t="s">
        <v>105</v>
      </c>
      <c r="H73" s="183"/>
      <c r="I73" s="229">
        <v>5200</v>
      </c>
      <c r="J73" s="229">
        <f t="shared" si="23"/>
        <v>260</v>
      </c>
      <c r="K73" s="229">
        <f t="shared" si="24"/>
        <v>5460</v>
      </c>
    </row>
  </sheetData>
  <mergeCells count="37">
    <mergeCell ref="G71:H71"/>
    <mergeCell ref="G72:H72"/>
    <mergeCell ref="G73:H73"/>
    <mergeCell ref="A67:B67"/>
    <mergeCell ref="G67:H67"/>
    <mergeCell ref="G68:H68"/>
    <mergeCell ref="G69:H69"/>
    <mergeCell ref="G70:H70"/>
    <mergeCell ref="J47:K47"/>
    <mergeCell ref="N47:O47"/>
    <mergeCell ref="A65:T65"/>
    <mergeCell ref="A66:E66"/>
    <mergeCell ref="G66:K66"/>
    <mergeCell ref="A45:E45"/>
    <mergeCell ref="G45:K45"/>
    <mergeCell ref="M45:O45"/>
    <mergeCell ref="A46:E46"/>
    <mergeCell ref="G46:K46"/>
    <mergeCell ref="M46:O46"/>
    <mergeCell ref="A24:E24"/>
    <mergeCell ref="G24:K24"/>
    <mergeCell ref="M24:O24"/>
    <mergeCell ref="Q24:T24"/>
    <mergeCell ref="A44:T44"/>
    <mergeCell ref="A3:E3"/>
    <mergeCell ref="G3:K3"/>
    <mergeCell ref="M3:O3"/>
    <mergeCell ref="Q3:T3"/>
    <mergeCell ref="A23:E23"/>
    <mergeCell ref="G23:K23"/>
    <mergeCell ref="M23:O23"/>
    <mergeCell ref="Q23:T23"/>
    <mergeCell ref="A1:T1"/>
    <mergeCell ref="A2:E2"/>
    <mergeCell ref="G2:K2"/>
    <mergeCell ref="M2:O2"/>
    <mergeCell ref="Q2:T2"/>
  </mergeCells>
  <pageMargins left="0.7" right="0.7" top="0.75" bottom="0.75" header="0.3" footer="0.3"/>
  <pageSetup scale="65" orientation="landscape" r:id="rId1"/>
  <rowBreaks count="1" manualBreakCount="1">
    <brk id="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"/>
  <sheetViews>
    <sheetView showGridLines="0" showRowColHeaders="0" zoomScale="85" zoomScaleNormal="85" workbookViewId="0">
      <pane ySplit="1" topLeftCell="A2" activePane="bottomLeft" state="frozenSplit"/>
      <selection activeCell="F36" sqref="F36"/>
      <selection pane="bottomLeft" activeCell="F36" sqref="F36"/>
    </sheetView>
  </sheetViews>
  <sheetFormatPr defaultRowHeight="14.4" x14ac:dyDescent="0.3"/>
  <cols>
    <col min="1" max="1" width="9.109375" customWidth="1"/>
    <col min="2" max="2" width="19" customWidth="1"/>
    <col min="3" max="8" width="13.88671875" bestFit="1" customWidth="1"/>
    <col min="9" max="14" width="13.44140625" bestFit="1" customWidth="1"/>
  </cols>
  <sheetData>
    <row r="1" spans="1:14" s="216" customFormat="1" ht="35.25" customHeight="1" x14ac:dyDescent="0.35">
      <c r="A1" s="182" t="s">
        <v>106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</row>
    <row r="2" spans="1:14" s="216" customFormat="1" ht="34.5" customHeight="1" x14ac:dyDescent="0.35">
      <c r="A2" s="181" t="s">
        <v>107</v>
      </c>
      <c r="B2" s="180"/>
      <c r="C2" s="321"/>
      <c r="D2" s="322" t="s">
        <v>108</v>
      </c>
      <c r="E2" s="179"/>
      <c r="F2" s="178"/>
      <c r="G2" s="178"/>
      <c r="H2" s="177"/>
      <c r="I2" s="176" t="s">
        <v>109</v>
      </c>
      <c r="J2" s="176" t="s">
        <v>110</v>
      </c>
      <c r="K2" s="176" t="s">
        <v>111</v>
      </c>
      <c r="L2" s="176" t="s">
        <v>112</v>
      </c>
      <c r="M2" s="176" t="s">
        <v>113</v>
      </c>
      <c r="N2" s="176" t="s">
        <v>114</v>
      </c>
    </row>
    <row r="3" spans="1:14" s="216" customFormat="1" ht="34.5" customHeight="1" x14ac:dyDescent="0.35">
      <c r="A3" s="181" t="s">
        <v>115</v>
      </c>
      <c r="B3" s="174"/>
      <c r="C3" s="322" t="s">
        <v>116</v>
      </c>
      <c r="D3" s="322" t="s">
        <v>117</v>
      </c>
      <c r="E3" s="322" t="s">
        <v>118</v>
      </c>
      <c r="F3" s="322" t="s">
        <v>119</v>
      </c>
      <c r="G3" s="322" t="s">
        <v>120</v>
      </c>
      <c r="H3" s="322" t="s">
        <v>121</v>
      </c>
      <c r="I3" s="175"/>
      <c r="J3" s="175"/>
      <c r="K3" s="175"/>
      <c r="L3" s="175"/>
      <c r="M3" s="175"/>
      <c r="N3" s="175"/>
    </row>
    <row r="4" spans="1:14" s="216" customFormat="1" ht="42.75" customHeight="1" x14ac:dyDescent="0.35">
      <c r="A4" s="173" t="s">
        <v>122</v>
      </c>
      <c r="B4" s="172"/>
      <c r="C4" s="323"/>
      <c r="D4" s="323"/>
      <c r="E4" s="323"/>
      <c r="F4" s="323"/>
      <c r="G4" s="323"/>
      <c r="H4" s="323"/>
      <c r="I4" s="324"/>
      <c r="J4" s="324"/>
      <c r="K4" s="324"/>
      <c r="L4" s="324"/>
      <c r="M4" s="324"/>
      <c r="N4" s="324"/>
    </row>
    <row r="5" spans="1:14" s="216" customFormat="1" ht="30.75" customHeight="1" x14ac:dyDescent="0.35">
      <c r="A5" s="171" t="s">
        <v>123</v>
      </c>
      <c r="B5" s="170"/>
      <c r="C5" s="325">
        <f>VLOOKUP(C4,Price!A:H,2,FALSE)</f>
        <v>0</v>
      </c>
      <c r="D5" s="325">
        <f>VLOOKUP(D4,Price!A:H,2,FALSE)</f>
        <v>0</v>
      </c>
      <c r="E5" s="325">
        <f>VLOOKUP(E4,Price!A:H,2,FALSE)</f>
        <v>0</v>
      </c>
      <c r="F5" s="325">
        <f>VLOOKUP(F4,Price!A:H,2,FALSE)</f>
        <v>0</v>
      </c>
      <c r="G5" s="325">
        <f>VLOOKUP(G4,Price!A:H,2,FALSE)</f>
        <v>0</v>
      </c>
      <c r="H5" s="325">
        <f>VLOOKUP(H4,Price!A:H,2,FALSE)</f>
        <v>0</v>
      </c>
      <c r="I5" s="326">
        <f t="shared" ref="I5:N5" si="0">C5*I4</f>
        <v>0</v>
      </c>
      <c r="J5" s="326">
        <f t="shared" si="0"/>
        <v>0</v>
      </c>
      <c r="K5" s="326">
        <f t="shared" si="0"/>
        <v>0</v>
      </c>
      <c r="L5" s="326">
        <f t="shared" si="0"/>
        <v>0</v>
      </c>
      <c r="M5" s="326">
        <f t="shared" si="0"/>
        <v>0</v>
      </c>
      <c r="N5" s="326">
        <f t="shared" si="0"/>
        <v>0</v>
      </c>
    </row>
    <row r="6" spans="1:14" s="216" customFormat="1" ht="48" customHeight="1" x14ac:dyDescent="0.35">
      <c r="A6" s="169" t="s">
        <v>124</v>
      </c>
      <c r="B6" s="168"/>
      <c r="C6" s="323" t="s">
        <v>17</v>
      </c>
      <c r="D6" s="323"/>
      <c r="E6" s="323"/>
      <c r="F6" s="323"/>
      <c r="G6" s="323"/>
      <c r="H6" s="323"/>
      <c r="I6" s="324"/>
      <c r="J6" s="324"/>
      <c r="K6" s="324"/>
      <c r="L6" s="324"/>
      <c r="M6" s="324"/>
      <c r="N6" s="324"/>
    </row>
    <row r="7" spans="1:14" s="216" customFormat="1" ht="31.5" customHeight="1" x14ac:dyDescent="0.35">
      <c r="A7" s="171" t="s">
        <v>125</v>
      </c>
      <c r="B7" s="167"/>
      <c r="C7" s="325">
        <f>VLOOKUP(C6,Price!A:H,3,FALSE)</f>
        <v>29762</v>
      </c>
      <c r="D7" s="325">
        <f>VLOOKUP(D6,Price!A:H,3,FALSE)</f>
        <v>0</v>
      </c>
      <c r="E7" s="325">
        <f>VLOOKUP(E6,Price!A:H,3,FALSE)</f>
        <v>0</v>
      </c>
      <c r="F7" s="325">
        <f>VLOOKUP(F6,Price!A:H,3,FALSE)</f>
        <v>0</v>
      </c>
      <c r="G7" s="325">
        <f>VLOOKUP(G6,Price!A:H,3,FALSE)</f>
        <v>0</v>
      </c>
      <c r="H7" s="325">
        <f>VLOOKUP(H6,Price!A:H,3,FALSE)</f>
        <v>0</v>
      </c>
      <c r="I7" s="326">
        <f t="shared" ref="I7:N7" si="1">C7*I6</f>
        <v>0</v>
      </c>
      <c r="J7" s="326">
        <f t="shared" si="1"/>
        <v>0</v>
      </c>
      <c r="K7" s="326">
        <f t="shared" si="1"/>
        <v>0</v>
      </c>
      <c r="L7" s="326">
        <f t="shared" si="1"/>
        <v>0</v>
      </c>
      <c r="M7" s="326">
        <f t="shared" si="1"/>
        <v>0</v>
      </c>
      <c r="N7" s="326">
        <f t="shared" si="1"/>
        <v>0</v>
      </c>
    </row>
    <row r="8" spans="1:14" s="216" customFormat="1" ht="48.75" customHeight="1" x14ac:dyDescent="0.35">
      <c r="A8" s="169" t="s">
        <v>126</v>
      </c>
      <c r="B8" s="168"/>
      <c r="C8" s="323"/>
      <c r="D8" s="323"/>
      <c r="E8" s="323"/>
      <c r="F8" s="323"/>
      <c r="G8" s="323"/>
      <c r="H8" s="323"/>
      <c r="I8" s="324"/>
      <c r="J8" s="324"/>
      <c r="K8" s="324"/>
      <c r="L8" s="324"/>
      <c r="M8" s="324"/>
      <c r="N8" s="324"/>
    </row>
    <row r="9" spans="1:14" s="216" customFormat="1" ht="29.25" customHeight="1" x14ac:dyDescent="0.35">
      <c r="A9" s="171" t="s">
        <v>3</v>
      </c>
      <c r="B9" s="167"/>
      <c r="C9" s="325"/>
      <c r="D9" s="325">
        <f>VLOOKUP(D8,Price!A:H,4,FALSE)</f>
        <v>0</v>
      </c>
      <c r="E9" s="325">
        <f>VLOOKUP(E8,Price!A:H,4,FALSE)</f>
        <v>0</v>
      </c>
      <c r="F9" s="325">
        <f>VLOOKUP(F8,Price!A:H,4,FALSE)</f>
        <v>0</v>
      </c>
      <c r="G9" s="325">
        <f>VLOOKUP(G8,Price!A:H,4,FALSE)</f>
        <v>0</v>
      </c>
      <c r="H9" s="325">
        <f>VLOOKUP(H8,Price!A:H,4,FALSE)</f>
        <v>0</v>
      </c>
      <c r="I9" s="326">
        <f t="shared" ref="I9:N9" si="2">C9*I8</f>
        <v>0</v>
      </c>
      <c r="J9" s="326">
        <f t="shared" si="2"/>
        <v>0</v>
      </c>
      <c r="K9" s="326">
        <f t="shared" si="2"/>
        <v>0</v>
      </c>
      <c r="L9" s="326">
        <f t="shared" si="2"/>
        <v>0</v>
      </c>
      <c r="M9" s="326">
        <f t="shared" si="2"/>
        <v>0</v>
      </c>
      <c r="N9" s="326">
        <f t="shared" si="2"/>
        <v>0</v>
      </c>
    </row>
    <row r="10" spans="1:14" s="216" customFormat="1" ht="51" customHeight="1" x14ac:dyDescent="0.35">
      <c r="A10" s="169" t="s">
        <v>127</v>
      </c>
      <c r="B10" s="168"/>
      <c r="C10" s="323"/>
      <c r="D10" s="323"/>
      <c r="E10" s="323"/>
      <c r="F10" s="323"/>
      <c r="G10" s="323"/>
      <c r="H10" s="327"/>
      <c r="I10" s="324"/>
      <c r="J10" s="324"/>
      <c r="K10" s="324"/>
      <c r="L10" s="324"/>
      <c r="M10" s="324"/>
      <c r="N10" s="324"/>
    </row>
    <row r="11" spans="1:14" s="216" customFormat="1" ht="26.25" customHeight="1" x14ac:dyDescent="0.35">
      <c r="A11" s="166" t="s">
        <v>4</v>
      </c>
      <c r="B11" s="165"/>
      <c r="C11" s="328"/>
      <c r="D11" s="328"/>
      <c r="E11" s="328">
        <f>VLOOKUP(E10,Price!A:H,5,FALSE)</f>
        <v>0</v>
      </c>
      <c r="F11" s="328">
        <f>VLOOKUP(F10,Price!A:H,5,FALSE)</f>
        <v>0</v>
      </c>
      <c r="G11" s="328">
        <f>VLOOKUP(G10,Price!A:H,5,FALSE)</f>
        <v>0</v>
      </c>
      <c r="H11" s="329">
        <f>VLOOKUP(H10,Price!A:H,5,FALSE)</f>
        <v>0</v>
      </c>
      <c r="I11" s="326">
        <f t="shared" ref="I11:N11" si="3">C11*I10</f>
        <v>0</v>
      </c>
      <c r="J11" s="326">
        <f t="shared" si="3"/>
        <v>0</v>
      </c>
      <c r="K11" s="326">
        <f t="shared" si="3"/>
        <v>0</v>
      </c>
      <c r="L11" s="326">
        <f t="shared" si="3"/>
        <v>0</v>
      </c>
      <c r="M11" s="326">
        <f t="shared" si="3"/>
        <v>0</v>
      </c>
      <c r="N11" s="326">
        <f t="shared" si="3"/>
        <v>0</v>
      </c>
    </row>
    <row r="12" spans="1:14" s="216" customFormat="1" ht="19.5" hidden="1" customHeight="1" x14ac:dyDescent="0.35">
      <c r="A12" s="164" t="s">
        <v>128</v>
      </c>
      <c r="B12" s="164"/>
      <c r="C12" s="164"/>
      <c r="D12" s="164"/>
      <c r="E12" s="164"/>
      <c r="F12" s="164"/>
      <c r="G12" s="164"/>
      <c r="H12" s="164"/>
      <c r="I12" s="164"/>
      <c r="J12" s="164"/>
      <c r="K12" s="330"/>
      <c r="L12" s="330"/>
      <c r="M12" s="330"/>
      <c r="N12" s="330"/>
    </row>
    <row r="13" spans="1:14" s="216" customFormat="1" ht="19.5" hidden="1" customHeight="1" x14ac:dyDescent="0.35">
      <c r="A13" s="163" t="s">
        <v>129</v>
      </c>
      <c r="B13" s="162"/>
      <c r="C13" s="162"/>
      <c r="D13" s="162"/>
      <c r="E13" s="162"/>
      <c r="F13" s="162"/>
      <c r="G13" s="162"/>
      <c r="H13" s="162"/>
      <c r="I13" s="162"/>
      <c r="J13" s="161"/>
      <c r="K13" s="330"/>
      <c r="L13" s="330"/>
      <c r="M13" s="330"/>
      <c r="N13" s="330"/>
    </row>
    <row r="14" spans="1:14" s="216" customFormat="1" ht="19.5" hidden="1" customHeight="1" x14ac:dyDescent="0.35">
      <c r="A14" s="160" t="s">
        <v>130</v>
      </c>
      <c r="B14" s="159"/>
      <c r="C14" s="331"/>
      <c r="D14" s="332"/>
      <c r="E14" s="332"/>
      <c r="F14" s="332"/>
      <c r="G14" s="332"/>
      <c r="H14" s="333"/>
      <c r="I14" s="334"/>
      <c r="J14" s="335"/>
      <c r="K14" s="330"/>
      <c r="L14" s="330"/>
      <c r="M14" s="330"/>
      <c r="N14" s="330"/>
    </row>
    <row r="15" spans="1:14" s="216" customFormat="1" ht="19.5" hidden="1" customHeight="1" x14ac:dyDescent="0.35">
      <c r="A15" s="158" t="s">
        <v>5</v>
      </c>
      <c r="B15" s="157"/>
      <c r="C15" s="336">
        <f>VLOOKUP(C14,Price!A:H,6,FALSE)</f>
        <v>0</v>
      </c>
      <c r="D15" s="336">
        <f>VLOOKUP(D14,Price!A:H,6,FALSE)</f>
        <v>0</v>
      </c>
      <c r="E15" s="336">
        <f>VLOOKUP(E14,Price!A:H,6,FALSE)</f>
        <v>0</v>
      </c>
      <c r="F15" s="336">
        <f>VLOOKUP(F14,Price!A:H,6,FALSE)</f>
        <v>0</v>
      </c>
      <c r="G15" s="336">
        <f>VLOOKUP(G14,Price!A:H,6,FALSE)</f>
        <v>0</v>
      </c>
      <c r="H15" s="336">
        <f>VLOOKUP(H14,Price!A:H,6,FALSE)</f>
        <v>0</v>
      </c>
      <c r="I15" s="337">
        <f>SUM(C15:E15)*I14</f>
        <v>0</v>
      </c>
      <c r="J15" s="337">
        <f>SUM(F15:H15)*J14</f>
        <v>0</v>
      </c>
      <c r="K15" s="330"/>
      <c r="L15" s="330"/>
      <c r="M15" s="330"/>
      <c r="N15" s="330"/>
    </row>
    <row r="16" spans="1:14" s="216" customFormat="1" ht="19.5" hidden="1" customHeight="1" x14ac:dyDescent="0.35">
      <c r="A16" s="156" t="s">
        <v>131</v>
      </c>
      <c r="B16" s="155"/>
      <c r="C16" s="331"/>
      <c r="D16" s="332"/>
      <c r="E16" s="332"/>
      <c r="F16" s="332"/>
      <c r="G16" s="332"/>
      <c r="H16" s="333"/>
      <c r="I16" s="338"/>
      <c r="J16" s="339"/>
      <c r="K16" s="330"/>
      <c r="L16" s="330"/>
      <c r="M16" s="330"/>
      <c r="N16" s="330"/>
    </row>
    <row r="17" spans="1:14" s="216" customFormat="1" ht="19.5" hidden="1" customHeight="1" x14ac:dyDescent="0.35">
      <c r="A17" s="158" t="s">
        <v>6</v>
      </c>
      <c r="B17" s="157"/>
      <c r="C17" s="336">
        <f>VLOOKUP(C16,Price!A:H,7,FALSE)</f>
        <v>0</v>
      </c>
      <c r="D17" s="336">
        <f>VLOOKUP(D16,Price!A:H,7,FALSE)</f>
        <v>0</v>
      </c>
      <c r="E17" s="336">
        <f>VLOOKUP(E16,Price!A:H,7,FALSE)</f>
        <v>0</v>
      </c>
      <c r="F17" s="336">
        <f>VLOOKUP(F16,Price!A:H,7,FALSE)</f>
        <v>0</v>
      </c>
      <c r="G17" s="336">
        <f>VLOOKUP(G16,Price!A:H,7,FALSE)</f>
        <v>0</v>
      </c>
      <c r="H17" s="336">
        <f>VLOOKUP(H16,Price!A:H,7,FALSE)</f>
        <v>0</v>
      </c>
      <c r="I17" s="337">
        <f>SUM(C17:E17)*I16</f>
        <v>0</v>
      </c>
      <c r="J17" s="337">
        <f>SUM(F17:H17)*J16</f>
        <v>0</v>
      </c>
      <c r="K17" s="330"/>
      <c r="L17" s="330"/>
      <c r="M17" s="330"/>
      <c r="N17" s="330"/>
    </row>
    <row r="18" spans="1:14" s="216" customFormat="1" ht="19.5" hidden="1" customHeight="1" x14ac:dyDescent="0.35">
      <c r="A18" s="156" t="s">
        <v>132</v>
      </c>
      <c r="B18" s="155"/>
      <c r="C18" s="331"/>
      <c r="D18" s="332"/>
      <c r="E18" s="332"/>
      <c r="F18" s="332"/>
      <c r="G18" s="332"/>
      <c r="H18" s="333"/>
      <c r="I18" s="340"/>
      <c r="J18" s="341"/>
      <c r="K18" s="330"/>
      <c r="L18" s="330"/>
      <c r="M18" s="330"/>
      <c r="N18" s="330"/>
    </row>
    <row r="19" spans="1:14" s="216" customFormat="1" ht="19.5" hidden="1" customHeight="1" x14ac:dyDescent="0.35">
      <c r="A19" s="158" t="s">
        <v>7</v>
      </c>
      <c r="B19" s="157"/>
      <c r="C19" s="336">
        <f>VLOOKUP(C18,Price!A:H,8,FALSE)</f>
        <v>0</v>
      </c>
      <c r="D19" s="336">
        <f>VLOOKUP(D18,Price!A:H,8,FALSE)</f>
        <v>0</v>
      </c>
      <c r="E19" s="336">
        <f>VLOOKUP(E18,Price!A:H,8,FALSE)</f>
        <v>0</v>
      </c>
      <c r="F19" s="336">
        <f>VLOOKUP(F18,Price!A:H,8,FALSE)</f>
        <v>0</v>
      </c>
      <c r="G19" s="336">
        <f>VLOOKUP(G18,Price!A:H,8,FALSE)</f>
        <v>0</v>
      </c>
      <c r="H19" s="336">
        <f>VLOOKUP(H18,Price!A:H,8,FALSE)</f>
        <v>0</v>
      </c>
      <c r="I19" s="337">
        <f>SUM(C19:E19)*I18</f>
        <v>0</v>
      </c>
      <c r="J19" s="337">
        <f>SUM(F19:H19)*J18</f>
        <v>0</v>
      </c>
      <c r="K19" s="330"/>
      <c r="L19" s="330"/>
      <c r="M19" s="330"/>
      <c r="N19" s="330"/>
    </row>
    <row r="20" spans="1:14" s="216" customFormat="1" ht="19.5" hidden="1" customHeight="1" x14ac:dyDescent="0.35">
      <c r="A20" s="156" t="s">
        <v>133</v>
      </c>
      <c r="B20" s="155"/>
      <c r="C20" s="331"/>
      <c r="D20" s="332"/>
      <c r="E20" s="332"/>
      <c r="F20" s="332"/>
      <c r="G20" s="332"/>
      <c r="H20" s="333"/>
      <c r="I20" s="340"/>
      <c r="J20" s="341"/>
      <c r="K20" s="330"/>
      <c r="L20" s="330"/>
      <c r="M20" s="330"/>
      <c r="N20" s="330"/>
    </row>
    <row r="21" spans="1:14" s="216" customFormat="1" ht="19.5" hidden="1" customHeight="1" x14ac:dyDescent="0.35">
      <c r="A21" s="154" t="s">
        <v>134</v>
      </c>
      <c r="B21" s="153"/>
      <c r="C21" s="336">
        <f>VLOOKUP(C20,Price!A:I,9,FALSE)</f>
        <v>0</v>
      </c>
      <c r="D21" s="336">
        <f>VLOOKUP(D20,Price!A:I,9,FALSE)</f>
        <v>0</v>
      </c>
      <c r="E21" s="336">
        <f>VLOOKUP(E20,Price!A:I,9,FALSE)</f>
        <v>0</v>
      </c>
      <c r="F21" s="336">
        <f>VLOOKUP(F20,Price!A:I,9,FALSE)</f>
        <v>0</v>
      </c>
      <c r="G21" s="336">
        <f>VLOOKUP(G20,Price!A:I,9,FALSE)</f>
        <v>0</v>
      </c>
      <c r="H21" s="336">
        <f>VLOOKUP(H20,Price!A:I,9,FALSE)</f>
        <v>0</v>
      </c>
      <c r="I21" s="337">
        <f>SUM(C21:E21)*I20</f>
        <v>0</v>
      </c>
      <c r="J21" s="337">
        <f>SUM(F21:H21)*J20</f>
        <v>0</v>
      </c>
      <c r="K21" s="330"/>
      <c r="L21" s="330"/>
      <c r="M21" s="330"/>
      <c r="N21" s="330"/>
    </row>
    <row r="22" spans="1:14" s="216" customFormat="1" ht="22.5" customHeight="1" x14ac:dyDescent="0.35">
      <c r="A22" s="152" t="s">
        <v>135</v>
      </c>
      <c r="B22" s="152"/>
      <c r="C22" s="152"/>
      <c r="D22" s="152"/>
      <c r="E22" s="152"/>
      <c r="F22" s="152"/>
      <c r="G22" s="152"/>
      <c r="H22" s="152"/>
      <c r="I22" s="330"/>
      <c r="J22" s="330"/>
      <c r="K22" s="330"/>
      <c r="L22" s="330"/>
      <c r="M22" s="330"/>
      <c r="N22" s="330"/>
    </row>
    <row r="23" spans="1:14" s="216" customFormat="1" ht="32.25" customHeight="1" x14ac:dyDescent="0.35">
      <c r="A23" s="151" t="s">
        <v>136</v>
      </c>
      <c r="B23" s="150"/>
      <c r="C23" s="150"/>
      <c r="D23" s="150"/>
      <c r="E23" s="150"/>
      <c r="F23" s="150"/>
      <c r="G23" s="150"/>
      <c r="H23" s="149"/>
      <c r="I23" s="330"/>
      <c r="J23" s="330"/>
      <c r="K23" s="330"/>
      <c r="L23" s="330"/>
      <c r="M23" s="330"/>
      <c r="N23" s="330"/>
    </row>
    <row r="24" spans="1:14" s="216" customFormat="1" ht="36.75" customHeight="1" x14ac:dyDescent="0.35">
      <c r="A24" s="148" t="s">
        <v>137</v>
      </c>
      <c r="B24" s="147"/>
      <c r="C24" s="323"/>
      <c r="D24" s="323"/>
      <c r="E24" s="323"/>
      <c r="F24" s="323"/>
      <c r="G24" s="323"/>
      <c r="H24" s="342"/>
      <c r="I24" s="330"/>
      <c r="J24" s="330"/>
      <c r="K24" s="343"/>
      <c r="L24" s="343"/>
      <c r="M24" s="343"/>
      <c r="N24" s="330"/>
    </row>
    <row r="25" spans="1:14" s="216" customFormat="1" ht="29.25" customHeight="1" x14ac:dyDescent="0.35">
      <c r="A25" s="146" t="s">
        <v>74</v>
      </c>
      <c r="B25" s="145"/>
      <c r="C25" s="325"/>
      <c r="D25" s="325">
        <f>VLOOKUP(D24,Price!A:J,10,FALSE)</f>
        <v>0</v>
      </c>
      <c r="E25" s="325">
        <f>VLOOKUP(E24,Price!A:J,10,FALSE)</f>
        <v>0</v>
      </c>
      <c r="F25" s="325">
        <f>VLOOKUP(F24,Price!A:J,10,FALSE)</f>
        <v>0</v>
      </c>
      <c r="G25" s="325">
        <f>VLOOKUP(G24,Price!A:J,10,FALSE)</f>
        <v>0</v>
      </c>
      <c r="H25" s="325">
        <f>VLOOKUP(H24,Price!A:J,10,FALSE)</f>
        <v>0</v>
      </c>
      <c r="I25" s="330"/>
      <c r="J25" s="344"/>
      <c r="K25" s="343"/>
      <c r="L25" s="343"/>
      <c r="M25" s="343"/>
      <c r="N25" s="330"/>
    </row>
    <row r="26" spans="1:14" s="216" customFormat="1" ht="29.25" customHeight="1" x14ac:dyDescent="0.35">
      <c r="A26" s="345"/>
      <c r="B26" s="345"/>
      <c r="C26" s="346"/>
      <c r="D26" s="346"/>
      <c r="E26" s="346"/>
      <c r="F26" s="346"/>
      <c r="G26" s="346"/>
      <c r="H26" s="346"/>
      <c r="I26" s="330"/>
      <c r="J26" s="344"/>
      <c r="K26" s="343"/>
      <c r="L26" s="343"/>
      <c r="M26" s="343"/>
      <c r="N26" s="330"/>
    </row>
    <row r="27" spans="1:14" s="216" customFormat="1" ht="32.25" customHeight="1" x14ac:dyDescent="0.35">
      <c r="A27" s="151" t="s">
        <v>138</v>
      </c>
      <c r="B27" s="150"/>
      <c r="C27" s="150"/>
      <c r="D27" s="150"/>
      <c r="E27" s="150"/>
      <c r="F27" s="150"/>
      <c r="G27" s="150"/>
      <c r="H27" s="149"/>
      <c r="I27" s="330"/>
      <c r="J27" s="330"/>
      <c r="K27" s="330"/>
      <c r="L27" s="330"/>
      <c r="M27" s="330"/>
      <c r="N27" s="330"/>
    </row>
    <row r="28" spans="1:14" s="216" customFormat="1" ht="36.75" customHeight="1" x14ac:dyDescent="0.35">
      <c r="A28" s="148" t="s">
        <v>139</v>
      </c>
      <c r="B28" s="147"/>
      <c r="C28" s="323"/>
      <c r="D28" s="323"/>
      <c r="E28" s="323"/>
      <c r="F28" s="323"/>
      <c r="G28" s="323"/>
      <c r="H28" s="342"/>
      <c r="I28" s="330"/>
      <c r="J28" s="330"/>
      <c r="K28" s="343"/>
      <c r="L28" s="343"/>
      <c r="M28" s="343"/>
      <c r="N28" s="330"/>
    </row>
    <row r="29" spans="1:14" s="216" customFormat="1" ht="29.25" customHeight="1" x14ac:dyDescent="0.35">
      <c r="A29" s="146" t="s">
        <v>74</v>
      </c>
      <c r="B29" s="145"/>
      <c r="C29" s="325">
        <f>VLOOKUP(C28,Price!A:L,12,FALSE)</f>
        <v>0</v>
      </c>
      <c r="D29" s="325">
        <f>VLOOKUP(D28,Price!A:L,12,FALSE)</f>
        <v>0</v>
      </c>
      <c r="E29" s="325">
        <f>VLOOKUP(E28,Price!A:L,12,FALSE)</f>
        <v>0</v>
      </c>
      <c r="F29" s="325">
        <f>VLOOKUP(F28,Price!A:L,12,FALSE)</f>
        <v>0</v>
      </c>
      <c r="G29" s="325">
        <f>VLOOKUP(G28,Price!A:L,12,FALSE)</f>
        <v>0</v>
      </c>
      <c r="H29" s="325">
        <f>VLOOKUP(H28,Price!A:L,12,FALSE)</f>
        <v>0</v>
      </c>
      <c r="I29" s="330"/>
      <c r="J29" s="344"/>
      <c r="K29" s="343"/>
      <c r="L29" s="343"/>
      <c r="M29" s="343"/>
      <c r="N29" s="330"/>
    </row>
    <row r="30" spans="1:14" s="216" customFormat="1" ht="19.5" customHeight="1" x14ac:dyDescent="0.35">
      <c r="A30" s="152"/>
      <c r="B30" s="152"/>
      <c r="C30" s="152"/>
      <c r="D30" s="152"/>
      <c r="E30" s="152"/>
      <c r="F30" s="152"/>
      <c r="G30" s="152"/>
      <c r="H30" s="152"/>
      <c r="I30" s="330"/>
      <c r="J30" s="330"/>
      <c r="K30" s="343"/>
      <c r="L30" s="343"/>
      <c r="M30" s="343"/>
      <c r="N30" s="330"/>
    </row>
    <row r="31" spans="1:14" s="216" customFormat="1" ht="38.25" customHeight="1" x14ac:dyDescent="0.35">
      <c r="A31" s="151" t="s">
        <v>140</v>
      </c>
      <c r="B31" s="150"/>
      <c r="C31" s="150"/>
      <c r="D31" s="150"/>
      <c r="E31" s="150"/>
      <c r="F31" s="150"/>
      <c r="G31" s="150"/>
      <c r="H31" s="149"/>
      <c r="I31" s="330"/>
      <c r="J31" s="330"/>
      <c r="K31" s="343"/>
      <c r="L31" s="343"/>
      <c r="M31" s="343"/>
      <c r="N31" s="330"/>
    </row>
    <row r="32" spans="1:14" s="216" customFormat="1" ht="41.25" customHeight="1" x14ac:dyDescent="0.35">
      <c r="A32" s="144" t="s">
        <v>141</v>
      </c>
      <c r="B32" s="143"/>
      <c r="C32" s="342"/>
      <c r="D32" s="342"/>
      <c r="E32" s="342"/>
      <c r="F32" s="342"/>
      <c r="G32" s="342"/>
      <c r="H32" s="342"/>
      <c r="I32" s="330"/>
      <c r="J32" s="330"/>
      <c r="K32" s="343"/>
      <c r="L32" s="343"/>
      <c r="M32" s="343"/>
      <c r="N32" s="330"/>
    </row>
    <row r="33" spans="1:14" s="216" customFormat="1" ht="36" customHeight="1" x14ac:dyDescent="0.35">
      <c r="A33" s="146" t="s">
        <v>74</v>
      </c>
      <c r="B33" s="145"/>
      <c r="C33" s="347">
        <f>VLOOKUP(C32,Price!A:K,11,FALSE)</f>
        <v>0</v>
      </c>
      <c r="D33" s="348">
        <f>VLOOKUP(D32,Price!A:K,11,FALSE)</f>
        <v>0</v>
      </c>
      <c r="E33" s="348">
        <f>VLOOKUP(E32,Price!A:K,11,FALSE)</f>
        <v>0</v>
      </c>
      <c r="F33" s="348">
        <f>VLOOKUP(F32,Price!A:K,11,FALSE)</f>
        <v>0</v>
      </c>
      <c r="G33" s="348">
        <f>VLOOKUP(G32,Price!A:K,11,FALSE)</f>
        <v>0</v>
      </c>
      <c r="H33" s="349">
        <f>VLOOKUP(H32,Price!A:K,11,FALSE)</f>
        <v>0</v>
      </c>
      <c r="I33" s="330"/>
      <c r="J33" s="330"/>
      <c r="K33" s="343"/>
      <c r="L33" s="343"/>
      <c r="M33" s="343"/>
      <c r="N33" s="330"/>
    </row>
    <row r="34" spans="1:14" s="216" customFormat="1" ht="19.5" customHeight="1" x14ac:dyDescent="0.35">
      <c r="A34" s="152"/>
      <c r="B34" s="152"/>
      <c r="C34" s="152"/>
      <c r="D34" s="152"/>
      <c r="E34" s="152"/>
      <c r="F34" s="152"/>
      <c r="G34" s="152"/>
      <c r="H34" s="152"/>
      <c r="I34" s="330"/>
      <c r="J34" s="330"/>
      <c r="K34" s="343"/>
      <c r="L34" s="343"/>
      <c r="M34" s="343"/>
      <c r="N34" s="330"/>
    </row>
    <row r="35" spans="1:14" s="216" customFormat="1" ht="30" customHeight="1" x14ac:dyDescent="0.35">
      <c r="A35" s="142" t="s">
        <v>142</v>
      </c>
      <c r="B35" s="141"/>
      <c r="C35" s="150" t="s">
        <v>143</v>
      </c>
      <c r="D35" s="150"/>
      <c r="E35" s="149"/>
      <c r="F35" s="151" t="s">
        <v>144</v>
      </c>
      <c r="G35" s="150"/>
      <c r="H35" s="149"/>
      <c r="I35" s="330"/>
      <c r="J35" s="330"/>
      <c r="K35" s="330"/>
      <c r="L35" s="330"/>
      <c r="M35" s="330"/>
      <c r="N35" s="330"/>
    </row>
    <row r="36" spans="1:14" s="216" customFormat="1" ht="33" customHeight="1" x14ac:dyDescent="0.35">
      <c r="A36" s="140"/>
      <c r="B36" s="139"/>
      <c r="C36" s="342"/>
      <c r="D36" s="342"/>
      <c r="E36" s="342"/>
      <c r="F36" s="342"/>
      <c r="G36" s="342"/>
      <c r="H36" s="342"/>
      <c r="I36" s="330"/>
      <c r="J36" s="330"/>
      <c r="K36" s="330"/>
      <c r="L36" s="330"/>
      <c r="M36" s="330"/>
      <c r="N36" s="330"/>
    </row>
    <row r="37" spans="1:14" s="216" customFormat="1" ht="32.25" customHeight="1" x14ac:dyDescent="0.35">
      <c r="A37" s="146" t="s">
        <v>74</v>
      </c>
      <c r="B37" s="145"/>
      <c r="C37" s="325">
        <f>VLOOKUP(C36,Price!A:K,11,FALSE)</f>
        <v>0</v>
      </c>
      <c r="D37" s="325">
        <f>VLOOKUP(D36,Price!A:K,11,FALSE)</f>
        <v>0</v>
      </c>
      <c r="E37" s="325">
        <f>VLOOKUP(E36,Price!A:K,11,FALSE)</f>
        <v>0</v>
      </c>
      <c r="F37" s="325">
        <f>VLOOKUP(F36,Price!A:K,11,FALSE)</f>
        <v>0</v>
      </c>
      <c r="G37" s="325">
        <f>VLOOKUP(G36,Price!A:K,11,FALSE)</f>
        <v>0</v>
      </c>
      <c r="H37" s="325">
        <f>VLOOKUP(H36,Price!A:K,11,FALSE)</f>
        <v>0</v>
      </c>
      <c r="I37" s="330"/>
      <c r="J37" s="330"/>
      <c r="K37" s="330"/>
      <c r="L37" s="330"/>
      <c r="M37" s="330"/>
      <c r="N37" s="330"/>
    </row>
    <row r="38" spans="1:14" s="216" customFormat="1" ht="19.5" customHeight="1" x14ac:dyDescent="0.35">
      <c r="A38" s="152"/>
      <c r="B38" s="152"/>
      <c r="C38" s="152"/>
      <c r="D38" s="152"/>
      <c r="E38" s="152"/>
      <c r="F38" s="152"/>
      <c r="G38" s="152"/>
      <c r="H38" s="152"/>
      <c r="I38" s="330"/>
      <c r="J38" s="330"/>
      <c r="K38" s="330"/>
      <c r="L38" s="330"/>
      <c r="M38" s="330"/>
      <c r="N38" s="330"/>
    </row>
    <row r="39" spans="1:14" s="216" customFormat="1" ht="29.25" customHeight="1" x14ac:dyDescent="0.35">
      <c r="A39" s="181" t="s">
        <v>145</v>
      </c>
      <c r="B39" s="180"/>
      <c r="C39" s="138">
        <f>C5+D5+E5+F5+G5+H5+H7++G7+F7+E7+D7+C7+C9++D9+E9+F9+G9+H9+C11+D11+E11+F11+G11+H11+C15+D15+E15+F15+G15+H15+C17+D17+E17++F17+G17+H17+C19+D19+E19+F19+G19+H19+C21+D21+E21+F21+G21+H21</f>
        <v>29762</v>
      </c>
      <c r="D39" s="137"/>
      <c r="E39" s="137"/>
      <c r="F39" s="137"/>
      <c r="G39" s="137"/>
      <c r="H39" s="136"/>
      <c r="I39" s="330"/>
      <c r="J39" s="330"/>
      <c r="K39" s="330"/>
      <c r="L39" s="330"/>
      <c r="M39" s="330"/>
      <c r="N39" s="330"/>
    </row>
    <row r="40" spans="1:14" s="216" customFormat="1" ht="30" customHeight="1" x14ac:dyDescent="0.35">
      <c r="A40" s="181" t="s">
        <v>146</v>
      </c>
      <c r="B40" s="180"/>
      <c r="C40" s="137">
        <f>C25+D25+E25+F25+G25+H25+C29+D29+E29+F29+G29+H29</f>
        <v>0</v>
      </c>
      <c r="D40" s="137"/>
      <c r="E40" s="137"/>
      <c r="F40" s="137"/>
      <c r="G40" s="137"/>
      <c r="H40" s="136"/>
      <c r="I40" s="330"/>
      <c r="J40" s="330"/>
      <c r="K40" s="330"/>
      <c r="L40" s="330"/>
      <c r="M40" s="330"/>
      <c r="N40" s="330"/>
    </row>
    <row r="41" spans="1:14" s="216" customFormat="1" ht="29.25" customHeight="1" x14ac:dyDescent="0.35">
      <c r="A41" s="181" t="s">
        <v>147</v>
      </c>
      <c r="B41" s="180"/>
      <c r="C41" s="137">
        <f>SUM(C33:H33)</f>
        <v>0</v>
      </c>
      <c r="D41" s="137"/>
      <c r="E41" s="137"/>
      <c r="F41" s="137"/>
      <c r="G41" s="137"/>
      <c r="H41" s="136"/>
      <c r="I41" s="330"/>
      <c r="J41" s="330"/>
      <c r="K41" s="330"/>
      <c r="L41" s="330"/>
      <c r="M41" s="330"/>
      <c r="N41" s="330"/>
    </row>
    <row r="42" spans="1:14" s="216" customFormat="1" ht="30.75" customHeight="1" x14ac:dyDescent="0.35">
      <c r="A42" s="181" t="s">
        <v>148</v>
      </c>
      <c r="B42" s="180"/>
      <c r="C42" s="135">
        <f>SUM(C37:H37)</f>
        <v>0</v>
      </c>
      <c r="D42" s="135"/>
      <c r="E42" s="135"/>
      <c r="F42" s="135"/>
      <c r="G42" s="135"/>
      <c r="H42" s="134"/>
      <c r="I42" s="330"/>
      <c r="J42" s="330"/>
      <c r="K42" s="330"/>
      <c r="L42" s="330"/>
      <c r="M42" s="330"/>
      <c r="N42" s="330"/>
    </row>
    <row r="43" spans="1:14" s="216" customFormat="1" ht="30.75" customHeight="1" x14ac:dyDescent="0.35">
      <c r="A43" s="181" t="s">
        <v>149</v>
      </c>
      <c r="B43" s="180"/>
      <c r="C43" s="135">
        <f>SUM(I2:N11)</f>
        <v>0</v>
      </c>
      <c r="D43" s="135"/>
      <c r="E43" s="135"/>
      <c r="F43" s="135"/>
      <c r="G43" s="135"/>
      <c r="H43" s="134"/>
      <c r="I43" s="330"/>
      <c r="J43" s="330"/>
      <c r="K43" s="330"/>
      <c r="L43" s="330"/>
      <c r="M43" s="330"/>
      <c r="N43" s="330"/>
    </row>
    <row r="44" spans="1:14" s="216" customFormat="1" ht="28.5" customHeight="1" x14ac:dyDescent="0.35">
      <c r="A44" s="133" t="s">
        <v>150</v>
      </c>
      <c r="B44" s="132"/>
      <c r="C44" s="131">
        <f>C39+C40+C41+C42-C43</f>
        <v>29762</v>
      </c>
      <c r="D44" s="130"/>
      <c r="E44" s="130"/>
      <c r="F44" s="130"/>
      <c r="G44" s="130"/>
      <c r="H44" s="129"/>
      <c r="I44"/>
      <c r="J44"/>
      <c r="K44"/>
      <c r="L44"/>
      <c r="M44"/>
      <c r="N44"/>
    </row>
  </sheetData>
  <mergeCells count="57">
    <mergeCell ref="A42:B42"/>
    <mergeCell ref="C42:H42"/>
    <mergeCell ref="A43:B43"/>
    <mergeCell ref="C43:H43"/>
    <mergeCell ref="A44:B44"/>
    <mergeCell ref="C44:H44"/>
    <mergeCell ref="A39:B39"/>
    <mergeCell ref="C39:H39"/>
    <mergeCell ref="A40:B40"/>
    <mergeCell ref="C40:H40"/>
    <mergeCell ref="A41:B41"/>
    <mergeCell ref="C41:H41"/>
    <mergeCell ref="A35:B36"/>
    <mergeCell ref="C35:E35"/>
    <mergeCell ref="F35:H35"/>
    <mergeCell ref="A37:B37"/>
    <mergeCell ref="A38:H38"/>
    <mergeCell ref="A30:H30"/>
    <mergeCell ref="A31:H31"/>
    <mergeCell ref="A32:B32"/>
    <mergeCell ref="A33:B33"/>
    <mergeCell ref="A34:H34"/>
    <mergeCell ref="A24:B24"/>
    <mergeCell ref="A25:B25"/>
    <mergeCell ref="A27:H27"/>
    <mergeCell ref="A28:B28"/>
    <mergeCell ref="A29:B29"/>
    <mergeCell ref="A19:B19"/>
    <mergeCell ref="A20:B20"/>
    <mergeCell ref="A21:B21"/>
    <mergeCell ref="A22:H22"/>
    <mergeCell ref="A23:H23"/>
    <mergeCell ref="A14:B14"/>
    <mergeCell ref="A15:B15"/>
    <mergeCell ref="A16:B16"/>
    <mergeCell ref="A17:B17"/>
    <mergeCell ref="A18:B18"/>
    <mergeCell ref="A9:B9"/>
    <mergeCell ref="A10:B10"/>
    <mergeCell ref="A11:B11"/>
    <mergeCell ref="A12:J12"/>
    <mergeCell ref="A13:J13"/>
    <mergeCell ref="A4:B4"/>
    <mergeCell ref="A5:B5"/>
    <mergeCell ref="A6:B6"/>
    <mergeCell ref="A7:B7"/>
    <mergeCell ref="A8:B8"/>
    <mergeCell ref="A1:N1"/>
    <mergeCell ref="A2:B2"/>
    <mergeCell ref="E2:H2"/>
    <mergeCell ref="I2:I3"/>
    <mergeCell ref="J2:J3"/>
    <mergeCell ref="K2:K3"/>
    <mergeCell ref="L2:L3"/>
    <mergeCell ref="M2:M3"/>
    <mergeCell ref="N2:N3"/>
    <mergeCell ref="A3:B3"/>
  </mergeCells>
  <dataValidations count="1">
    <dataValidation type="list" allowBlank="1" showInputMessage="1" showErrorMessage="1" sqref="I14:J14 I16:J16 I18:J18 I20:J20" xr:uid="{00000000-0002-0000-0200-000000000000}">
      <formula1>$L$1:$L$22</formula1>
    </dataValidation>
  </dataValidations>
  <pageMargins left="0.7" right="0.7" top="0.75" bottom="0.75" header="0.3" footer="0.3"/>
  <pageSetup scale="46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1000000}">
          <x14:formula1>
            <xm:f>Price!$A$1:$A$35</xm:f>
          </x14:formula1>
          <xm:sqref>C4:H4 C6:H6 C8:H8 C10:H10 C24:H24 C28:H28</xm:sqref>
        </x14:dataValidation>
        <x14:dataValidation type="list" allowBlank="1" showInputMessage="1" showErrorMessage="1" xr:uid="{00000000-0002-0000-0200-000002000000}">
          <x14:formula1>
            <xm:f>Price!$K$1:$K$22</xm:f>
          </x14:formula1>
          <xm:sqref>I4:N4 I6:N6 I8:N8 I10:N10</xm:sqref>
        </x14:dataValidation>
        <x14:dataValidation type="list" allowBlank="1" showInputMessage="1" showErrorMessage="1" xr:uid="{00000000-0002-0000-0200-000003000000}">
          <x14:formula1>
            <xm:f>Price!$A$37:$A$52</xm:f>
          </x14:formula1>
          <xm:sqref>C32:H32</xm:sqref>
        </x14:dataValidation>
        <x14:dataValidation type="list" allowBlank="1" showInputMessage="1" showErrorMessage="1" xr:uid="{00000000-0002-0000-0200-000004000000}">
          <x14:formula1>
            <xm:f>Price!$A$53:$A$56</xm:f>
          </x14:formula1>
          <xm:sqref>C36:H36</xm:sqref>
        </x14:dataValidation>
        <x14:dataValidation type="list" allowBlank="1" showInputMessage="1" showErrorMessage="1" xr:uid="{00000000-0002-0000-0200-000005000000}">
          <x14:formula1>
            <xm:f>Price!$A:$A</xm:f>
          </x14:formula1>
          <xm:sqref>C18:H18 C20:H20 C16:H16 C14:H14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6"/>
  <sheetViews>
    <sheetView showGridLines="0" zoomScale="70" zoomScaleNormal="70" workbookViewId="0">
      <selection activeCell="F22" sqref="F22 F22:M22"/>
    </sheetView>
  </sheetViews>
  <sheetFormatPr defaultRowHeight="14.4" x14ac:dyDescent="0.3"/>
  <cols>
    <col min="1" max="3" width="9.109375" customWidth="1"/>
    <col min="4" max="4" width="10.6640625" bestFit="1" customWidth="1"/>
    <col min="5" max="12" width="9.109375" customWidth="1"/>
    <col min="13" max="13" width="23.109375" customWidth="1"/>
    <col min="14" max="14" width="0.109375" customWidth="1"/>
    <col min="15" max="15" width="9.109375" customWidth="1"/>
    <col min="16" max="16" width="10.5546875" bestFit="1" customWidth="1"/>
  </cols>
  <sheetData>
    <row r="1" spans="1:20" x14ac:dyDescent="0.3">
      <c r="A1" s="262"/>
      <c r="B1" s="263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5"/>
      <c r="N1" s="265"/>
    </row>
    <row r="2" spans="1:20" x14ac:dyDescent="0.3">
      <c r="A2" s="266"/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8"/>
      <c r="N2" s="268"/>
    </row>
    <row r="3" spans="1:20" x14ac:dyDescent="0.3">
      <c r="A3" s="266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8"/>
      <c r="N3" s="268"/>
    </row>
    <row r="4" spans="1:20" x14ac:dyDescent="0.3">
      <c r="A4" s="266"/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8"/>
      <c r="N4" s="268"/>
    </row>
    <row r="5" spans="1:20" x14ac:dyDescent="0.3">
      <c r="A5" s="266"/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8"/>
      <c r="N5" s="268"/>
    </row>
    <row r="6" spans="1:20" x14ac:dyDescent="0.3">
      <c r="A6" s="266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8"/>
      <c r="N6" s="268"/>
    </row>
    <row r="7" spans="1:20" x14ac:dyDescent="0.3">
      <c r="A7" s="266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8"/>
      <c r="N7" s="268"/>
    </row>
    <row r="8" spans="1:20" x14ac:dyDescent="0.3">
      <c r="A8" s="266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268"/>
      <c r="N8" s="268"/>
    </row>
    <row r="9" spans="1:20" ht="18.75" customHeight="1" x14ac:dyDescent="0.3">
      <c r="A9" s="279"/>
      <c r="B9" s="227" t="s">
        <v>151</v>
      </c>
      <c r="C9" s="127" t="s">
        <v>152</v>
      </c>
      <c r="D9" s="127"/>
      <c r="E9" s="127"/>
      <c r="F9" s="127"/>
      <c r="G9" s="222"/>
      <c r="H9" s="222"/>
      <c r="I9" s="222"/>
      <c r="J9" s="222" t="s">
        <v>153</v>
      </c>
      <c r="K9" s="227" t="s">
        <v>20</v>
      </c>
      <c r="L9" s="126" t="s">
        <v>154</v>
      </c>
      <c r="M9" s="125"/>
      <c r="N9" s="124"/>
    </row>
    <row r="10" spans="1:20" ht="18.75" customHeight="1" x14ac:dyDescent="0.3">
      <c r="A10" s="279"/>
      <c r="B10" s="125"/>
      <c r="C10" s="125"/>
      <c r="D10" s="125"/>
      <c r="E10" s="222"/>
      <c r="F10" s="222"/>
      <c r="G10" s="125" t="s">
        <v>155</v>
      </c>
      <c r="H10" s="125"/>
      <c r="I10" s="222"/>
      <c r="J10" s="222"/>
      <c r="M10" s="226" t="s">
        <v>156</v>
      </c>
      <c r="N10" s="268"/>
    </row>
    <row r="11" spans="1:20" ht="19.5" customHeight="1" x14ac:dyDescent="0.3">
      <c r="A11" s="279"/>
      <c r="B11" s="222"/>
      <c r="C11" s="222"/>
      <c r="D11" s="222"/>
      <c r="E11" s="123" t="s">
        <v>157</v>
      </c>
      <c r="F11" s="123"/>
      <c r="G11" s="123"/>
      <c r="H11" s="123"/>
      <c r="I11" s="123"/>
      <c r="J11" s="123"/>
      <c r="K11" s="222" t="s">
        <v>158</v>
      </c>
      <c r="L11" s="122" t="s">
        <v>159</v>
      </c>
      <c r="M11" s="121"/>
      <c r="N11" s="268"/>
    </row>
    <row r="12" spans="1:20" ht="32.25" customHeight="1" x14ac:dyDescent="0.3">
      <c r="A12" s="279"/>
      <c r="B12" s="120" t="s">
        <v>160</v>
      </c>
      <c r="C12" s="119"/>
      <c r="D12" s="278">
        <f>calculation!C2</f>
        <v>0</v>
      </c>
      <c r="E12" s="119" t="s">
        <v>161</v>
      </c>
      <c r="F12" s="119"/>
      <c r="G12" s="119"/>
      <c r="H12" s="118">
        <f>calculation!E2</f>
        <v>0</v>
      </c>
      <c r="I12" s="118"/>
      <c r="J12" s="118"/>
      <c r="K12" s="118"/>
      <c r="L12" s="118"/>
      <c r="M12" s="117"/>
      <c r="N12" s="268"/>
    </row>
    <row r="13" spans="1:20" ht="19.5" customHeight="1" x14ac:dyDescent="0.3">
      <c r="A13" s="279"/>
      <c r="B13" s="28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3"/>
      <c r="N13" s="268"/>
    </row>
    <row r="14" spans="1:20" x14ac:dyDescent="0.3">
      <c r="A14" s="279"/>
      <c r="B14" s="116" t="s">
        <v>162</v>
      </c>
      <c r="C14" s="115"/>
      <c r="D14" s="115"/>
      <c r="E14" s="115" t="s">
        <v>163</v>
      </c>
      <c r="F14" s="115"/>
      <c r="G14" s="115"/>
      <c r="H14" s="112" t="s">
        <v>164</v>
      </c>
      <c r="I14" s="112"/>
      <c r="J14" s="112"/>
      <c r="K14" s="112"/>
      <c r="L14" s="112"/>
      <c r="M14" s="111"/>
      <c r="N14" s="268"/>
    </row>
    <row r="15" spans="1:20" ht="30.75" customHeight="1" x14ac:dyDescent="0.3">
      <c r="A15" s="279" t="s">
        <v>165</v>
      </c>
      <c r="B15" s="114"/>
      <c r="C15" s="113"/>
      <c r="D15" s="113"/>
      <c r="E15" s="113"/>
      <c r="F15" s="113"/>
      <c r="G15" s="113"/>
      <c r="H15" s="110"/>
      <c r="I15" s="110"/>
      <c r="J15" s="110"/>
      <c r="K15" s="110"/>
      <c r="L15" s="110"/>
      <c r="M15" s="109"/>
      <c r="N15" s="268" t="s">
        <v>166</v>
      </c>
      <c r="P15" t="s">
        <v>167</v>
      </c>
      <c r="S15" t="s">
        <v>168</v>
      </c>
      <c r="T15" t="s">
        <v>169</v>
      </c>
    </row>
    <row r="16" spans="1:20" ht="19.5" customHeight="1" x14ac:dyDescent="0.3">
      <c r="A16" s="279" t="s">
        <v>170</v>
      </c>
      <c r="B16" s="280" t="s">
        <v>171</v>
      </c>
      <c r="C16" s="280"/>
      <c r="D16" s="281" t="s">
        <v>23</v>
      </c>
      <c r="E16" s="280" t="s">
        <v>172</v>
      </c>
      <c r="F16" s="280"/>
      <c r="G16" s="280" t="s">
        <v>173</v>
      </c>
      <c r="H16" s="280"/>
      <c r="I16" s="280" t="s">
        <v>174</v>
      </c>
      <c r="J16" s="280" t="s">
        <v>175</v>
      </c>
      <c r="K16" s="280"/>
      <c r="L16" s="280" t="s">
        <v>166</v>
      </c>
      <c r="M16" s="283"/>
      <c r="N16" s="268" t="s">
        <v>166</v>
      </c>
      <c r="P16" t="s">
        <v>167</v>
      </c>
      <c r="S16" t="s">
        <v>165</v>
      </c>
      <c r="T16" t="s">
        <v>176</v>
      </c>
    </row>
    <row r="17" spans="1:16" ht="24" customHeight="1" x14ac:dyDescent="0.3">
      <c r="A17" s="279"/>
      <c r="B17" s="108" t="s">
        <v>145</v>
      </c>
      <c r="C17" s="107"/>
      <c r="D17" s="107"/>
      <c r="E17" s="106"/>
      <c r="F17" s="105" t="s">
        <v>27</v>
      </c>
      <c r="G17" s="119"/>
      <c r="H17" s="119"/>
      <c r="I17" s="119"/>
      <c r="J17" s="119"/>
      <c r="K17" s="119"/>
      <c r="L17" s="119"/>
      <c r="M17" s="104"/>
      <c r="N17" s="242"/>
    </row>
    <row r="18" spans="1:16" ht="24" customHeight="1" x14ac:dyDescent="0.3">
      <c r="A18" s="279"/>
      <c r="B18" s="108" t="s">
        <v>177</v>
      </c>
      <c r="C18" s="107"/>
      <c r="D18" s="107"/>
      <c r="E18" s="106"/>
      <c r="F18" s="105" t="s">
        <v>178</v>
      </c>
      <c r="G18" s="119"/>
      <c r="H18" s="119"/>
      <c r="I18" s="119"/>
      <c r="J18" s="119"/>
      <c r="K18" s="119"/>
      <c r="L18" s="119"/>
      <c r="M18" s="104"/>
      <c r="N18" s="242"/>
    </row>
    <row r="19" spans="1:16" ht="24" customHeight="1" x14ac:dyDescent="0.3">
      <c r="A19" s="279"/>
      <c r="B19" s="108" t="s">
        <v>179</v>
      </c>
      <c r="C19" s="107"/>
      <c r="D19" s="107"/>
      <c r="E19" s="106"/>
      <c r="F19" s="105" t="s">
        <v>180</v>
      </c>
      <c r="G19" s="119"/>
      <c r="H19" s="119"/>
      <c r="I19" s="119"/>
      <c r="J19" s="119"/>
      <c r="K19" s="119"/>
      <c r="L19" s="119"/>
      <c r="M19" s="104"/>
      <c r="N19" s="242"/>
    </row>
    <row r="20" spans="1:16" ht="24" customHeight="1" x14ac:dyDescent="0.3">
      <c r="A20" s="279"/>
      <c r="B20" s="108" t="s">
        <v>181</v>
      </c>
      <c r="C20" s="107"/>
      <c r="D20" s="107"/>
      <c r="E20" s="106"/>
      <c r="F20" s="105" t="s">
        <v>182</v>
      </c>
      <c r="G20" s="119"/>
      <c r="H20" s="119"/>
      <c r="I20" s="119"/>
      <c r="J20" s="119"/>
      <c r="K20" s="119"/>
      <c r="L20" s="119"/>
      <c r="M20" s="104"/>
      <c r="N20" s="242"/>
    </row>
    <row r="21" spans="1:16" ht="24" customHeight="1" x14ac:dyDescent="0.3">
      <c r="A21" s="279"/>
      <c r="B21" s="108" t="s">
        <v>183</v>
      </c>
      <c r="C21" s="107"/>
      <c r="D21" s="107"/>
      <c r="E21" s="106"/>
      <c r="F21" s="105" t="s">
        <v>165</v>
      </c>
      <c r="G21" s="119"/>
      <c r="H21" s="119"/>
      <c r="I21" s="119"/>
      <c r="J21" s="119"/>
      <c r="K21" s="119"/>
      <c r="L21" s="119"/>
      <c r="M21" s="104"/>
      <c r="N21" s="242"/>
    </row>
    <row r="22" spans="1:16" ht="24" customHeight="1" x14ac:dyDescent="0.3">
      <c r="A22" s="279"/>
      <c r="B22" s="103" t="s">
        <v>184</v>
      </c>
      <c r="C22" s="102"/>
      <c r="D22" s="102"/>
      <c r="E22" s="101"/>
      <c r="F22" s="100" t="s">
        <v>185</v>
      </c>
      <c r="G22" s="99"/>
      <c r="H22" s="99"/>
      <c r="I22" s="99"/>
      <c r="J22" s="99"/>
      <c r="K22" s="99"/>
      <c r="L22" s="99"/>
      <c r="M22" s="98"/>
      <c r="N22" s="242"/>
    </row>
    <row r="23" spans="1:16" ht="18.75" customHeight="1" x14ac:dyDescent="0.3">
      <c r="A23" s="279"/>
      <c r="B23" s="28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3"/>
      <c r="N23" s="268"/>
    </row>
    <row r="24" spans="1:16" ht="27" customHeight="1" x14ac:dyDescent="0.3">
      <c r="A24" s="279"/>
      <c r="B24" s="280"/>
      <c r="C24" s="280"/>
      <c r="D24" s="280"/>
      <c r="E24" s="97" t="s">
        <v>186</v>
      </c>
      <c r="F24" s="97"/>
      <c r="G24" s="97"/>
      <c r="H24" s="97"/>
      <c r="I24" s="97"/>
      <c r="J24" s="97"/>
      <c r="K24" s="280"/>
      <c r="L24" s="280"/>
      <c r="M24" s="283"/>
      <c r="N24" s="268"/>
    </row>
    <row r="25" spans="1:16" ht="31.5" customHeight="1" x14ac:dyDescent="0.3">
      <c r="A25" s="279"/>
      <c r="B25" s="96" t="s">
        <v>187</v>
      </c>
      <c r="C25" s="95"/>
      <c r="D25" s="95"/>
      <c r="E25" s="95"/>
      <c r="F25" s="95"/>
      <c r="G25" s="95"/>
      <c r="H25" s="94"/>
      <c r="I25" s="93">
        <f>F22/4</f>
        <v>7062.5</v>
      </c>
      <c r="J25" s="95"/>
      <c r="K25" s="95"/>
      <c r="L25" s="95"/>
      <c r="M25" s="94"/>
      <c r="N25" s="268"/>
    </row>
    <row r="26" spans="1:16" ht="42.75" customHeight="1" x14ac:dyDescent="0.3">
      <c r="A26" s="279"/>
      <c r="B26" s="92" t="s">
        <v>188</v>
      </c>
      <c r="C26" s="99"/>
      <c r="D26" s="99"/>
      <c r="E26" s="99"/>
      <c r="F26" s="99"/>
      <c r="G26" s="99"/>
      <c r="H26" s="98"/>
      <c r="I26" s="91">
        <f>F22/4</f>
        <v>7062.5</v>
      </c>
      <c r="J26" s="119"/>
      <c r="K26" s="119"/>
      <c r="L26" s="119"/>
      <c r="M26" s="104"/>
      <c r="N26" s="268"/>
      <c r="P26" s="251"/>
    </row>
    <row r="27" spans="1:16" ht="42.75" customHeight="1" x14ac:dyDescent="0.3">
      <c r="A27" s="279"/>
      <c r="B27" s="92" t="s">
        <v>189</v>
      </c>
      <c r="C27" s="99"/>
      <c r="D27" s="99"/>
      <c r="E27" s="99"/>
      <c r="F27" s="99"/>
      <c r="G27" s="99"/>
      <c r="H27" s="98"/>
      <c r="I27" s="91">
        <f>F22/4</f>
        <v>7062.5</v>
      </c>
      <c r="J27" s="119"/>
      <c r="K27" s="119"/>
      <c r="L27" s="119"/>
      <c r="M27" s="104"/>
      <c r="N27" s="268"/>
    </row>
    <row r="28" spans="1:16" ht="42.75" customHeight="1" x14ac:dyDescent="0.3">
      <c r="A28" s="279"/>
      <c r="B28" s="92" t="s">
        <v>190</v>
      </c>
      <c r="C28" s="99"/>
      <c r="D28" s="99"/>
      <c r="E28" s="99"/>
      <c r="F28" s="99"/>
      <c r="G28" s="99"/>
      <c r="H28" s="98"/>
      <c r="I28" s="91">
        <f>F22/4</f>
        <v>7062.5</v>
      </c>
      <c r="J28" s="119"/>
      <c r="K28" s="119"/>
      <c r="L28" s="119"/>
      <c r="M28" s="104"/>
      <c r="N28" s="268"/>
    </row>
    <row r="29" spans="1:16" ht="27" customHeight="1" x14ac:dyDescent="0.3">
      <c r="A29" s="279"/>
      <c r="L29" s="350" t="s">
        <v>81</v>
      </c>
      <c r="M29" s="351">
        <f>SUM(I25:M28)</f>
        <v>28250</v>
      </c>
      <c r="N29" s="268"/>
    </row>
    <row r="30" spans="1:16" ht="45" customHeight="1" x14ac:dyDescent="0.6">
      <c r="A30" s="266"/>
      <c r="B30" s="90" t="s">
        <v>191</v>
      </c>
      <c r="C30" s="90"/>
      <c r="D30" s="267"/>
      <c r="E30" s="267"/>
      <c r="F30" s="267"/>
      <c r="G30" s="267"/>
      <c r="H30" s="267"/>
      <c r="I30" s="267"/>
      <c r="J30" s="267"/>
      <c r="K30" s="267"/>
      <c r="L30" s="267"/>
      <c r="M30" s="268"/>
      <c r="N30" s="268"/>
    </row>
    <row r="31" spans="1:16" s="250" customFormat="1" ht="66" customHeight="1" x14ac:dyDescent="0.4">
      <c r="A31" s="269"/>
      <c r="B31" s="89" t="s">
        <v>192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8"/>
      <c r="N31" s="270"/>
    </row>
    <row r="32" spans="1:16" ht="47.25" customHeight="1" x14ac:dyDescent="0.4">
      <c r="A32" s="266"/>
      <c r="B32" s="89" t="s">
        <v>193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8"/>
      <c r="N32" s="268"/>
    </row>
    <row r="33" spans="1:14" ht="44.25" customHeight="1" x14ac:dyDescent="0.3">
      <c r="A33" s="266"/>
      <c r="B33" s="87" t="s">
        <v>194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6"/>
      <c r="N33" s="268"/>
    </row>
    <row r="34" spans="1:14" ht="15.75" customHeight="1" x14ac:dyDescent="0.3">
      <c r="A34" s="266"/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8"/>
      <c r="N34" s="268"/>
    </row>
    <row r="35" spans="1:14" ht="26.25" customHeight="1" x14ac:dyDescent="0.3">
      <c r="A35" s="266"/>
      <c r="B35" s="85"/>
      <c r="C35" s="84"/>
      <c r="D35" s="83"/>
      <c r="E35" s="267"/>
      <c r="F35" s="82"/>
      <c r="G35" s="81"/>
      <c r="H35" s="80"/>
      <c r="I35" s="267"/>
      <c r="J35" s="82"/>
      <c r="K35" s="81"/>
      <c r="L35" s="80"/>
      <c r="M35" s="268"/>
      <c r="N35" s="268"/>
    </row>
    <row r="36" spans="1:14" ht="76.5" customHeight="1" x14ac:dyDescent="0.3">
      <c r="A36" s="271"/>
      <c r="B36" s="79" t="s">
        <v>195</v>
      </c>
      <c r="C36" s="79"/>
      <c r="D36" s="79"/>
      <c r="E36" s="282"/>
      <c r="F36" s="78" t="s">
        <v>196</v>
      </c>
      <c r="G36" s="78"/>
      <c r="H36" s="78"/>
      <c r="I36" s="282"/>
      <c r="J36" s="79" t="s">
        <v>197</v>
      </c>
      <c r="K36" s="79"/>
      <c r="L36" s="79"/>
      <c r="M36" s="272"/>
      <c r="N36" s="272"/>
    </row>
  </sheetData>
  <mergeCells count="45">
    <mergeCell ref="B33:M33"/>
    <mergeCell ref="B35:D35"/>
    <mergeCell ref="F35:H35"/>
    <mergeCell ref="J35:L35"/>
    <mergeCell ref="B36:D36"/>
    <mergeCell ref="F36:H36"/>
    <mergeCell ref="J36:L36"/>
    <mergeCell ref="B28:H28"/>
    <mergeCell ref="I28:M28"/>
    <mergeCell ref="B30:C30"/>
    <mergeCell ref="B31:M31"/>
    <mergeCell ref="B32:M32"/>
    <mergeCell ref="B25:H25"/>
    <mergeCell ref="I25:M25"/>
    <mergeCell ref="B26:H26"/>
    <mergeCell ref="I26:M26"/>
    <mergeCell ref="B27:H27"/>
    <mergeCell ref="I27:M27"/>
    <mergeCell ref="B21:E21"/>
    <mergeCell ref="F21:M21"/>
    <mergeCell ref="B22:E22"/>
    <mergeCell ref="F22:M22"/>
    <mergeCell ref="E24:J24"/>
    <mergeCell ref="B18:E18"/>
    <mergeCell ref="F18:M18"/>
    <mergeCell ref="B19:E19"/>
    <mergeCell ref="F19:M19"/>
    <mergeCell ref="B20:E20"/>
    <mergeCell ref="F20:M20"/>
    <mergeCell ref="B14:C15"/>
    <mergeCell ref="D14:D15"/>
    <mergeCell ref="E14:G15"/>
    <mergeCell ref="H14:M15"/>
    <mergeCell ref="B17:E17"/>
    <mergeCell ref="F17:M17"/>
    <mergeCell ref="E11:J11"/>
    <mergeCell ref="L11:M11"/>
    <mergeCell ref="B12:C12"/>
    <mergeCell ref="E12:G12"/>
    <mergeCell ref="H12:M12"/>
    <mergeCell ref="B8:L8"/>
    <mergeCell ref="C9:F9"/>
    <mergeCell ref="L9:N9"/>
    <mergeCell ref="B10:D10"/>
    <mergeCell ref="G10:H10"/>
  </mergeCells>
  <hyperlinks>
    <hyperlink ref="L9" r:id="rId1" xr:uid="{00000000-0004-0000-0300-000000000000}"/>
  </hyperlinks>
  <pageMargins left="0.7" right="0.7" top="0.75" bottom="0.75" header="0.3" footer="0.3"/>
  <pageSetup scale="58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8:AL37"/>
  <sheetViews>
    <sheetView tabSelected="1" zoomScale="79" zoomScaleNormal="56" workbookViewId="0">
      <selection activeCell="W9" sqref="W9"/>
    </sheetView>
  </sheetViews>
  <sheetFormatPr defaultRowHeight="14.4" x14ac:dyDescent="0.3"/>
  <cols>
    <col min="1" max="1" width="8.88671875" customWidth="1"/>
    <col min="2" max="2" width="9.109375" customWidth="1"/>
    <col min="3" max="3" width="4.44140625" customWidth="1"/>
    <col min="4" max="5" width="9.109375" customWidth="1"/>
    <col min="6" max="6" width="4.33203125" customWidth="1"/>
    <col min="7" max="7" width="9.109375" customWidth="1"/>
    <col min="8" max="8" width="4.6640625" customWidth="1"/>
    <col min="9" max="9" width="12" customWidth="1"/>
    <col min="10" max="10" width="9.109375" customWidth="1"/>
    <col min="11" max="11" width="3.44140625" customWidth="1"/>
    <col min="12" max="12" width="9.109375" customWidth="1"/>
    <col min="13" max="13" width="1.6640625" customWidth="1"/>
    <col min="14" max="14" width="9.109375" customWidth="1"/>
    <col min="15" max="15" width="3.5546875" customWidth="1"/>
    <col min="16" max="16" width="9.109375" customWidth="1"/>
    <col min="17" max="17" width="2.5546875" customWidth="1"/>
    <col min="18" max="18" width="8.88671875" hidden="1" customWidth="1"/>
    <col min="19" max="19" width="9.6640625" customWidth="1"/>
    <col min="20" max="20" width="12" customWidth="1"/>
    <col min="21" max="21" width="3.33203125" hidden="1" customWidth="1"/>
  </cols>
  <sheetData>
    <row r="8" spans="1:21" x14ac:dyDescent="0.3">
      <c r="E8" s="219"/>
    </row>
    <row r="9" spans="1:21" ht="18" customHeight="1" x14ac:dyDescent="0.3">
      <c r="C9" s="227"/>
      <c r="D9" s="127"/>
      <c r="E9" s="127"/>
      <c r="F9" s="127"/>
      <c r="G9" s="127"/>
      <c r="L9" s="222"/>
      <c r="O9" s="126"/>
      <c r="P9" s="125"/>
      <c r="Q9" s="125"/>
      <c r="R9" s="126"/>
      <c r="S9" s="125"/>
      <c r="T9" s="125"/>
    </row>
    <row r="10" spans="1:21" ht="18" customHeight="1" x14ac:dyDescent="0.3">
      <c r="C10" s="227" t="s">
        <v>151</v>
      </c>
      <c r="D10" s="127" t="s">
        <v>152</v>
      </c>
      <c r="E10" s="127"/>
      <c r="F10" s="127"/>
      <c r="G10" s="127"/>
      <c r="S10" s="126" t="s">
        <v>154</v>
      </c>
      <c r="T10" s="125"/>
      <c r="U10" s="125"/>
    </row>
    <row r="11" spans="1:21" ht="18" customHeight="1" x14ac:dyDescent="0.3">
      <c r="I11" s="125" t="s">
        <v>198</v>
      </c>
      <c r="J11" s="125"/>
      <c r="P11" s="226" t="s">
        <v>156</v>
      </c>
    </row>
    <row r="12" spans="1:21" ht="18" customHeight="1" x14ac:dyDescent="0.35">
      <c r="B12" s="77" t="s">
        <v>199</v>
      </c>
      <c r="C12" s="77"/>
      <c r="D12" s="76" t="s">
        <v>200</v>
      </c>
      <c r="E12" s="76"/>
      <c r="F12" s="76"/>
      <c r="G12" s="123" t="s">
        <v>157</v>
      </c>
      <c r="H12" s="123"/>
      <c r="I12" s="123"/>
      <c r="J12" s="123"/>
      <c r="K12" s="123"/>
      <c r="L12" s="123"/>
      <c r="O12" s="222" t="s">
        <v>158</v>
      </c>
      <c r="P12" s="75" t="s">
        <v>201</v>
      </c>
      <c r="Q12" s="125"/>
    </row>
    <row r="14" spans="1:21" ht="18" customHeight="1" x14ac:dyDescent="0.35">
      <c r="A14" s="352" t="s">
        <v>10</v>
      </c>
      <c r="B14" s="74" t="s">
        <v>202</v>
      </c>
      <c r="C14" s="73"/>
      <c r="D14" s="221" t="s">
        <v>203</v>
      </c>
      <c r="E14" s="74" t="s">
        <v>204</v>
      </c>
      <c r="F14" s="74"/>
      <c r="G14" s="74" t="s">
        <v>205</v>
      </c>
      <c r="H14" s="74"/>
      <c r="I14" s="221" t="s">
        <v>140</v>
      </c>
      <c r="J14" s="74" t="s">
        <v>206</v>
      </c>
      <c r="K14" s="74"/>
      <c r="L14" s="74" t="s">
        <v>207</v>
      </c>
      <c r="M14" s="74"/>
      <c r="N14" s="74" t="s">
        <v>208</v>
      </c>
      <c r="O14" s="74"/>
      <c r="P14" s="74" t="s">
        <v>209</v>
      </c>
      <c r="Q14" s="74"/>
      <c r="R14" s="74"/>
      <c r="S14" s="221" t="s">
        <v>210</v>
      </c>
      <c r="T14" s="74" t="s">
        <v>81</v>
      </c>
      <c r="U14" s="72"/>
    </row>
    <row r="15" spans="1:21" ht="18" customHeight="1" x14ac:dyDescent="0.35">
      <c r="A15" s="353">
        <v>0</v>
      </c>
      <c r="B15" s="71" t="s">
        <v>211</v>
      </c>
      <c r="C15" s="71"/>
      <c r="D15" s="228" t="s">
        <v>28</v>
      </c>
      <c r="E15" s="71">
        <v>27025</v>
      </c>
      <c r="F15" s="71"/>
      <c r="G15" s="71">
        <v>4025</v>
      </c>
      <c r="H15" s="71"/>
      <c r="I15" s="228">
        <v>3220</v>
      </c>
      <c r="J15" s="71">
        <v>0</v>
      </c>
      <c r="K15" s="71"/>
      <c r="L15" s="71">
        <v>0</v>
      </c>
      <c r="M15" s="71"/>
      <c r="N15" s="71">
        <v>1150</v>
      </c>
      <c r="O15" s="71"/>
      <c r="P15" s="71">
        <v>1552.5</v>
      </c>
      <c r="Q15" s="71"/>
      <c r="R15" s="71"/>
      <c r="S15" s="228" t="s">
        <v>165</v>
      </c>
      <c r="T15" s="71">
        <v>36972.5</v>
      </c>
      <c r="U15" s="71"/>
    </row>
    <row r="16" spans="1:21" ht="18" customHeight="1" x14ac:dyDescent="0.35">
      <c r="A16" s="353">
        <v>5</v>
      </c>
      <c r="B16" s="73" t="s">
        <v>212</v>
      </c>
      <c r="C16" s="73"/>
      <c r="D16" s="352" t="s">
        <v>24</v>
      </c>
      <c r="E16" s="73">
        <v>20211.25</v>
      </c>
      <c r="F16" s="73"/>
      <c r="G16" s="73">
        <v>3392.5</v>
      </c>
      <c r="H16" s="73"/>
      <c r="I16" s="352">
        <v>3220</v>
      </c>
      <c r="J16" s="73">
        <v>0</v>
      </c>
      <c r="K16" s="73"/>
      <c r="L16" s="73">
        <v>0</v>
      </c>
      <c r="M16" s="73"/>
      <c r="N16" s="73">
        <v>1150</v>
      </c>
      <c r="O16" s="73"/>
      <c r="P16" s="73">
        <v>1552.5</v>
      </c>
      <c r="Q16" s="73"/>
      <c r="R16" s="73"/>
      <c r="S16" s="352" t="s">
        <v>165</v>
      </c>
      <c r="T16" s="73">
        <v>29526.25</v>
      </c>
      <c r="U16" s="73"/>
    </row>
    <row r="17" spans="1:38" ht="18" customHeight="1" x14ac:dyDescent="0.35">
      <c r="A17" s="353">
        <v>10</v>
      </c>
      <c r="B17" s="71" t="s">
        <v>213</v>
      </c>
      <c r="C17" s="71"/>
      <c r="D17" s="228" t="s">
        <v>20</v>
      </c>
      <c r="E17" s="71">
        <v>16042.5</v>
      </c>
      <c r="F17" s="71"/>
      <c r="G17" s="71">
        <v>2760</v>
      </c>
      <c r="H17" s="71"/>
      <c r="I17" s="228">
        <v>3220</v>
      </c>
      <c r="J17" s="71">
        <v>0</v>
      </c>
      <c r="K17" s="71"/>
      <c r="L17" s="71">
        <v>0</v>
      </c>
      <c r="M17" s="71"/>
      <c r="N17" s="71">
        <v>1150</v>
      </c>
      <c r="O17" s="71"/>
      <c r="P17" s="71">
        <v>1552.5</v>
      </c>
      <c r="Q17" s="71"/>
      <c r="R17" s="71"/>
      <c r="S17" s="228" t="s">
        <v>168</v>
      </c>
      <c r="T17" s="71">
        <v>26565</v>
      </c>
      <c r="U17" s="71"/>
    </row>
    <row r="18" spans="1:38" ht="18" customHeight="1" x14ac:dyDescent="0.35">
      <c r="A18" s="353"/>
      <c r="B18" s="73"/>
      <c r="C18" s="73"/>
      <c r="D18" s="352"/>
      <c r="E18" s="73"/>
      <c r="F18" s="73"/>
      <c r="G18" s="73"/>
      <c r="H18" s="73"/>
      <c r="I18" s="352"/>
      <c r="J18" s="73"/>
      <c r="K18" s="73"/>
      <c r="L18" s="73"/>
      <c r="M18" s="73"/>
      <c r="N18" s="73"/>
      <c r="O18" s="73"/>
      <c r="P18" s="73"/>
      <c r="Q18" s="73"/>
      <c r="R18" s="73"/>
      <c r="S18" s="352"/>
      <c r="T18" s="73"/>
      <c r="U18" s="73"/>
    </row>
    <row r="19" spans="1:38" ht="18" customHeight="1" x14ac:dyDescent="0.35">
      <c r="A19" s="353"/>
      <c r="B19" s="71"/>
      <c r="C19" s="71"/>
      <c r="D19" s="228"/>
      <c r="E19" s="71"/>
      <c r="F19" s="71"/>
      <c r="G19" s="71"/>
      <c r="H19" s="71"/>
      <c r="I19" s="228"/>
      <c r="J19" s="71"/>
      <c r="K19" s="71"/>
      <c r="L19" s="71"/>
      <c r="M19" s="71"/>
      <c r="N19" s="71"/>
      <c r="O19" s="71"/>
      <c r="P19" s="71"/>
      <c r="Q19" s="71"/>
      <c r="R19" s="71"/>
      <c r="S19" s="228"/>
      <c r="T19" s="71"/>
      <c r="U19" s="71"/>
    </row>
    <row r="20" spans="1:38" ht="24" customHeight="1" x14ac:dyDescent="0.35">
      <c r="A20" s="287" t="s">
        <v>191</v>
      </c>
      <c r="B20" s="287"/>
      <c r="G20" s="224"/>
      <c r="H20" s="223"/>
      <c r="I20" s="223"/>
      <c r="J20" s="223"/>
      <c r="L20" s="224" t="s">
        <v>186</v>
      </c>
      <c r="M20" s="223"/>
      <c r="N20" s="223"/>
      <c r="O20" s="223"/>
      <c r="S20" s="354" t="s">
        <v>81</v>
      </c>
      <c r="T20" s="70">
        <f>SUM(T15:U19)</f>
        <v>93063.75</v>
      </c>
      <c r="U20" s="70"/>
    </row>
    <row r="21" spans="1:38" ht="18.600000000000001" customHeight="1" x14ac:dyDescent="0.3">
      <c r="A21" s="69" t="s">
        <v>192</v>
      </c>
      <c r="B21" s="69"/>
      <c r="C21" s="69"/>
      <c r="D21" s="69"/>
      <c r="E21" s="69"/>
      <c r="F21" s="69"/>
      <c r="G21" s="69"/>
      <c r="H21" s="69"/>
      <c r="I21" s="68"/>
      <c r="J21" s="96" t="s">
        <v>214</v>
      </c>
      <c r="K21" s="95"/>
      <c r="L21" s="95"/>
      <c r="M21" s="95"/>
      <c r="N21" s="95"/>
      <c r="O21" s="95"/>
      <c r="P21" s="94"/>
      <c r="Q21" s="93" t="s">
        <v>215</v>
      </c>
      <c r="R21" s="95"/>
      <c r="S21" s="95"/>
      <c r="T21" s="95"/>
      <c r="U21" s="94"/>
    </row>
    <row r="22" spans="1:38" ht="18.600000000000001" customHeight="1" x14ac:dyDescent="0.3">
      <c r="A22" s="69"/>
      <c r="B22" s="69"/>
      <c r="C22" s="69"/>
      <c r="D22" s="69"/>
      <c r="E22" s="69"/>
      <c r="F22" s="69"/>
      <c r="G22" s="69"/>
      <c r="H22" s="69"/>
      <c r="I22" s="68"/>
      <c r="J22" s="67">
        <v>45534</v>
      </c>
      <c r="K22" s="99"/>
      <c r="L22" s="99"/>
      <c r="M22" s="99"/>
      <c r="N22" s="99"/>
      <c r="O22" s="99"/>
      <c r="P22" s="98"/>
      <c r="Q22" s="91">
        <f>T20/3</f>
        <v>31021.25</v>
      </c>
      <c r="R22" s="119"/>
      <c r="S22" s="119"/>
      <c r="T22" s="119"/>
      <c r="U22" s="104"/>
      <c r="V22" s="285"/>
      <c r="W22" s="285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</row>
    <row r="23" spans="1:38" ht="18.600000000000001" customHeight="1" x14ac:dyDescent="0.3">
      <c r="A23" s="69"/>
      <c r="B23" s="69"/>
      <c r="C23" s="69"/>
      <c r="D23" s="69"/>
      <c r="E23" s="69"/>
      <c r="F23" s="69"/>
      <c r="G23" s="69"/>
      <c r="H23" s="69"/>
      <c r="I23" s="68"/>
      <c r="J23" s="67">
        <v>45461</v>
      </c>
      <c r="K23" s="99"/>
      <c r="L23" s="99"/>
      <c r="M23" s="99"/>
      <c r="N23" s="99"/>
      <c r="O23" s="99"/>
      <c r="P23" s="98"/>
      <c r="Q23" s="91">
        <f>T20/3</f>
        <v>31021.25</v>
      </c>
      <c r="R23" s="119"/>
      <c r="S23" s="119"/>
      <c r="T23" s="119"/>
      <c r="U23" s="104"/>
    </row>
    <row r="24" spans="1:38" ht="18.600000000000001" customHeight="1" x14ac:dyDescent="0.3">
      <c r="A24" s="69" t="s">
        <v>193</v>
      </c>
      <c r="B24" s="69"/>
      <c r="C24" s="69"/>
      <c r="D24" s="69"/>
      <c r="E24" s="69"/>
      <c r="F24" s="69"/>
      <c r="G24" s="69"/>
      <c r="H24" s="69"/>
      <c r="I24" s="69"/>
      <c r="J24" s="67">
        <v>45461</v>
      </c>
      <c r="K24" s="99"/>
      <c r="L24" s="99"/>
      <c r="M24" s="99"/>
      <c r="N24" s="99"/>
      <c r="O24" s="99"/>
      <c r="P24" s="98"/>
      <c r="Q24" s="66">
        <f>T20/3</f>
        <v>31021.25</v>
      </c>
      <c r="R24" s="65"/>
      <c r="S24" s="65"/>
      <c r="T24" s="65"/>
      <c r="U24" s="64"/>
    </row>
    <row r="25" spans="1:38" ht="18.600000000000001" customHeight="1" x14ac:dyDescent="0.35">
      <c r="A25" s="69"/>
      <c r="B25" s="69"/>
      <c r="C25" s="69"/>
      <c r="D25" s="69"/>
      <c r="E25" s="69"/>
      <c r="F25" s="69"/>
      <c r="G25" s="69"/>
      <c r="H25" s="69"/>
      <c r="I25" s="69"/>
      <c r="P25" s="63" t="s">
        <v>81</v>
      </c>
      <c r="Q25" s="62"/>
      <c r="S25" s="61">
        <f>SUM(Q21:U24)</f>
        <v>93063.75</v>
      </c>
      <c r="T25" s="62"/>
      <c r="U25" s="351">
        <f>SUM(Q21:U24)</f>
        <v>93063.75</v>
      </c>
    </row>
    <row r="26" spans="1:38" ht="18.600000000000001" customHeight="1" x14ac:dyDescent="0.35">
      <c r="A26" s="220"/>
      <c r="B26" s="60" t="s">
        <v>194</v>
      </c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U26" s="355"/>
    </row>
    <row r="27" spans="1:38" ht="15" customHeight="1" x14ac:dyDescent="0.3">
      <c r="D27" s="59"/>
      <c r="E27" s="59"/>
      <c r="O27" s="59"/>
      <c r="P27" s="59"/>
    </row>
    <row r="28" spans="1:38" ht="24.9" customHeight="1" x14ac:dyDescent="0.3">
      <c r="B28" s="58"/>
      <c r="C28" s="57"/>
      <c r="D28" s="57"/>
      <c r="E28" s="56"/>
      <c r="H28" s="58"/>
      <c r="I28" s="57"/>
      <c r="J28" s="57"/>
      <c r="K28" s="56"/>
      <c r="O28" s="58"/>
      <c r="P28" s="57"/>
      <c r="Q28" s="57"/>
      <c r="R28" s="57"/>
      <c r="S28" s="56"/>
    </row>
    <row r="29" spans="1:38" ht="18" customHeight="1" x14ac:dyDescent="0.35">
      <c r="B29" s="55" t="s">
        <v>195</v>
      </c>
      <c r="C29" s="55"/>
      <c r="D29" s="55"/>
      <c r="I29" s="286" t="s">
        <v>196</v>
      </c>
      <c r="J29" s="286"/>
      <c r="P29" s="54" t="s">
        <v>197</v>
      </c>
      <c r="Q29" s="53"/>
    </row>
    <row r="30" spans="1:38" ht="21" customHeight="1" x14ac:dyDescent="0.4"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53"/>
      <c r="Q30" s="53"/>
    </row>
    <row r="31" spans="1:38" ht="21" customHeight="1" x14ac:dyDescent="0.3"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</row>
    <row r="34" spans="4:18" ht="26.4" customHeight="1" x14ac:dyDescent="0.3">
      <c r="D34" s="52"/>
      <c r="E34" s="52"/>
      <c r="F34" s="52"/>
      <c r="J34" s="128"/>
      <c r="K34" s="128"/>
      <c r="L34" s="128"/>
      <c r="P34" s="267"/>
      <c r="Q34" s="267"/>
      <c r="R34" s="267"/>
    </row>
    <row r="36" spans="4:18" ht="18" customHeight="1" x14ac:dyDescent="0.35">
      <c r="D36" s="51"/>
      <c r="E36" s="60"/>
      <c r="F36" s="60"/>
      <c r="J36" s="51"/>
      <c r="K36" s="60"/>
      <c r="L36" s="60"/>
      <c r="P36" s="51"/>
      <c r="Q36" s="53"/>
      <c r="R36" s="53"/>
    </row>
    <row r="37" spans="4:18" x14ac:dyDescent="0.3">
      <c r="D37" s="52"/>
      <c r="E37" s="52"/>
      <c r="F37" s="52"/>
      <c r="J37" s="128"/>
      <c r="K37" s="128"/>
      <c r="L37" s="128"/>
      <c r="P37" s="128"/>
      <c r="Q37" s="128"/>
      <c r="R37" s="128"/>
    </row>
  </sheetData>
  <mergeCells count="90">
    <mergeCell ref="D37:F37"/>
    <mergeCell ref="J37:L37"/>
    <mergeCell ref="P37:R37"/>
    <mergeCell ref="D34:F34"/>
    <mergeCell ref="J34:L34"/>
    <mergeCell ref="D36:F36"/>
    <mergeCell ref="J36:L36"/>
    <mergeCell ref="P36:R36"/>
    <mergeCell ref="B29:D29"/>
    <mergeCell ref="P29:Q29"/>
    <mergeCell ref="D30:O30"/>
    <mergeCell ref="P30:Q30"/>
    <mergeCell ref="D31:O31"/>
    <mergeCell ref="B26:P26"/>
    <mergeCell ref="D27:E27"/>
    <mergeCell ref="O27:P27"/>
    <mergeCell ref="B28:E28"/>
    <mergeCell ref="H28:K28"/>
    <mergeCell ref="O28:S28"/>
    <mergeCell ref="A24:I25"/>
    <mergeCell ref="J24:P24"/>
    <mergeCell ref="Q24:U24"/>
    <mergeCell ref="P25:Q25"/>
    <mergeCell ref="S25:T25"/>
    <mergeCell ref="T20:U20"/>
    <mergeCell ref="A21:I23"/>
    <mergeCell ref="J21:P21"/>
    <mergeCell ref="Q21:U21"/>
    <mergeCell ref="J22:P22"/>
    <mergeCell ref="Q22:U22"/>
    <mergeCell ref="J23:P23"/>
    <mergeCell ref="Q23:U23"/>
    <mergeCell ref="N18:O18"/>
    <mergeCell ref="P18:R18"/>
    <mergeCell ref="T18:U18"/>
    <mergeCell ref="B19:C19"/>
    <mergeCell ref="E19:F19"/>
    <mergeCell ref="G19:H19"/>
    <mergeCell ref="J19:K19"/>
    <mergeCell ref="L19:M19"/>
    <mergeCell ref="N19:O19"/>
    <mergeCell ref="P19:R19"/>
    <mergeCell ref="T19:U19"/>
    <mergeCell ref="B18:C18"/>
    <mergeCell ref="E18:F18"/>
    <mergeCell ref="G18:H18"/>
    <mergeCell ref="J18:K18"/>
    <mergeCell ref="L18:M18"/>
    <mergeCell ref="N16:O16"/>
    <mergeCell ref="P16:R16"/>
    <mergeCell ref="T16:U16"/>
    <mergeCell ref="B17:C17"/>
    <mergeCell ref="E17:F17"/>
    <mergeCell ref="G17:H17"/>
    <mergeCell ref="J17:K17"/>
    <mergeCell ref="L17:M17"/>
    <mergeCell ref="N17:O17"/>
    <mergeCell ref="P17:R17"/>
    <mergeCell ref="T17:U17"/>
    <mergeCell ref="B16:C16"/>
    <mergeCell ref="E16:F16"/>
    <mergeCell ref="G16:H16"/>
    <mergeCell ref="J16:K16"/>
    <mergeCell ref="L16:M16"/>
    <mergeCell ref="N14:O14"/>
    <mergeCell ref="P14:R14"/>
    <mergeCell ref="T14:U14"/>
    <mergeCell ref="B15:C15"/>
    <mergeCell ref="E15:F15"/>
    <mergeCell ref="G15:H15"/>
    <mergeCell ref="J15:K15"/>
    <mergeCell ref="L15:M15"/>
    <mergeCell ref="N15:O15"/>
    <mergeCell ref="P15:R15"/>
    <mergeCell ref="T15:U15"/>
    <mergeCell ref="B14:C14"/>
    <mergeCell ref="E14:F14"/>
    <mergeCell ref="G14:H14"/>
    <mergeCell ref="J14:K14"/>
    <mergeCell ref="L14:M14"/>
    <mergeCell ref="I11:J11"/>
    <mergeCell ref="B12:C12"/>
    <mergeCell ref="D12:F12"/>
    <mergeCell ref="G12:L12"/>
    <mergeCell ref="P12:Q12"/>
    <mergeCell ref="D9:G9"/>
    <mergeCell ref="O9:Q9"/>
    <mergeCell ref="R9:T9"/>
    <mergeCell ref="D10:G10"/>
    <mergeCell ref="S10:U10"/>
  </mergeCells>
  <phoneticPr fontId="45" type="noConversion"/>
  <hyperlinks>
    <hyperlink ref="S10" r:id="rId1" xr:uid="{00000000-0004-0000-0400-000000000000}"/>
  </hyperlinks>
  <pageMargins left="0.25" right="0.25" top="0.75" bottom="0.75" header="0.3" footer="0.3"/>
  <pageSetup paperSize="9"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U29"/>
  <sheetViews>
    <sheetView zoomScale="74" zoomScaleNormal="74" workbookViewId="0">
      <selection activeCell="Z7" sqref="Z7"/>
    </sheetView>
  </sheetViews>
  <sheetFormatPr defaultRowHeight="14.4" x14ac:dyDescent="0.3"/>
  <cols>
    <col min="1" max="1" width="9" bestFit="1" customWidth="1"/>
    <col min="2" max="2" width="9.109375" customWidth="1"/>
    <col min="3" max="3" width="4.88671875" customWidth="1"/>
    <col min="4" max="5" width="9.109375" customWidth="1"/>
    <col min="6" max="6" width="1.44140625" customWidth="1"/>
    <col min="7" max="7" width="9.109375" customWidth="1"/>
    <col min="8" max="8" width="2" customWidth="1"/>
    <col min="9" max="9" width="9" bestFit="1" customWidth="1"/>
    <col min="10" max="10" width="9.109375" customWidth="1"/>
    <col min="11" max="11" width="1.5546875" customWidth="1"/>
    <col min="12" max="12" width="9.109375" customWidth="1"/>
    <col min="13" max="13" width="1.44140625" customWidth="1"/>
    <col min="14" max="14" width="9.109375" customWidth="1"/>
    <col min="15" max="15" width="3.33203125" customWidth="1"/>
    <col min="16" max="16" width="9.109375" customWidth="1"/>
    <col min="17" max="18" width="1.109375" customWidth="1"/>
    <col min="19" max="19" width="8.33203125" customWidth="1"/>
    <col min="20" max="20" width="12.6640625" customWidth="1"/>
    <col min="21" max="21" width="0.88671875" customWidth="1"/>
  </cols>
  <sheetData>
    <row r="2" spans="1:21" ht="15" customHeight="1" x14ac:dyDescent="0.3"/>
    <row r="3" spans="1:21" x14ac:dyDescent="0.3">
      <c r="A3" s="237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40"/>
    </row>
    <row r="4" spans="1:21" x14ac:dyDescent="0.3">
      <c r="A4" s="241"/>
      <c r="U4" s="242"/>
    </row>
    <row r="5" spans="1:21" x14ac:dyDescent="0.3">
      <c r="A5" s="241"/>
      <c r="U5" s="242"/>
    </row>
    <row r="6" spans="1:21" x14ac:dyDescent="0.3">
      <c r="A6" s="241"/>
      <c r="U6" s="242"/>
    </row>
    <row r="7" spans="1:21" x14ac:dyDescent="0.3">
      <c r="A7" s="241"/>
      <c r="U7" s="242"/>
    </row>
    <row r="8" spans="1:21" x14ac:dyDescent="0.3">
      <c r="A8" s="241"/>
      <c r="E8" s="219"/>
      <c r="U8" s="242"/>
    </row>
    <row r="9" spans="1:21" ht="18" customHeight="1" x14ac:dyDescent="0.3">
      <c r="A9" s="241"/>
      <c r="C9" s="227"/>
      <c r="D9" s="127"/>
      <c r="E9" s="127"/>
      <c r="F9" s="127"/>
      <c r="G9" s="127"/>
      <c r="L9" s="222"/>
      <c r="O9" s="126"/>
      <c r="P9" s="125"/>
      <c r="Q9" s="125"/>
      <c r="R9" s="126"/>
      <c r="S9" s="125"/>
      <c r="T9" s="125"/>
      <c r="U9" s="242"/>
    </row>
    <row r="10" spans="1:21" ht="18" customHeight="1" x14ac:dyDescent="0.3">
      <c r="A10" s="241"/>
      <c r="C10" s="227" t="s">
        <v>151</v>
      </c>
      <c r="D10" s="127" t="s">
        <v>152</v>
      </c>
      <c r="E10" s="127"/>
      <c r="F10" s="127"/>
      <c r="G10" s="127"/>
      <c r="S10" s="126" t="s">
        <v>154</v>
      </c>
      <c r="T10" s="125"/>
      <c r="U10" s="124"/>
    </row>
    <row r="11" spans="1:21" ht="18" customHeight="1" x14ac:dyDescent="0.3">
      <c r="A11" s="241"/>
      <c r="I11" s="125" t="s">
        <v>198</v>
      </c>
      <c r="J11" s="125"/>
      <c r="P11" s="226" t="s">
        <v>156</v>
      </c>
      <c r="U11" s="242"/>
    </row>
    <row r="12" spans="1:21" ht="18" customHeight="1" x14ac:dyDescent="0.35">
      <c r="A12" s="241"/>
      <c r="B12" s="77" t="s">
        <v>199</v>
      </c>
      <c r="C12" s="77"/>
      <c r="D12" s="76" t="s">
        <v>216</v>
      </c>
      <c r="E12" s="76"/>
      <c r="F12" s="76"/>
      <c r="G12" s="123" t="s">
        <v>157</v>
      </c>
      <c r="H12" s="123"/>
      <c r="I12" s="123"/>
      <c r="J12" s="123"/>
      <c r="K12" s="123"/>
      <c r="L12" s="123"/>
      <c r="O12" s="222" t="s">
        <v>158</v>
      </c>
      <c r="P12" s="75" t="s">
        <v>201</v>
      </c>
      <c r="Q12" s="125"/>
      <c r="U12" s="242"/>
    </row>
    <row r="13" spans="1:21" x14ac:dyDescent="0.3">
      <c r="A13" s="241"/>
      <c r="U13" s="242"/>
    </row>
    <row r="14" spans="1:21" ht="18" customHeight="1" x14ac:dyDescent="0.35">
      <c r="A14" s="356" t="s">
        <v>10</v>
      </c>
      <c r="B14" s="74" t="s">
        <v>202</v>
      </c>
      <c r="C14" s="73"/>
      <c r="D14" s="221" t="s">
        <v>203</v>
      </c>
      <c r="E14" s="74" t="s">
        <v>204</v>
      </c>
      <c r="F14" s="74"/>
      <c r="G14" s="74" t="s">
        <v>205</v>
      </c>
      <c r="H14" s="74"/>
      <c r="I14" s="221" t="s">
        <v>140</v>
      </c>
      <c r="J14" s="74" t="s">
        <v>206</v>
      </c>
      <c r="K14" s="74"/>
      <c r="L14" s="74" t="s">
        <v>207</v>
      </c>
      <c r="M14" s="74"/>
      <c r="N14" s="74" t="s">
        <v>208</v>
      </c>
      <c r="O14" s="74"/>
      <c r="P14" s="74" t="s">
        <v>209</v>
      </c>
      <c r="Q14" s="74"/>
      <c r="R14" s="74"/>
      <c r="S14" s="221" t="s">
        <v>210</v>
      </c>
      <c r="T14" s="74" t="s">
        <v>81</v>
      </c>
      <c r="U14" s="50"/>
    </row>
    <row r="15" spans="1:21" ht="18" customHeight="1" x14ac:dyDescent="0.35">
      <c r="A15" s="357">
        <v>5</v>
      </c>
      <c r="B15" s="71" t="s">
        <v>217</v>
      </c>
      <c r="C15" s="71"/>
      <c r="D15" s="228" t="s">
        <v>28</v>
      </c>
      <c r="E15" s="71">
        <v>22325</v>
      </c>
      <c r="F15" s="71"/>
      <c r="G15" s="71">
        <v>3500</v>
      </c>
      <c r="H15" s="71"/>
      <c r="I15" s="228">
        <v>5175</v>
      </c>
      <c r="J15" s="71">
        <v>1437.5</v>
      </c>
      <c r="K15" s="71"/>
      <c r="L15" s="71">
        <v>1150</v>
      </c>
      <c r="M15" s="71"/>
      <c r="N15" s="71">
        <v>1150</v>
      </c>
      <c r="O15" s="71"/>
      <c r="P15" s="71">
        <v>1552.5</v>
      </c>
      <c r="Q15" s="71"/>
      <c r="R15" s="71"/>
      <c r="S15" s="228" t="s">
        <v>165</v>
      </c>
      <c r="T15" s="71">
        <v>36290</v>
      </c>
      <c r="U15" s="49"/>
    </row>
    <row r="16" spans="1:21" ht="18" customHeight="1" x14ac:dyDescent="0.35">
      <c r="A16" s="357"/>
      <c r="B16" s="73"/>
      <c r="C16" s="73"/>
      <c r="D16" s="352"/>
      <c r="E16" s="73"/>
      <c r="F16" s="73"/>
      <c r="G16" s="73"/>
      <c r="H16" s="73"/>
      <c r="I16" s="352"/>
      <c r="J16" s="73"/>
      <c r="K16" s="73"/>
      <c r="L16" s="73"/>
      <c r="M16" s="73"/>
      <c r="N16" s="73"/>
      <c r="O16" s="73"/>
      <c r="P16" s="73"/>
      <c r="Q16" s="73"/>
      <c r="R16" s="73"/>
      <c r="S16" s="352"/>
      <c r="T16" s="73"/>
      <c r="U16" s="48"/>
    </row>
    <row r="17" spans="1:21" ht="18" customHeight="1" x14ac:dyDescent="0.35">
      <c r="A17" s="357"/>
      <c r="B17" s="71"/>
      <c r="C17" s="71"/>
      <c r="D17" s="228"/>
      <c r="E17" s="71"/>
      <c r="F17" s="71"/>
      <c r="G17" s="71"/>
      <c r="H17" s="71"/>
      <c r="I17" s="228"/>
      <c r="J17" s="71"/>
      <c r="K17" s="71"/>
      <c r="L17" s="71"/>
      <c r="M17" s="71"/>
      <c r="N17" s="71"/>
      <c r="O17" s="71"/>
      <c r="P17" s="71"/>
      <c r="Q17" s="71"/>
      <c r="R17" s="71"/>
      <c r="S17" s="228"/>
      <c r="T17" s="71"/>
      <c r="U17" s="49"/>
    </row>
    <row r="18" spans="1:21" ht="18" customHeight="1" x14ac:dyDescent="0.35">
      <c r="A18" s="357"/>
      <c r="B18" s="73"/>
      <c r="C18" s="73"/>
      <c r="D18" s="352"/>
      <c r="E18" s="73"/>
      <c r="F18" s="73"/>
      <c r="G18" s="73"/>
      <c r="H18" s="73"/>
      <c r="I18" s="352"/>
      <c r="J18" s="73"/>
      <c r="K18" s="73"/>
      <c r="L18" s="73"/>
      <c r="M18" s="73"/>
      <c r="N18" s="73"/>
      <c r="O18" s="73"/>
      <c r="P18" s="73"/>
      <c r="Q18" s="73"/>
      <c r="R18" s="73"/>
      <c r="S18" s="352"/>
      <c r="T18" s="73"/>
      <c r="U18" s="48"/>
    </row>
    <row r="19" spans="1:21" ht="18" customHeight="1" x14ac:dyDescent="0.35">
      <c r="A19" s="357"/>
      <c r="B19" s="71"/>
      <c r="C19" s="71"/>
      <c r="D19" s="228"/>
      <c r="E19" s="71"/>
      <c r="F19" s="71"/>
      <c r="G19" s="71"/>
      <c r="H19" s="71"/>
      <c r="I19" s="228"/>
      <c r="J19" s="71"/>
      <c r="K19" s="71"/>
      <c r="L19" s="71"/>
      <c r="M19" s="71"/>
      <c r="N19" s="71"/>
      <c r="O19" s="71"/>
      <c r="P19" s="71"/>
      <c r="Q19" s="71"/>
      <c r="R19" s="71"/>
      <c r="S19" s="228"/>
      <c r="T19" s="71"/>
      <c r="U19" s="49"/>
    </row>
    <row r="20" spans="1:21" ht="26.4" customHeight="1" x14ac:dyDescent="0.35">
      <c r="A20" s="225" t="s">
        <v>191</v>
      </c>
      <c r="B20" s="287"/>
      <c r="G20" s="224"/>
      <c r="H20" s="223"/>
      <c r="I20" s="223"/>
      <c r="J20" s="223"/>
      <c r="L20" s="224"/>
      <c r="M20" s="223"/>
      <c r="N20" s="223"/>
      <c r="O20" s="223"/>
      <c r="S20" s="354" t="s">
        <v>81</v>
      </c>
      <c r="T20" s="70">
        <f>SUM(T15:U19)</f>
        <v>36290</v>
      </c>
      <c r="U20" s="47"/>
    </row>
    <row r="21" spans="1:21" ht="15" customHeight="1" x14ac:dyDescent="0.3">
      <c r="A21" s="46" t="s">
        <v>192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U21" s="242"/>
    </row>
    <row r="22" spans="1:21" ht="14.4" customHeight="1" x14ac:dyDescent="0.3">
      <c r="A22" s="46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U22" s="242"/>
    </row>
    <row r="23" spans="1:21" ht="14.4" customHeight="1" x14ac:dyDescent="0.3">
      <c r="A23" s="46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U23" s="242"/>
    </row>
    <row r="24" spans="1:21" ht="14.4" customHeight="1" x14ac:dyDescent="0.35">
      <c r="A24" s="45" t="s">
        <v>193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U24" s="242"/>
    </row>
    <row r="25" spans="1:21" ht="14.4" customHeight="1" x14ac:dyDescent="0.3">
      <c r="A25" s="46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S25" s="59"/>
      <c r="T25" s="59"/>
      <c r="U25" s="242">
        <f>SUM(Q21:U24)</f>
        <v>0</v>
      </c>
    </row>
    <row r="26" spans="1:21" ht="18" customHeight="1" x14ac:dyDescent="0.35">
      <c r="A26" s="43" t="s">
        <v>194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U26" s="358"/>
    </row>
    <row r="27" spans="1:21" ht="15" customHeight="1" x14ac:dyDescent="0.3">
      <c r="A27" s="241"/>
      <c r="D27" s="59"/>
      <c r="E27" s="59"/>
      <c r="O27" s="59"/>
      <c r="P27" s="59"/>
      <c r="U27" s="242"/>
    </row>
    <row r="28" spans="1:21" ht="24.9" customHeight="1" x14ac:dyDescent="0.3">
      <c r="A28" s="241"/>
      <c r="B28" s="58"/>
      <c r="C28" s="57"/>
      <c r="D28" s="57"/>
      <c r="E28" s="56"/>
      <c r="H28" s="58"/>
      <c r="I28" s="57"/>
      <c r="J28" s="57"/>
      <c r="K28" s="56"/>
      <c r="O28" s="58"/>
      <c r="P28" s="57"/>
      <c r="Q28" s="57"/>
      <c r="R28" s="57"/>
      <c r="S28" s="56"/>
      <c r="U28" s="242"/>
    </row>
    <row r="29" spans="1:21" ht="18.600000000000001" customHeight="1" x14ac:dyDescent="0.35">
      <c r="A29" s="243"/>
      <c r="B29" s="42" t="s">
        <v>195</v>
      </c>
      <c r="C29" s="42"/>
      <c r="D29" s="42"/>
      <c r="E29" s="244"/>
      <c r="F29" s="244"/>
      <c r="G29" s="244"/>
      <c r="H29" s="244"/>
      <c r="I29" s="288" t="s">
        <v>196</v>
      </c>
      <c r="J29" s="288"/>
      <c r="K29" s="244"/>
      <c r="L29" s="244"/>
      <c r="M29" s="244"/>
      <c r="N29" s="244"/>
      <c r="O29" s="244"/>
      <c r="P29" s="41" t="s">
        <v>197</v>
      </c>
      <c r="Q29" s="40"/>
      <c r="R29" s="244"/>
      <c r="S29" s="244"/>
      <c r="T29" s="244"/>
      <c r="U29" s="245"/>
    </row>
  </sheetData>
  <mergeCells count="71">
    <mergeCell ref="B29:D29"/>
    <mergeCell ref="P29:Q29"/>
    <mergeCell ref="A26:S26"/>
    <mergeCell ref="D27:E27"/>
    <mergeCell ref="O27:P27"/>
    <mergeCell ref="B28:E28"/>
    <mergeCell ref="H28:K28"/>
    <mergeCell ref="O28:S28"/>
    <mergeCell ref="T20:U20"/>
    <mergeCell ref="A21:P23"/>
    <mergeCell ref="A24:Q24"/>
    <mergeCell ref="A25:Q25"/>
    <mergeCell ref="S25:T25"/>
    <mergeCell ref="N18:O18"/>
    <mergeCell ref="P18:R18"/>
    <mergeCell ref="T18:U18"/>
    <mergeCell ref="B19:C19"/>
    <mergeCell ref="E19:F19"/>
    <mergeCell ref="G19:H19"/>
    <mergeCell ref="J19:K19"/>
    <mergeCell ref="L19:M19"/>
    <mergeCell ref="N19:O19"/>
    <mergeCell ref="P19:R19"/>
    <mergeCell ref="T19:U19"/>
    <mergeCell ref="B18:C18"/>
    <mergeCell ref="E18:F18"/>
    <mergeCell ref="G18:H18"/>
    <mergeCell ref="J18:K18"/>
    <mergeCell ref="L18:M18"/>
    <mergeCell ref="N16:O16"/>
    <mergeCell ref="P16:R16"/>
    <mergeCell ref="T16:U16"/>
    <mergeCell ref="B17:C17"/>
    <mergeCell ref="E17:F17"/>
    <mergeCell ref="G17:H17"/>
    <mergeCell ref="J17:K17"/>
    <mergeCell ref="L17:M17"/>
    <mergeCell ref="N17:O17"/>
    <mergeCell ref="P17:R17"/>
    <mergeCell ref="T17:U17"/>
    <mergeCell ref="B16:C16"/>
    <mergeCell ref="E16:F16"/>
    <mergeCell ref="G16:H16"/>
    <mergeCell ref="J16:K16"/>
    <mergeCell ref="L16:M16"/>
    <mergeCell ref="N14:O14"/>
    <mergeCell ref="P14:R14"/>
    <mergeCell ref="T14:U14"/>
    <mergeCell ref="B15:C15"/>
    <mergeCell ref="E15:F15"/>
    <mergeCell ref="G15:H15"/>
    <mergeCell ref="J15:K15"/>
    <mergeCell ref="L15:M15"/>
    <mergeCell ref="N15:O15"/>
    <mergeCell ref="P15:R15"/>
    <mergeCell ref="T15:U15"/>
    <mergeCell ref="B14:C14"/>
    <mergeCell ref="E14:F14"/>
    <mergeCell ref="G14:H14"/>
    <mergeCell ref="J14:K14"/>
    <mergeCell ref="L14:M14"/>
    <mergeCell ref="I11:J11"/>
    <mergeCell ref="B12:C12"/>
    <mergeCell ref="D12:F12"/>
    <mergeCell ref="G12:L12"/>
    <mergeCell ref="P12:Q12"/>
    <mergeCell ref="D9:G9"/>
    <mergeCell ref="O9:Q9"/>
    <mergeCell ref="R9:T9"/>
    <mergeCell ref="D10:G10"/>
    <mergeCell ref="S10:U10"/>
  </mergeCells>
  <hyperlinks>
    <hyperlink ref="S10" r:id="rId1" xr:uid="{00000000-0004-0000-0500-000000000000}"/>
  </hyperlinks>
  <pageMargins left="0.7" right="0.7" top="0.75" bottom="0.75" header="0.3" footer="0.3"/>
  <pageSetup paperSize="9"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0"/>
  <sheetViews>
    <sheetView topLeftCell="A25" workbookViewId="0">
      <selection activeCell="N40" sqref="N40 A1:N40"/>
    </sheetView>
  </sheetViews>
  <sheetFormatPr defaultRowHeight="14.4" x14ac:dyDescent="0.3"/>
  <cols>
    <col min="1" max="3" width="9.109375" customWidth="1"/>
    <col min="4" max="4" width="9.88671875" bestFit="1" customWidth="1"/>
    <col min="5" max="12" width="9.109375" customWidth="1"/>
    <col min="13" max="13" width="15.44140625" bestFit="1" customWidth="1"/>
  </cols>
  <sheetData>
    <row r="1" spans="1:14" x14ac:dyDescent="0.3">
      <c r="A1" s="237"/>
      <c r="B1" s="238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40"/>
    </row>
    <row r="2" spans="1:14" x14ac:dyDescent="0.3">
      <c r="A2" s="241"/>
      <c r="N2" s="242"/>
    </row>
    <row r="3" spans="1:14" x14ac:dyDescent="0.3">
      <c r="A3" s="241"/>
      <c r="N3" s="242"/>
    </row>
    <row r="4" spans="1:14" x14ac:dyDescent="0.3">
      <c r="A4" s="241"/>
      <c r="N4" s="242"/>
    </row>
    <row r="5" spans="1:14" x14ac:dyDescent="0.3">
      <c r="A5" s="241"/>
      <c r="N5" s="242"/>
    </row>
    <row r="6" spans="1:14" x14ac:dyDescent="0.3">
      <c r="A6" s="241"/>
      <c r="N6" s="242"/>
    </row>
    <row r="7" spans="1:14" x14ac:dyDescent="0.3">
      <c r="A7" s="241"/>
      <c r="N7" s="242"/>
    </row>
    <row r="8" spans="1:14" x14ac:dyDescent="0.3">
      <c r="A8" s="241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N8" s="242"/>
    </row>
    <row r="9" spans="1:14" ht="18.75" customHeight="1" x14ac:dyDescent="0.3">
      <c r="A9" s="241"/>
      <c r="B9" s="247" t="s">
        <v>151</v>
      </c>
      <c r="C9" s="39" t="s">
        <v>218</v>
      </c>
      <c r="D9" s="39"/>
      <c r="E9" s="39"/>
      <c r="F9" s="39"/>
      <c r="G9" s="218"/>
      <c r="H9" s="218"/>
      <c r="I9" s="218"/>
      <c r="J9" s="218"/>
      <c r="K9" s="247" t="s">
        <v>219</v>
      </c>
      <c r="L9" s="38">
        <v>6065600</v>
      </c>
      <c r="M9" s="38"/>
      <c r="N9" s="242"/>
    </row>
    <row r="10" spans="1:14" ht="18.75" customHeight="1" x14ac:dyDescent="0.3">
      <c r="A10" s="241"/>
      <c r="B10" s="37" t="s">
        <v>220</v>
      </c>
      <c r="C10" s="36"/>
      <c r="D10" s="36"/>
      <c r="E10" s="218"/>
      <c r="F10" s="218"/>
      <c r="G10" s="36" t="s">
        <v>221</v>
      </c>
      <c r="H10" s="36"/>
      <c r="I10" s="218"/>
      <c r="J10" s="218"/>
      <c r="K10" s="35" t="s">
        <v>222</v>
      </c>
      <c r="L10" s="36"/>
      <c r="M10" s="36"/>
      <c r="N10" s="242"/>
    </row>
    <row r="11" spans="1:14" ht="19.5" customHeight="1" x14ac:dyDescent="0.3">
      <c r="A11" s="241"/>
      <c r="B11" s="218"/>
      <c r="C11" s="218"/>
      <c r="D11" s="218"/>
      <c r="E11" s="34" t="s">
        <v>157</v>
      </c>
      <c r="F11" s="34"/>
      <c r="G11" s="34"/>
      <c r="H11" s="34"/>
      <c r="I11" s="34"/>
      <c r="J11" s="34"/>
      <c r="K11" s="218"/>
      <c r="L11" s="218" t="s">
        <v>158</v>
      </c>
      <c r="M11" s="218" t="s">
        <v>223</v>
      </c>
      <c r="N11" s="242"/>
    </row>
    <row r="12" spans="1:14" ht="31.5" customHeight="1" x14ac:dyDescent="0.3">
      <c r="A12" s="241"/>
      <c r="B12" s="33" t="s">
        <v>160</v>
      </c>
      <c r="C12" s="32"/>
      <c r="D12" s="236">
        <f>calculation!C2</f>
        <v>0</v>
      </c>
      <c r="E12" s="32" t="s">
        <v>161</v>
      </c>
      <c r="F12" s="32"/>
      <c r="G12" s="32"/>
      <c r="H12" s="31">
        <f>calculation!E2</f>
        <v>0</v>
      </c>
      <c r="I12" s="31"/>
      <c r="J12" s="31"/>
      <c r="K12" s="31"/>
      <c r="L12" s="31"/>
      <c r="M12" s="30"/>
      <c r="N12" s="242"/>
    </row>
    <row r="13" spans="1:14" ht="19.5" customHeight="1" x14ac:dyDescent="0.3">
      <c r="A13" s="241"/>
      <c r="B13" s="234"/>
      <c r="C13" s="234"/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42"/>
    </row>
    <row r="14" spans="1:14" x14ac:dyDescent="0.3">
      <c r="A14" s="241"/>
      <c r="B14" s="29" t="s">
        <v>162</v>
      </c>
      <c r="C14" s="28"/>
      <c r="D14" s="28"/>
      <c r="E14" s="28" t="s">
        <v>163</v>
      </c>
      <c r="F14" s="28"/>
      <c r="G14" s="28"/>
      <c r="H14" s="28"/>
      <c r="I14" s="28"/>
      <c r="J14" s="28"/>
      <c r="K14" s="28"/>
      <c r="L14" s="28"/>
      <c r="M14" s="25"/>
      <c r="N14" s="242"/>
    </row>
    <row r="15" spans="1:14" ht="57.75" customHeight="1" x14ac:dyDescent="0.3">
      <c r="A15" s="241"/>
      <c r="B15" s="27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4"/>
      <c r="N15" s="242"/>
    </row>
    <row r="16" spans="1:14" ht="19.5" customHeight="1" x14ac:dyDescent="0.3">
      <c r="A16" s="241"/>
      <c r="B16" s="234"/>
      <c r="C16" s="234"/>
      <c r="D16" s="235"/>
      <c r="E16" s="234"/>
      <c r="F16" s="234"/>
      <c r="G16" s="234"/>
      <c r="H16" s="234"/>
      <c r="I16" s="234"/>
      <c r="J16" s="234"/>
      <c r="K16" s="234"/>
      <c r="L16" s="234"/>
      <c r="M16" s="234"/>
      <c r="N16" s="242"/>
    </row>
    <row r="17" spans="1:14" ht="35.25" customHeight="1" x14ac:dyDescent="0.3">
      <c r="A17" s="241"/>
      <c r="B17" s="33" t="s">
        <v>224</v>
      </c>
      <c r="C17" s="32"/>
      <c r="D17" s="32"/>
      <c r="E17" s="32"/>
      <c r="F17" s="23">
        <f>calculation!C40</f>
        <v>0</v>
      </c>
      <c r="G17" s="32"/>
      <c r="H17" s="32"/>
      <c r="I17" s="32"/>
      <c r="J17" s="32"/>
      <c r="K17" s="32"/>
      <c r="L17" s="32"/>
      <c r="M17" s="22"/>
      <c r="N17" s="242"/>
    </row>
    <row r="18" spans="1:14" ht="36" customHeight="1" x14ac:dyDescent="0.3">
      <c r="A18" s="241"/>
      <c r="B18" s="33" t="s">
        <v>225</v>
      </c>
      <c r="C18" s="32"/>
      <c r="D18" s="32"/>
      <c r="E18" s="32"/>
      <c r="F18" s="23">
        <f>calculation!C41</f>
        <v>0</v>
      </c>
      <c r="G18" s="32"/>
      <c r="H18" s="32"/>
      <c r="I18" s="32"/>
      <c r="J18" s="32"/>
      <c r="K18" s="32"/>
      <c r="L18" s="32"/>
      <c r="M18" s="22"/>
      <c r="N18" s="242"/>
    </row>
    <row r="19" spans="1:14" ht="32.25" customHeight="1" x14ac:dyDescent="0.3">
      <c r="A19" s="241"/>
      <c r="B19" s="33" t="s">
        <v>226</v>
      </c>
      <c r="C19" s="32"/>
      <c r="D19" s="32"/>
      <c r="E19" s="32"/>
      <c r="F19" s="23">
        <f>calculation!C44-calculation!C40-calculation!C41</f>
        <v>29762</v>
      </c>
      <c r="G19" s="32"/>
      <c r="H19" s="32"/>
      <c r="I19" s="32"/>
      <c r="J19" s="32"/>
      <c r="K19" s="32"/>
      <c r="L19" s="21"/>
      <c r="M19" s="20"/>
      <c r="N19" s="242"/>
    </row>
    <row r="20" spans="1:14" ht="19.5" customHeight="1" x14ac:dyDescent="0.3">
      <c r="A20" s="241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17" t="s">
        <v>227</v>
      </c>
      <c r="M20" s="252">
        <f>F17+F19</f>
        <v>29762</v>
      </c>
      <c r="N20" s="242"/>
    </row>
    <row r="21" spans="1:14" ht="18.75" customHeight="1" x14ac:dyDescent="0.3">
      <c r="A21" s="241"/>
      <c r="B21" s="234"/>
      <c r="C21" s="234"/>
      <c r="D21" s="234"/>
      <c r="E21" s="234"/>
      <c r="F21" s="234"/>
      <c r="G21" s="234"/>
      <c r="H21" s="234"/>
      <c r="I21" s="234"/>
      <c r="J21" s="234"/>
      <c r="K21" s="234"/>
      <c r="L21" s="234"/>
      <c r="M21" s="284">
        <v>24782.5</v>
      </c>
      <c r="N21" s="242"/>
    </row>
    <row r="22" spans="1:14" ht="26.25" customHeight="1" x14ac:dyDescent="0.3">
      <c r="A22" s="241"/>
      <c r="B22" s="234"/>
      <c r="C22" s="234"/>
      <c r="D22" s="234"/>
      <c r="E22" s="19" t="s">
        <v>186</v>
      </c>
      <c r="F22" s="19"/>
      <c r="G22" s="19"/>
      <c r="H22" s="19"/>
      <c r="I22" s="19"/>
      <c r="J22" s="19"/>
      <c r="K22" s="234"/>
      <c r="L22" s="234"/>
      <c r="M22" s="234"/>
      <c r="N22" s="242"/>
    </row>
    <row r="23" spans="1:14" ht="28.5" customHeight="1" x14ac:dyDescent="0.3">
      <c r="A23" s="241"/>
      <c r="B23" s="18" t="s">
        <v>228</v>
      </c>
      <c r="C23" s="17"/>
      <c r="D23" s="17"/>
      <c r="E23" s="17"/>
      <c r="F23" s="17"/>
      <c r="G23" s="17"/>
      <c r="H23" s="16"/>
      <c r="I23" s="15">
        <v>5000</v>
      </c>
      <c r="J23" s="14"/>
      <c r="K23" s="14"/>
      <c r="L23" s="14"/>
      <c r="M23" s="13"/>
      <c r="N23" s="242"/>
    </row>
    <row r="24" spans="1:14" ht="35.25" customHeight="1" x14ac:dyDescent="0.3">
      <c r="A24" s="241"/>
      <c r="B24" s="12" t="s">
        <v>229</v>
      </c>
      <c r="C24" s="32"/>
      <c r="D24" s="32"/>
      <c r="E24" s="32"/>
      <c r="F24" s="32"/>
      <c r="G24" s="32"/>
      <c r="H24" s="22"/>
      <c r="I24" s="11">
        <f>M21/8</f>
        <v>3097.8125</v>
      </c>
      <c r="J24" s="32"/>
      <c r="K24" s="32"/>
      <c r="L24" s="32"/>
      <c r="M24" s="22"/>
      <c r="N24" s="242"/>
    </row>
    <row r="25" spans="1:14" ht="36.75" customHeight="1" x14ac:dyDescent="0.3">
      <c r="A25" s="241"/>
      <c r="B25" s="12" t="s">
        <v>230</v>
      </c>
      <c r="C25" s="32"/>
      <c r="D25" s="32"/>
      <c r="E25" s="32"/>
      <c r="F25" s="32"/>
      <c r="G25" s="32"/>
      <c r="H25" s="22"/>
      <c r="I25" s="11">
        <f>M21/8</f>
        <v>3097.8125</v>
      </c>
      <c r="J25" s="32"/>
      <c r="K25" s="32"/>
      <c r="L25" s="32"/>
      <c r="M25" s="22"/>
      <c r="N25" s="242"/>
    </row>
    <row r="26" spans="1:14" ht="35.25" customHeight="1" x14ac:dyDescent="0.3">
      <c r="A26" s="241"/>
      <c r="B26" s="10" t="s">
        <v>231</v>
      </c>
      <c r="C26" s="9"/>
      <c r="D26" s="9"/>
      <c r="E26" s="9"/>
      <c r="F26" s="9"/>
      <c r="G26" s="9"/>
      <c r="H26" s="8"/>
      <c r="I26" s="11">
        <f>M21/8</f>
        <v>3097.8125</v>
      </c>
      <c r="J26" s="32"/>
      <c r="K26" s="32"/>
      <c r="L26" s="32"/>
      <c r="M26" s="22"/>
      <c r="N26" s="242"/>
    </row>
    <row r="27" spans="1:14" ht="35.25" customHeight="1" x14ac:dyDescent="0.3">
      <c r="A27" s="241"/>
      <c r="B27" s="33" t="s">
        <v>232</v>
      </c>
      <c r="C27" s="32"/>
      <c r="D27" s="32"/>
      <c r="E27" s="32"/>
      <c r="F27" s="32"/>
      <c r="G27" s="32"/>
      <c r="H27" s="22"/>
      <c r="I27" s="11">
        <f>M21/8</f>
        <v>3097.8125</v>
      </c>
      <c r="J27" s="32"/>
      <c r="K27" s="32"/>
      <c r="L27" s="32"/>
      <c r="M27" s="22"/>
      <c r="N27" s="242"/>
    </row>
    <row r="28" spans="1:14" ht="36.75" customHeight="1" x14ac:dyDescent="0.3">
      <c r="A28" s="241"/>
      <c r="B28" s="33" t="s">
        <v>233</v>
      </c>
      <c r="C28" s="32"/>
      <c r="D28" s="32"/>
      <c r="E28" s="32"/>
      <c r="F28" s="32"/>
      <c r="G28" s="32"/>
      <c r="H28" s="22"/>
      <c r="I28" s="11">
        <f>M21/8</f>
        <v>3097.8125</v>
      </c>
      <c r="J28" s="32"/>
      <c r="K28" s="32"/>
      <c r="L28" s="32"/>
      <c r="M28" s="22"/>
      <c r="N28" s="242"/>
    </row>
    <row r="29" spans="1:14" ht="30" customHeight="1" x14ac:dyDescent="0.3">
      <c r="A29" s="241"/>
      <c r="B29" s="33" t="s">
        <v>234</v>
      </c>
      <c r="C29" s="32"/>
      <c r="D29" s="32"/>
      <c r="E29" s="32"/>
      <c r="F29" s="32"/>
      <c r="G29" s="32"/>
      <c r="H29" s="22"/>
      <c r="I29" s="11">
        <f>M21/8</f>
        <v>3097.8125</v>
      </c>
      <c r="J29" s="32"/>
      <c r="K29" s="32"/>
      <c r="L29" s="32"/>
      <c r="M29" s="22"/>
      <c r="N29" s="242"/>
    </row>
    <row r="30" spans="1:14" ht="27.75" customHeight="1" x14ac:dyDescent="0.3">
      <c r="A30" s="241"/>
      <c r="B30" s="33" t="s">
        <v>235</v>
      </c>
      <c r="C30" s="32"/>
      <c r="D30" s="32"/>
      <c r="E30" s="32"/>
      <c r="F30" s="32"/>
      <c r="G30" s="32"/>
      <c r="H30" s="22"/>
      <c r="I30" s="11">
        <f>M21/8</f>
        <v>3097.8125</v>
      </c>
      <c r="J30" s="32"/>
      <c r="K30" s="32"/>
      <c r="L30" s="32"/>
      <c r="M30" s="22"/>
      <c r="N30" s="242"/>
    </row>
    <row r="31" spans="1:14" ht="27.75" customHeight="1" x14ac:dyDescent="0.3">
      <c r="A31" s="241"/>
      <c r="B31" s="33" t="s">
        <v>236</v>
      </c>
      <c r="C31" s="32"/>
      <c r="D31" s="32"/>
      <c r="E31" s="32"/>
      <c r="F31" s="32"/>
      <c r="G31" s="32"/>
      <c r="H31" s="22"/>
      <c r="I31" s="11">
        <f>M21/8</f>
        <v>3097.8125</v>
      </c>
      <c r="J31" s="32"/>
      <c r="K31" s="32"/>
      <c r="L31" s="32"/>
      <c r="M31" s="22"/>
      <c r="N31" s="242"/>
    </row>
    <row r="32" spans="1:14" ht="27.75" hidden="1" customHeight="1" x14ac:dyDescent="0.3">
      <c r="A32" s="241"/>
      <c r="B32" s="33" t="s">
        <v>237</v>
      </c>
      <c r="C32" s="32"/>
      <c r="D32" s="32"/>
      <c r="E32" s="32"/>
      <c r="F32" s="32"/>
      <c r="G32" s="32"/>
      <c r="H32" s="22"/>
      <c r="I32" s="11"/>
      <c r="J32" s="32"/>
      <c r="K32" s="32"/>
      <c r="L32" s="32"/>
      <c r="M32" s="22"/>
      <c r="N32" s="242"/>
    </row>
    <row r="33" spans="1:14" ht="30.75" customHeight="1" x14ac:dyDescent="0.3">
      <c r="A33" s="241"/>
      <c r="L33" s="217" t="s">
        <v>81</v>
      </c>
      <c r="M33" s="252">
        <f>SUM(I23:M32)</f>
        <v>29782.5</v>
      </c>
      <c r="N33" s="242"/>
    </row>
    <row r="34" spans="1:14" ht="32.25" customHeight="1" x14ac:dyDescent="0.6">
      <c r="A34" s="241"/>
      <c r="B34" s="7" t="s">
        <v>191</v>
      </c>
      <c r="C34" s="7"/>
      <c r="N34" s="242"/>
    </row>
    <row r="35" spans="1:14" ht="62.25" customHeight="1" x14ac:dyDescent="0.4">
      <c r="A35" s="248"/>
      <c r="B35" s="6" t="s">
        <v>192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249"/>
    </row>
    <row r="36" spans="1:14" ht="42" customHeight="1" x14ac:dyDescent="0.4">
      <c r="A36" s="241"/>
      <c r="B36" s="6" t="s">
        <v>193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242"/>
    </row>
    <row r="37" spans="1:14" x14ac:dyDescent="0.3">
      <c r="A37" s="241"/>
      <c r="N37" s="242"/>
    </row>
    <row r="38" spans="1:14" ht="15.75" customHeight="1" x14ac:dyDescent="0.3">
      <c r="A38" s="241"/>
      <c r="N38" s="242"/>
    </row>
    <row r="39" spans="1:14" ht="37.5" customHeight="1" x14ac:dyDescent="0.3">
      <c r="A39" s="241"/>
      <c r="B39" s="5"/>
      <c r="C39" s="4"/>
      <c r="D39" s="3"/>
      <c r="F39" s="58"/>
      <c r="G39" s="57"/>
      <c r="H39" s="56"/>
      <c r="J39" s="58"/>
      <c r="K39" s="57"/>
      <c r="L39" s="56"/>
      <c r="N39" s="242"/>
    </row>
    <row r="40" spans="1:14" ht="45" customHeight="1" x14ac:dyDescent="0.3">
      <c r="A40" s="243"/>
      <c r="B40" s="2" t="s">
        <v>195</v>
      </c>
      <c r="C40" s="2"/>
      <c r="D40" s="2"/>
      <c r="E40" s="246"/>
      <c r="F40" s="1" t="s">
        <v>196</v>
      </c>
      <c r="G40" s="1"/>
      <c r="H40" s="1"/>
      <c r="I40" s="246"/>
      <c r="J40" s="2" t="s">
        <v>197</v>
      </c>
      <c r="K40" s="2"/>
      <c r="L40" s="2"/>
      <c r="M40" s="244"/>
      <c r="N40" s="245"/>
    </row>
  </sheetData>
  <mergeCells count="50">
    <mergeCell ref="B40:D40"/>
    <mergeCell ref="F40:H40"/>
    <mergeCell ref="J40:L40"/>
    <mergeCell ref="B35:M35"/>
    <mergeCell ref="B36:M36"/>
    <mergeCell ref="B39:D39"/>
    <mergeCell ref="F39:H39"/>
    <mergeCell ref="J39:L39"/>
    <mergeCell ref="B31:H31"/>
    <mergeCell ref="I31:M31"/>
    <mergeCell ref="B32:H32"/>
    <mergeCell ref="I32:M32"/>
    <mergeCell ref="B34:C34"/>
    <mergeCell ref="B28:H28"/>
    <mergeCell ref="I28:M28"/>
    <mergeCell ref="B29:H29"/>
    <mergeCell ref="I29:M29"/>
    <mergeCell ref="B30:H30"/>
    <mergeCell ref="I30:M30"/>
    <mergeCell ref="B25:H25"/>
    <mergeCell ref="I25:M25"/>
    <mergeCell ref="B26:H26"/>
    <mergeCell ref="I26:M26"/>
    <mergeCell ref="B27:H27"/>
    <mergeCell ref="I27:M27"/>
    <mergeCell ref="E22:J22"/>
    <mergeCell ref="B23:H23"/>
    <mergeCell ref="I23:M23"/>
    <mergeCell ref="B24:H24"/>
    <mergeCell ref="I24:M24"/>
    <mergeCell ref="B17:E17"/>
    <mergeCell ref="F17:M17"/>
    <mergeCell ref="B18:E18"/>
    <mergeCell ref="F18:M18"/>
    <mergeCell ref="B19:E19"/>
    <mergeCell ref="F19:M19"/>
    <mergeCell ref="E11:J11"/>
    <mergeCell ref="B12:C12"/>
    <mergeCell ref="E12:G12"/>
    <mergeCell ref="H12:M12"/>
    <mergeCell ref="B14:C15"/>
    <mergeCell ref="D14:D15"/>
    <mergeCell ref="E14:G15"/>
    <mergeCell ref="H14:M15"/>
    <mergeCell ref="B8:L8"/>
    <mergeCell ref="C9:F9"/>
    <mergeCell ref="L9:M9"/>
    <mergeCell ref="B10:D10"/>
    <mergeCell ref="G10:H10"/>
    <mergeCell ref="K10:M10"/>
  </mergeCells>
  <hyperlinks>
    <hyperlink ref="B10" r:id="rId1" xr:uid="{00000000-0004-0000-0600-000000000000}"/>
    <hyperlink ref="K10" r:id="rId2" xr:uid="{00000000-0004-0000-0600-000001000000}"/>
  </hyperlinks>
  <pageMargins left="0.7" right="0.7" top="0.75" bottom="0.75" header="0.3" footer="0.3"/>
  <pageSetup scale="62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Price</vt:lpstr>
      <vt:lpstr>English Section</vt:lpstr>
      <vt:lpstr>calculation</vt:lpstr>
      <vt:lpstr>Print 2</vt:lpstr>
      <vt:lpstr>Sheet2</vt:lpstr>
      <vt:lpstr>Sheet1</vt:lpstr>
      <vt:lpstr>Staff 19-2020</vt:lpstr>
      <vt:lpstr>Sheet1!Print_Area</vt:lpstr>
      <vt:lpstr>Sheet2!Print_Area</vt:lpstr>
      <vt:lpstr>'Staff 19-2020'!Print_Area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Ahmed Salama Hadib Gadalla</dc:creator>
  <cp:lastModifiedBy>Hassan Abdelhamed</cp:lastModifiedBy>
  <cp:lastPrinted>2024-06-30T10:54:07Z</cp:lastPrinted>
  <dcterms:created xsi:type="dcterms:W3CDTF">2019-03-28T05:53:19Z</dcterms:created>
  <dcterms:modified xsi:type="dcterms:W3CDTF">2024-06-30T10:54:35Z</dcterms:modified>
</cp:coreProperties>
</file>