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054639\Downloads\"/>
    </mc:Choice>
  </mc:AlternateContent>
  <xr:revisionPtr revIDLastSave="0" documentId="8_{55E8DF43-9D91-4EB0-8F4E-6D9DAACCD1C8}" xr6:coauthVersionLast="47" xr6:coauthVersionMax="47" xr10:uidLastSave="{00000000-0000-0000-0000-000000000000}"/>
  <bookViews>
    <workbookView xWindow="-108" yWindow="-108" windowWidth="23256" windowHeight="12456" xr2:uid="{E37327A8-7B27-40FD-867C-A3A45DA3CB80}"/>
  </bookViews>
  <sheets>
    <sheet name="Ponts" sheetId="1" r:id="rId1"/>
    <sheet name="TCD12022026" sheetId="19" r:id="rId2"/>
    <sheet name="EVENT GATES" sheetId="34" r:id="rId3"/>
    <sheet name="Règles" sheetId="5" r:id="rId4"/>
    <sheet name="CPI SAP" sheetId="2" r:id="rId5"/>
    <sheet name="SAUVPonts FEV26" sheetId="32" r:id="rId6"/>
    <sheet name="SAUVPonts 160326 - maj" sheetId="35" r:id="rId7"/>
    <sheet name="SYNTHESE ANNEE-5ans-10 ans" sheetId="31" r:id="rId8"/>
    <sheet name="DEMARCHE EVS" sheetId="9" r:id="rId9"/>
  </sheets>
  <definedNames>
    <definedName name="_xlnm._FilterDatabase" localSheetId="0" hidden="1">Ponts!$A$10:$BR$204</definedName>
    <definedName name="_xlnm._FilterDatabase" localSheetId="6" hidden="1">'SAUVPonts 160326 - maj'!$A$10:$BR$206</definedName>
    <definedName name="_xlnm._FilterDatabase" localSheetId="5" hidden="1">'SAUVPonts FEV26'!$A$10:$BR$205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31" l="1"/>
  <c r="F54" i="31" s="1"/>
  <c r="D54" i="31"/>
  <c r="F29" i="34"/>
  <c r="E29" i="34"/>
  <c r="D29" i="34"/>
  <c r="Z74" i="1"/>
  <c r="AF211" i="35" l="1"/>
  <c r="BC210" i="35"/>
  <c r="BB210" i="35"/>
  <c r="BA210" i="35"/>
  <c r="AZ210" i="35"/>
  <c r="AY210" i="35"/>
  <c r="AX210" i="35"/>
  <c r="AW210" i="35"/>
  <c r="AV210" i="35"/>
  <c r="AU210" i="35"/>
  <c r="AT210" i="35"/>
  <c r="AS210" i="35"/>
  <c r="AR210" i="35"/>
  <c r="AQ210" i="35"/>
  <c r="AP210" i="35"/>
  <c r="AO210" i="35"/>
  <c r="AN210" i="35"/>
  <c r="AM210" i="35"/>
  <c r="AL210" i="35"/>
  <c r="AK210" i="35"/>
  <c r="AJ210" i="35"/>
  <c r="AI210" i="35"/>
  <c r="AH210" i="35"/>
  <c r="AG210" i="35"/>
  <c r="AF210" i="35"/>
  <c r="AE210" i="35"/>
  <c r="AD210" i="35"/>
  <c r="AC210" i="35"/>
  <c r="AB210" i="35"/>
  <c r="AA210" i="35"/>
  <c r="Z210" i="35"/>
  <c r="Y210" i="35"/>
  <c r="X210" i="35"/>
  <c r="W210" i="35"/>
  <c r="V210" i="35"/>
  <c r="U210" i="35"/>
  <c r="T210" i="35"/>
  <c r="BC209" i="35"/>
  <c r="BC211" i="35" s="1"/>
  <c r="BB209" i="35"/>
  <c r="BB211" i="35" s="1"/>
  <c r="BA209" i="35"/>
  <c r="BA211" i="35" s="1"/>
  <c r="AZ209" i="35"/>
  <c r="AZ211" i="35" s="1"/>
  <c r="AY209" i="35"/>
  <c r="AY211" i="35" s="1"/>
  <c r="AX209" i="35"/>
  <c r="AX211" i="35" s="1"/>
  <c r="AW209" i="35"/>
  <c r="AW211" i="35" s="1"/>
  <c r="AV209" i="35"/>
  <c r="AV211" i="35" s="1"/>
  <c r="AU209" i="35"/>
  <c r="AU211" i="35" s="1"/>
  <c r="AT209" i="35"/>
  <c r="AT211" i="35" s="1"/>
  <c r="AS209" i="35"/>
  <c r="AS211" i="35" s="1"/>
  <c r="AR209" i="35"/>
  <c r="AR211" i="35" s="1"/>
  <c r="AQ209" i="35"/>
  <c r="AQ211" i="35" s="1"/>
  <c r="AP209" i="35"/>
  <c r="AP211" i="35" s="1"/>
  <c r="AO209" i="35"/>
  <c r="AO211" i="35" s="1"/>
  <c r="AN209" i="35"/>
  <c r="AN211" i="35" s="1"/>
  <c r="AM209" i="35"/>
  <c r="AM211" i="35" s="1"/>
  <c r="AL209" i="35"/>
  <c r="AL211" i="35" s="1"/>
  <c r="AK209" i="35"/>
  <c r="AK211" i="35" s="1"/>
  <c r="AJ209" i="35"/>
  <c r="AJ211" i="35" s="1"/>
  <c r="AI209" i="35"/>
  <c r="AI211" i="35" s="1"/>
  <c r="AH209" i="35"/>
  <c r="AH211" i="35" s="1"/>
  <c r="AG209" i="35"/>
  <c r="AG211" i="35" s="1"/>
  <c r="AF209" i="35"/>
  <c r="AE209" i="35"/>
  <c r="AE211" i="35" s="1"/>
  <c r="AD209" i="35"/>
  <c r="AD211" i="35" s="1"/>
  <c r="AB209" i="35"/>
  <c r="AB211" i="35" s="1"/>
  <c r="AA209" i="35"/>
  <c r="AA211" i="35" s="1"/>
  <c r="Z209" i="35"/>
  <c r="Z211" i="35" s="1"/>
  <c r="X209" i="35"/>
  <c r="X211" i="35" s="1"/>
  <c r="Y228" i="35" s="1"/>
  <c r="V209" i="35"/>
  <c r="U209" i="35"/>
  <c r="V224" i="35" s="1"/>
  <c r="S209" i="35"/>
  <c r="R209" i="35"/>
  <c r="R227" i="35" s="1"/>
  <c r="L206" i="35"/>
  <c r="K206" i="35"/>
  <c r="P205" i="35"/>
  <c r="O205" i="35"/>
  <c r="N205" i="35"/>
  <c r="M205" i="35"/>
  <c r="L205" i="35"/>
  <c r="K205" i="35"/>
  <c r="P204" i="35"/>
  <c r="O204" i="35"/>
  <c r="N204" i="35"/>
  <c r="M204" i="35"/>
  <c r="L204" i="35"/>
  <c r="K204" i="35"/>
  <c r="P203" i="35"/>
  <c r="O203" i="35"/>
  <c r="N203" i="35"/>
  <c r="M203" i="35"/>
  <c r="L203" i="35"/>
  <c r="K203" i="35"/>
  <c r="P202" i="35"/>
  <c r="O202" i="35"/>
  <c r="N202" i="35"/>
  <c r="M202" i="35"/>
  <c r="L202" i="35"/>
  <c r="K202" i="35"/>
  <c r="P201" i="35"/>
  <c r="O201" i="35"/>
  <c r="N201" i="35"/>
  <c r="M201" i="35"/>
  <c r="L201" i="35"/>
  <c r="K201" i="35"/>
  <c r="P200" i="35"/>
  <c r="O200" i="35"/>
  <c r="N200" i="35"/>
  <c r="M200" i="35"/>
  <c r="L200" i="35"/>
  <c r="K200" i="35"/>
  <c r="N199" i="35"/>
  <c r="L199" i="35"/>
  <c r="K199" i="35"/>
  <c r="H199" i="35"/>
  <c r="N198" i="35"/>
  <c r="L198" i="35"/>
  <c r="K198" i="35"/>
  <c r="H198" i="35"/>
  <c r="N197" i="35"/>
  <c r="L197" i="35"/>
  <c r="K197" i="35"/>
  <c r="H197" i="35"/>
  <c r="N196" i="35"/>
  <c r="L196" i="35"/>
  <c r="K196" i="35"/>
  <c r="H196" i="35"/>
  <c r="N195" i="35"/>
  <c r="L195" i="35"/>
  <c r="K195" i="35"/>
  <c r="H195" i="35"/>
  <c r="N194" i="35"/>
  <c r="L194" i="35"/>
  <c r="K194" i="35"/>
  <c r="H194" i="35"/>
  <c r="N193" i="35"/>
  <c r="L193" i="35"/>
  <c r="K193" i="35"/>
  <c r="I193" i="35"/>
  <c r="H193" i="35"/>
  <c r="N192" i="35"/>
  <c r="L192" i="35"/>
  <c r="K192" i="35"/>
  <c r="H192" i="35"/>
  <c r="N191" i="35"/>
  <c r="L191" i="35"/>
  <c r="K191" i="35"/>
  <c r="H191" i="35"/>
  <c r="N190" i="35"/>
  <c r="L190" i="35"/>
  <c r="K190" i="35"/>
  <c r="H190" i="35"/>
  <c r="N189" i="35"/>
  <c r="L189" i="35"/>
  <c r="K189" i="35"/>
  <c r="H189" i="35"/>
  <c r="L188" i="35"/>
  <c r="K188" i="35"/>
  <c r="H188" i="35"/>
  <c r="L187" i="35"/>
  <c r="K187" i="35"/>
  <c r="H187" i="35"/>
  <c r="H186" i="35"/>
  <c r="N185" i="35"/>
  <c r="L185" i="35"/>
  <c r="K185" i="35"/>
  <c r="H185" i="35"/>
  <c r="N184" i="35"/>
  <c r="L184" i="35"/>
  <c r="K184" i="35"/>
  <c r="H184" i="35"/>
  <c r="N183" i="35"/>
  <c r="L183" i="35"/>
  <c r="K183" i="35"/>
  <c r="H183" i="35"/>
  <c r="N182" i="35"/>
  <c r="L182" i="35"/>
  <c r="K182" i="35"/>
  <c r="H182" i="35"/>
  <c r="N181" i="35"/>
  <c r="L181" i="35"/>
  <c r="K181" i="35"/>
  <c r="H181" i="35"/>
  <c r="N180" i="35"/>
  <c r="L180" i="35"/>
  <c r="K180" i="35"/>
  <c r="H180" i="35"/>
  <c r="L179" i="35"/>
  <c r="K179" i="35"/>
  <c r="H179" i="35"/>
  <c r="L178" i="35"/>
  <c r="K178" i="35"/>
  <c r="H178" i="35"/>
  <c r="N177" i="35"/>
  <c r="L177" i="35"/>
  <c r="K177" i="35"/>
  <c r="I177" i="35"/>
  <c r="H177" i="35"/>
  <c r="L176" i="35"/>
  <c r="K176" i="35"/>
  <c r="I176" i="35"/>
  <c r="H176" i="35"/>
  <c r="L175" i="35"/>
  <c r="K175" i="35"/>
  <c r="H175" i="35"/>
  <c r="L174" i="35"/>
  <c r="K174" i="35"/>
  <c r="H174" i="35"/>
  <c r="L173" i="35"/>
  <c r="K173" i="35"/>
  <c r="H173" i="35"/>
  <c r="N172" i="35"/>
  <c r="L172" i="35"/>
  <c r="K172" i="35"/>
  <c r="H172" i="35"/>
  <c r="N171" i="35"/>
  <c r="L171" i="35"/>
  <c r="K171" i="35"/>
  <c r="I171" i="35"/>
  <c r="H171" i="35"/>
  <c r="N170" i="35"/>
  <c r="L170" i="35"/>
  <c r="K170" i="35"/>
  <c r="I170" i="35"/>
  <c r="H170" i="35"/>
  <c r="N169" i="35"/>
  <c r="L169" i="35"/>
  <c r="K169" i="35"/>
  <c r="I169" i="35"/>
  <c r="H169" i="35"/>
  <c r="N168" i="35"/>
  <c r="L168" i="35"/>
  <c r="K168" i="35"/>
  <c r="I168" i="35"/>
  <c r="H168" i="35"/>
  <c r="N167" i="35"/>
  <c r="L167" i="35"/>
  <c r="K167" i="35"/>
  <c r="I167" i="35"/>
  <c r="H167" i="35"/>
  <c r="N166" i="35"/>
  <c r="L166" i="35"/>
  <c r="K166" i="35"/>
  <c r="I166" i="35"/>
  <c r="H166" i="35"/>
  <c r="N165" i="35"/>
  <c r="L165" i="35"/>
  <c r="K165" i="35"/>
  <c r="I165" i="35"/>
  <c r="H165" i="35"/>
  <c r="N164" i="35"/>
  <c r="L164" i="35"/>
  <c r="K164" i="35"/>
  <c r="I164" i="35"/>
  <c r="H164" i="35"/>
  <c r="N163" i="35"/>
  <c r="L163" i="35"/>
  <c r="K163" i="35"/>
  <c r="I163" i="35"/>
  <c r="H163" i="35"/>
  <c r="N162" i="35"/>
  <c r="L162" i="35"/>
  <c r="K162" i="35"/>
  <c r="H162" i="35"/>
  <c r="N161" i="35"/>
  <c r="L161" i="35"/>
  <c r="K161" i="35"/>
  <c r="H161" i="35"/>
  <c r="L160" i="35"/>
  <c r="K160" i="35"/>
  <c r="H160" i="35"/>
  <c r="N159" i="35"/>
  <c r="L159" i="35"/>
  <c r="K159" i="35"/>
  <c r="H159" i="35"/>
  <c r="N158" i="35"/>
  <c r="L158" i="35"/>
  <c r="K158" i="35"/>
  <c r="H158" i="35"/>
  <c r="N157" i="35"/>
  <c r="L157" i="35"/>
  <c r="K157" i="35"/>
  <c r="H157" i="35"/>
  <c r="L156" i="35"/>
  <c r="K156" i="35"/>
  <c r="H156" i="35"/>
  <c r="N155" i="35"/>
  <c r="L155" i="35"/>
  <c r="K155" i="35"/>
  <c r="H155" i="35"/>
  <c r="N154" i="35"/>
  <c r="L154" i="35"/>
  <c r="K154" i="35"/>
  <c r="H154" i="35"/>
  <c r="N153" i="35"/>
  <c r="L153" i="35"/>
  <c r="K153" i="35"/>
  <c r="H153" i="35"/>
  <c r="N152" i="35"/>
  <c r="L152" i="35"/>
  <c r="K152" i="35"/>
  <c r="H152" i="35"/>
  <c r="N151" i="35"/>
  <c r="L151" i="35"/>
  <c r="K151" i="35"/>
  <c r="H151" i="35"/>
  <c r="T150" i="35"/>
  <c r="L150" i="35"/>
  <c r="K150" i="35"/>
  <c r="I150" i="35"/>
  <c r="H150" i="35"/>
  <c r="Z149" i="35"/>
  <c r="L149" i="35"/>
  <c r="K149" i="35"/>
  <c r="I149" i="35"/>
  <c r="H149" i="35"/>
  <c r="Q148" i="35"/>
  <c r="L148" i="35"/>
  <c r="K148" i="35"/>
  <c r="H148" i="35"/>
  <c r="W147" i="35"/>
  <c r="L147" i="35"/>
  <c r="K147" i="35"/>
  <c r="I147" i="35"/>
  <c r="H147" i="35"/>
  <c r="AF146" i="35"/>
  <c r="L146" i="35"/>
  <c r="K146" i="35"/>
  <c r="I146" i="35"/>
  <c r="H146" i="35"/>
  <c r="AC145" i="35"/>
  <c r="AC209" i="35" s="1"/>
  <c r="AC211" i="35" s="1"/>
  <c r="L145" i="35"/>
  <c r="K145" i="35"/>
  <c r="I145" i="35"/>
  <c r="H145" i="35"/>
  <c r="Y144" i="35"/>
  <c r="Y209" i="35" s="1"/>
  <c r="Y211" i="35" s="1"/>
  <c r="L144" i="35"/>
  <c r="K144" i="35"/>
  <c r="H144" i="35"/>
  <c r="L143" i="35"/>
  <c r="K143" i="35"/>
  <c r="H143" i="35"/>
  <c r="N142" i="35"/>
  <c r="L142" i="35"/>
  <c r="K142" i="35"/>
  <c r="H142" i="35"/>
  <c r="N141" i="35"/>
  <c r="L141" i="35"/>
  <c r="K141" i="35"/>
  <c r="H141" i="35"/>
  <c r="N140" i="35"/>
  <c r="L140" i="35"/>
  <c r="K140" i="35"/>
  <c r="H140" i="35"/>
  <c r="N139" i="35"/>
  <c r="L139" i="35"/>
  <c r="K139" i="35"/>
  <c r="H139" i="35"/>
  <c r="N138" i="35"/>
  <c r="L138" i="35"/>
  <c r="K138" i="35"/>
  <c r="H138" i="35"/>
  <c r="N137" i="35"/>
  <c r="L137" i="35"/>
  <c r="K137" i="35"/>
  <c r="H137" i="35"/>
  <c r="L136" i="35"/>
  <c r="K136" i="35"/>
  <c r="H136" i="35"/>
  <c r="N135" i="35"/>
  <c r="L135" i="35"/>
  <c r="K135" i="35"/>
  <c r="H135" i="35"/>
  <c r="N134" i="35"/>
  <c r="L134" i="35"/>
  <c r="K134" i="35"/>
  <c r="H134" i="35"/>
  <c r="N133" i="35"/>
  <c r="L133" i="35"/>
  <c r="K133" i="35"/>
  <c r="H133" i="35"/>
  <c r="N132" i="35"/>
  <c r="L132" i="35"/>
  <c r="K132" i="35"/>
  <c r="H132" i="35"/>
  <c r="N131" i="35"/>
  <c r="L131" i="35"/>
  <c r="K131" i="35"/>
  <c r="H131" i="35"/>
  <c r="N130" i="35"/>
  <c r="L130" i="35"/>
  <c r="K130" i="35"/>
  <c r="H130" i="35"/>
  <c r="N129" i="35"/>
  <c r="L129" i="35"/>
  <c r="K129" i="35"/>
  <c r="H129" i="35"/>
  <c r="N128" i="35"/>
  <c r="L128" i="35"/>
  <c r="K128" i="35"/>
  <c r="H128" i="35"/>
  <c r="N127" i="35"/>
  <c r="L127" i="35"/>
  <c r="K127" i="35"/>
  <c r="H127" i="35"/>
  <c r="N126" i="35"/>
  <c r="L126" i="35"/>
  <c r="K126" i="35"/>
  <c r="H126" i="35"/>
  <c r="N125" i="35"/>
  <c r="L125" i="35"/>
  <c r="K125" i="35"/>
  <c r="H125" i="35"/>
  <c r="N124" i="35"/>
  <c r="L124" i="35"/>
  <c r="K124" i="35"/>
  <c r="H124" i="35"/>
  <c r="N123" i="35"/>
  <c r="L123" i="35"/>
  <c r="K123" i="35"/>
  <c r="H123" i="35"/>
  <c r="N122" i="35"/>
  <c r="L122" i="35"/>
  <c r="K122" i="35"/>
  <c r="H122" i="35"/>
  <c r="N121" i="35"/>
  <c r="L121" i="35"/>
  <c r="K121" i="35"/>
  <c r="H121" i="35"/>
  <c r="N120" i="35"/>
  <c r="L120" i="35"/>
  <c r="K120" i="35"/>
  <c r="H120" i="35"/>
  <c r="N119" i="35"/>
  <c r="L119" i="35"/>
  <c r="K119" i="35"/>
  <c r="H119" i="35"/>
  <c r="N118" i="35"/>
  <c r="L118" i="35"/>
  <c r="K118" i="35"/>
  <c r="H118" i="35"/>
  <c r="N117" i="35"/>
  <c r="L117" i="35"/>
  <c r="K117" i="35"/>
  <c r="H117" i="35"/>
  <c r="N116" i="35"/>
  <c r="L116" i="35"/>
  <c r="K116" i="35"/>
  <c r="H116" i="35"/>
  <c r="N115" i="35"/>
  <c r="L115" i="35"/>
  <c r="K115" i="35"/>
  <c r="H115" i="35"/>
  <c r="N114" i="35"/>
  <c r="L114" i="35"/>
  <c r="K114" i="35"/>
  <c r="H114" i="35"/>
  <c r="N113" i="35"/>
  <c r="L113" i="35"/>
  <c r="K113" i="35"/>
  <c r="H113" i="35"/>
  <c r="N112" i="35"/>
  <c r="L112" i="35"/>
  <c r="K112" i="35"/>
  <c r="H112" i="35"/>
  <c r="T111" i="35"/>
  <c r="L111" i="35"/>
  <c r="K111" i="35"/>
  <c r="H111" i="35"/>
  <c r="T110" i="35"/>
  <c r="L110" i="35"/>
  <c r="K110" i="35"/>
  <c r="H110" i="35"/>
  <c r="T109" i="35"/>
  <c r="L109" i="35"/>
  <c r="K109" i="35"/>
  <c r="H109" i="35"/>
  <c r="L108" i="35"/>
  <c r="K108" i="35"/>
  <c r="I108" i="35"/>
  <c r="H108" i="35"/>
  <c r="N107" i="35"/>
  <c r="L107" i="35"/>
  <c r="K107" i="35"/>
  <c r="H107" i="35"/>
  <c r="N106" i="35"/>
  <c r="L106" i="35"/>
  <c r="K106" i="35"/>
  <c r="H106" i="35"/>
  <c r="Q105" i="35"/>
  <c r="L105" i="35"/>
  <c r="K105" i="35"/>
  <c r="H105" i="35"/>
  <c r="N104" i="35"/>
  <c r="L104" i="35"/>
  <c r="K104" i="35"/>
  <c r="H104" i="35"/>
  <c r="N103" i="35"/>
  <c r="L103" i="35"/>
  <c r="K103" i="35"/>
  <c r="H103" i="35"/>
  <c r="N102" i="35"/>
  <c r="L102" i="35"/>
  <c r="K102" i="35"/>
  <c r="H102" i="35"/>
  <c r="N101" i="35"/>
  <c r="L101" i="35"/>
  <c r="K101" i="35"/>
  <c r="H101" i="35"/>
  <c r="N100" i="35"/>
  <c r="L100" i="35"/>
  <c r="K100" i="35"/>
  <c r="H100" i="35"/>
  <c r="N99" i="35"/>
  <c r="L99" i="35"/>
  <c r="K99" i="35"/>
  <c r="H99" i="35"/>
  <c r="N98" i="35"/>
  <c r="L98" i="35"/>
  <c r="K98" i="35"/>
  <c r="H98" i="35"/>
  <c r="N97" i="35"/>
  <c r="L97" i="35"/>
  <c r="K97" i="35"/>
  <c r="H97" i="35"/>
  <c r="N96" i="35"/>
  <c r="L96" i="35"/>
  <c r="K96" i="35"/>
  <c r="H96" i="35"/>
  <c r="N95" i="35"/>
  <c r="L95" i="35"/>
  <c r="K95" i="35"/>
  <c r="H95" i="35"/>
  <c r="N94" i="35"/>
  <c r="L94" i="35"/>
  <c r="K94" i="35"/>
  <c r="H94" i="35"/>
  <c r="N93" i="35"/>
  <c r="L93" i="35"/>
  <c r="K93" i="35"/>
  <c r="H93" i="35"/>
  <c r="N92" i="35"/>
  <c r="L92" i="35"/>
  <c r="K92" i="35"/>
  <c r="H92" i="35"/>
  <c r="N91" i="35"/>
  <c r="L91" i="35"/>
  <c r="K91" i="35"/>
  <c r="H91" i="35"/>
  <c r="N90" i="35"/>
  <c r="L90" i="35"/>
  <c r="K90" i="35"/>
  <c r="H90" i="35"/>
  <c r="N89" i="35"/>
  <c r="L89" i="35"/>
  <c r="K89" i="35"/>
  <c r="H89" i="35"/>
  <c r="N88" i="35"/>
  <c r="L88" i="35"/>
  <c r="K88" i="35"/>
  <c r="H88" i="35"/>
  <c r="N87" i="35"/>
  <c r="L87" i="35"/>
  <c r="K87" i="35"/>
  <c r="H87" i="35"/>
  <c r="N86" i="35"/>
  <c r="L86" i="35"/>
  <c r="K86" i="35"/>
  <c r="H86" i="35"/>
  <c r="N85" i="35"/>
  <c r="L85" i="35"/>
  <c r="K85" i="35"/>
  <c r="H85" i="35"/>
  <c r="N84" i="35"/>
  <c r="L84" i="35"/>
  <c r="K84" i="35"/>
  <c r="H84" i="35"/>
  <c r="N83" i="35"/>
  <c r="L83" i="35"/>
  <c r="K83" i="35"/>
  <c r="H83" i="35"/>
  <c r="L82" i="35"/>
  <c r="K82" i="35"/>
  <c r="H82" i="35"/>
  <c r="L81" i="35"/>
  <c r="K81" i="35"/>
  <c r="H81" i="35"/>
  <c r="L80" i="35"/>
  <c r="K80" i="35"/>
  <c r="I80" i="35"/>
  <c r="H80" i="35"/>
  <c r="L79" i="35"/>
  <c r="K79" i="35"/>
  <c r="H79" i="35"/>
  <c r="L78" i="35"/>
  <c r="K78" i="35"/>
  <c r="I78" i="35"/>
  <c r="H78" i="35"/>
  <c r="I77" i="35"/>
  <c r="H77" i="35"/>
  <c r="W76" i="35"/>
  <c r="W209" i="35" s="1"/>
  <c r="W211" i="35" s="1"/>
  <c r="Y227" i="35" s="1"/>
  <c r="L76" i="35"/>
  <c r="K76" i="35"/>
  <c r="I76" i="35"/>
  <c r="H76" i="35"/>
  <c r="T75" i="35"/>
  <c r="L75" i="35"/>
  <c r="K75" i="35"/>
  <c r="H75" i="35"/>
  <c r="N74" i="35"/>
  <c r="L74" i="35"/>
  <c r="K74" i="35"/>
  <c r="H74" i="35"/>
  <c r="N73" i="35"/>
  <c r="L73" i="35"/>
  <c r="K73" i="35"/>
  <c r="H73" i="35"/>
  <c r="N72" i="35"/>
  <c r="L72" i="35"/>
  <c r="K72" i="35"/>
  <c r="H72" i="35"/>
  <c r="N71" i="35"/>
  <c r="L71" i="35"/>
  <c r="K71" i="35"/>
  <c r="H71" i="35"/>
  <c r="N70" i="35"/>
  <c r="L70" i="35"/>
  <c r="K70" i="35"/>
  <c r="H70" i="35"/>
  <c r="N69" i="35"/>
  <c r="L69" i="35"/>
  <c r="K69" i="35"/>
  <c r="I69" i="35"/>
  <c r="H69" i="35"/>
  <c r="N68" i="35"/>
  <c r="L68" i="35"/>
  <c r="K68" i="35"/>
  <c r="I68" i="35"/>
  <c r="H68" i="35"/>
  <c r="N67" i="35"/>
  <c r="L67" i="35"/>
  <c r="K67" i="35"/>
  <c r="H67" i="35"/>
  <c r="N66" i="35"/>
  <c r="L66" i="35"/>
  <c r="K66" i="35"/>
  <c r="H66" i="35"/>
  <c r="N65" i="35"/>
  <c r="L65" i="35"/>
  <c r="K65" i="35"/>
  <c r="H65" i="35"/>
  <c r="T64" i="35"/>
  <c r="L64" i="35"/>
  <c r="K64" i="35"/>
  <c r="H64" i="35"/>
  <c r="L63" i="35"/>
  <c r="K63" i="35"/>
  <c r="I63" i="35"/>
  <c r="H63" i="35"/>
  <c r="Q62" i="35"/>
  <c r="L62" i="35"/>
  <c r="K62" i="35"/>
  <c r="H62" i="35"/>
  <c r="L61" i="35"/>
  <c r="K61" i="35"/>
  <c r="I61" i="35"/>
  <c r="H61" i="35"/>
  <c r="N60" i="35"/>
  <c r="L60" i="35"/>
  <c r="K60" i="35"/>
  <c r="H60" i="35"/>
  <c r="N59" i="35"/>
  <c r="L59" i="35"/>
  <c r="K59" i="35"/>
  <c r="H59" i="35"/>
  <c r="N58" i="35"/>
  <c r="L58" i="35"/>
  <c r="K58" i="35"/>
  <c r="H58" i="35"/>
  <c r="N57" i="35"/>
  <c r="L57" i="35"/>
  <c r="K57" i="35"/>
  <c r="H57" i="35"/>
  <c r="N56" i="35"/>
  <c r="L56" i="35"/>
  <c r="K56" i="35"/>
  <c r="H56" i="35"/>
  <c r="N55" i="35"/>
  <c r="L55" i="35"/>
  <c r="K55" i="35"/>
  <c r="H55" i="35"/>
  <c r="N54" i="35"/>
  <c r="L54" i="35"/>
  <c r="K54" i="35"/>
  <c r="H54" i="35"/>
  <c r="N53" i="35"/>
  <c r="L53" i="35"/>
  <c r="K53" i="35"/>
  <c r="H53" i="35"/>
  <c r="N52" i="35"/>
  <c r="L52" i="35"/>
  <c r="K52" i="35"/>
  <c r="H52" i="35"/>
  <c r="N51" i="35"/>
  <c r="L51" i="35"/>
  <c r="K51" i="35"/>
  <c r="H51" i="35"/>
  <c r="N50" i="35"/>
  <c r="L50" i="35"/>
  <c r="K50" i="35"/>
  <c r="H50" i="35"/>
  <c r="N49" i="35"/>
  <c r="L49" i="35"/>
  <c r="K49" i="35"/>
  <c r="H49" i="35"/>
  <c r="N48" i="35"/>
  <c r="L48" i="35"/>
  <c r="K48" i="35"/>
  <c r="H48" i="35"/>
  <c r="N47" i="35"/>
  <c r="L47" i="35"/>
  <c r="K47" i="35"/>
  <c r="H47" i="35"/>
  <c r="L46" i="35"/>
  <c r="K46" i="35"/>
  <c r="H46" i="35"/>
  <c r="L45" i="35"/>
  <c r="K45" i="35"/>
  <c r="H45" i="35"/>
  <c r="L44" i="35"/>
  <c r="K44" i="35"/>
  <c r="H44" i="35"/>
  <c r="N43" i="35"/>
  <c r="L43" i="35"/>
  <c r="K43" i="35"/>
  <c r="H43" i="35"/>
  <c r="N42" i="35"/>
  <c r="L42" i="35"/>
  <c r="K42" i="35"/>
  <c r="H42" i="35"/>
  <c r="N41" i="35"/>
  <c r="L41" i="35"/>
  <c r="K41" i="35"/>
  <c r="H41" i="35"/>
  <c r="N40" i="35"/>
  <c r="L40" i="35"/>
  <c r="K40" i="35"/>
  <c r="H40" i="35"/>
  <c r="L39" i="35"/>
  <c r="K39" i="35"/>
  <c r="H39" i="35"/>
  <c r="N38" i="35"/>
  <c r="L38" i="35"/>
  <c r="K38" i="35"/>
  <c r="H38" i="35"/>
  <c r="L37" i="35"/>
  <c r="K37" i="35"/>
  <c r="H37" i="35"/>
  <c r="L36" i="35"/>
  <c r="K36" i="35"/>
  <c r="H36" i="35"/>
  <c r="L35" i="35"/>
  <c r="K35" i="35"/>
  <c r="H35" i="35"/>
  <c r="L34" i="35"/>
  <c r="K34" i="35"/>
  <c r="H34" i="35"/>
  <c r="L33" i="35"/>
  <c r="K33" i="35"/>
  <c r="H33" i="35"/>
  <c r="L32" i="35"/>
  <c r="K32" i="35"/>
  <c r="H32" i="35"/>
  <c r="Q31" i="35"/>
  <c r="Q209" i="35" s="1"/>
  <c r="L31" i="35"/>
  <c r="K31" i="35"/>
  <c r="H31" i="35"/>
  <c r="T30" i="35"/>
  <c r="T209" i="35" s="1"/>
  <c r="L30" i="35"/>
  <c r="K30" i="35"/>
  <c r="H30" i="35"/>
  <c r="L29" i="35"/>
  <c r="K29" i="35"/>
  <c r="H29" i="35"/>
  <c r="L28" i="35"/>
  <c r="K28" i="35"/>
  <c r="H28" i="35"/>
  <c r="L27" i="35"/>
  <c r="K27" i="35"/>
  <c r="H27" i="35"/>
  <c r="N26" i="35"/>
  <c r="L26" i="35"/>
  <c r="K26" i="35"/>
  <c r="H26" i="35"/>
  <c r="N25" i="35"/>
  <c r="L25" i="35"/>
  <c r="K25" i="35"/>
  <c r="I25" i="35"/>
  <c r="H25" i="35"/>
  <c r="N24" i="35"/>
  <c r="L24" i="35"/>
  <c r="K24" i="35"/>
  <c r="H24" i="35"/>
  <c r="N23" i="35"/>
  <c r="L23" i="35"/>
  <c r="K23" i="35"/>
  <c r="H23" i="35"/>
  <c r="N22" i="35"/>
  <c r="L22" i="35"/>
  <c r="K22" i="35"/>
  <c r="H22" i="35"/>
  <c r="N21" i="35"/>
  <c r="L21" i="35"/>
  <c r="K21" i="35"/>
  <c r="H21" i="35"/>
  <c r="N20" i="35"/>
  <c r="L20" i="35"/>
  <c r="K20" i="35"/>
  <c r="H20" i="35"/>
  <c r="N19" i="35"/>
  <c r="L19" i="35"/>
  <c r="K19" i="35"/>
  <c r="H19" i="35"/>
  <c r="N18" i="35"/>
  <c r="L18" i="35"/>
  <c r="K18" i="35"/>
  <c r="H18" i="35"/>
  <c r="N17" i="35"/>
  <c r="L17" i="35"/>
  <c r="K17" i="35"/>
  <c r="H17" i="35"/>
  <c r="N16" i="35"/>
  <c r="L16" i="35"/>
  <c r="K16" i="35"/>
  <c r="H16" i="35"/>
  <c r="N15" i="35"/>
  <c r="L15" i="35"/>
  <c r="K15" i="35"/>
  <c r="H15" i="35"/>
  <c r="N14" i="35"/>
  <c r="L14" i="35"/>
  <c r="K14" i="35"/>
  <c r="H14" i="35"/>
  <c r="N13" i="35"/>
  <c r="L13" i="35"/>
  <c r="K13" i="35"/>
  <c r="H13" i="35"/>
  <c r="N12" i="35"/>
  <c r="L12" i="35"/>
  <c r="K12" i="35"/>
  <c r="H12" i="35"/>
  <c r="N11" i="35"/>
  <c r="L11" i="35"/>
  <c r="K11" i="35"/>
  <c r="H11" i="35"/>
  <c r="BJ9" i="35"/>
  <c r="F16" i="31"/>
  <c r="E16" i="31"/>
  <c r="D16" i="31"/>
  <c r="C16" i="31"/>
  <c r="B16" i="31"/>
  <c r="Q130" i="1"/>
  <c r="Q131" i="1"/>
  <c r="K183" i="1"/>
  <c r="AB137" i="1"/>
  <c r="C1" i="31"/>
  <c r="D1" i="31"/>
  <c r="E1" i="31"/>
  <c r="A1" i="31"/>
  <c r="B1" i="31"/>
  <c r="F1" i="31"/>
  <c r="G1" i="31"/>
  <c r="H1" i="31"/>
  <c r="I1" i="31"/>
  <c r="J1" i="31"/>
  <c r="K1" i="31"/>
  <c r="L1" i="31"/>
  <c r="M1" i="31"/>
  <c r="N1" i="31"/>
  <c r="O1" i="31"/>
  <c r="P1" i="31"/>
  <c r="Q1" i="31"/>
  <c r="R1" i="31"/>
  <c r="S1" i="31"/>
  <c r="T1" i="31"/>
  <c r="U1" i="31"/>
  <c r="V1" i="31"/>
  <c r="W1" i="31"/>
  <c r="X1" i="31"/>
  <c r="Y1" i="31"/>
  <c r="Z1" i="31"/>
  <c r="AA1" i="31"/>
  <c r="AB1" i="31"/>
  <c r="AC1" i="31"/>
  <c r="AD1" i="31"/>
  <c r="AE1" i="31"/>
  <c r="AF1" i="31"/>
  <c r="AG1" i="31"/>
  <c r="AH1" i="31"/>
  <c r="AI1" i="31"/>
  <c r="AJ1" i="31"/>
  <c r="AK1" i="31"/>
  <c r="AL1" i="31"/>
  <c r="AM1" i="31"/>
  <c r="AN1" i="31"/>
  <c r="AO1" i="31"/>
  <c r="A2" i="31"/>
  <c r="B2" i="31"/>
  <c r="A3" i="31"/>
  <c r="B3" i="31"/>
  <c r="C3" i="31"/>
  <c r="D3" i="31"/>
  <c r="E3" i="31"/>
  <c r="A4" i="31"/>
  <c r="B4" i="31"/>
  <c r="C4" i="31"/>
  <c r="D4" i="31"/>
  <c r="E4" i="31"/>
  <c r="BF208" i="1"/>
  <c r="BE208" i="1"/>
  <c r="BD208" i="1"/>
  <c r="BF207" i="1"/>
  <c r="AO2" i="31" s="1"/>
  <c r="BE207" i="1"/>
  <c r="AN2" i="31" s="1"/>
  <c r="BD207" i="1"/>
  <c r="AM2" i="31" s="1"/>
  <c r="AT210" i="32"/>
  <c r="AS210" i="32"/>
  <c r="AR210" i="32"/>
  <c r="AQ210" i="32"/>
  <c r="AP210" i="32"/>
  <c r="AO210" i="32"/>
  <c r="AH210" i="32"/>
  <c r="AG210" i="32"/>
  <c r="AE210" i="32"/>
  <c r="AD210" i="32"/>
  <c r="V210" i="32"/>
  <c r="U210" i="32"/>
  <c r="AZ209" i="32"/>
  <c r="AY209" i="32"/>
  <c r="AX209" i="32"/>
  <c r="AW209" i="32"/>
  <c r="AV209" i="32"/>
  <c r="AU209" i="32"/>
  <c r="AT209" i="32"/>
  <c r="AS209" i="32"/>
  <c r="AR209" i="32"/>
  <c r="AQ209" i="32"/>
  <c r="AP209" i="32"/>
  <c r="AO209" i="32"/>
  <c r="AN209" i="32"/>
  <c r="AM209" i="32"/>
  <c r="AL209" i="32"/>
  <c r="AK209" i="32"/>
  <c r="AJ209" i="32"/>
  <c r="AI209" i="32"/>
  <c r="AH209" i="32"/>
  <c r="AG209" i="32"/>
  <c r="AF209" i="32"/>
  <c r="AE209" i="32"/>
  <c r="AD209" i="32"/>
  <c r="AC209" i="32"/>
  <c r="AB209" i="32"/>
  <c r="AA209" i="32"/>
  <c r="Z209" i="32"/>
  <c r="Y209" i="32"/>
  <c r="X209" i="32"/>
  <c r="W209" i="32"/>
  <c r="V209" i="32"/>
  <c r="U209" i="32"/>
  <c r="T209" i="32"/>
  <c r="AZ208" i="32"/>
  <c r="AZ210" i="32" s="1"/>
  <c r="AY208" i="32"/>
  <c r="AY210" i="32" s="1"/>
  <c r="AX208" i="32"/>
  <c r="AX210" i="32" s="1"/>
  <c r="AW208" i="32"/>
  <c r="AW210" i="32" s="1"/>
  <c r="AV208" i="32"/>
  <c r="AV210" i="32" s="1"/>
  <c r="AU208" i="32"/>
  <c r="AU210" i="32" s="1"/>
  <c r="AT208" i="32"/>
  <c r="AS208" i="32"/>
  <c r="AR208" i="32"/>
  <c r="AQ208" i="32"/>
  <c r="AP208" i="32"/>
  <c r="AO208" i="32"/>
  <c r="AN208" i="32"/>
  <c r="AN210" i="32" s="1"/>
  <c r="AM208" i="32"/>
  <c r="AM210" i="32" s="1"/>
  <c r="AL208" i="32"/>
  <c r="AL210" i="32" s="1"/>
  <c r="AK208" i="32"/>
  <c r="AK210" i="32" s="1"/>
  <c r="AJ208" i="32"/>
  <c r="AJ210" i="32" s="1"/>
  <c r="AI208" i="32"/>
  <c r="AI210" i="32" s="1"/>
  <c r="AH208" i="32"/>
  <c r="AG208" i="32"/>
  <c r="AE208" i="32"/>
  <c r="AD208" i="32"/>
  <c r="AB208" i="32"/>
  <c r="AB210" i="32" s="1"/>
  <c r="AA208" i="32"/>
  <c r="AA210" i="32" s="1"/>
  <c r="Z208" i="32"/>
  <c r="Z210" i="32" s="1"/>
  <c r="Y208" i="32"/>
  <c r="Y210" i="32" s="1"/>
  <c r="Y228" i="32" s="1"/>
  <c r="X208" i="32"/>
  <c r="X210" i="32" s="1"/>
  <c r="Y227" i="32" s="1"/>
  <c r="W208" i="32"/>
  <c r="W210" i="32" s="1"/>
  <c r="V208" i="32"/>
  <c r="U208" i="32"/>
  <c r="S208" i="32"/>
  <c r="R227" i="32" s="1"/>
  <c r="R208" i="32"/>
  <c r="R226" i="32" s="1"/>
  <c r="L205" i="32"/>
  <c r="K205" i="32"/>
  <c r="P204" i="32"/>
  <c r="O204" i="32"/>
  <c r="N204" i="32"/>
  <c r="M204" i="32"/>
  <c r="L204" i="32"/>
  <c r="K204" i="32"/>
  <c r="P203" i="32"/>
  <c r="O203" i="32"/>
  <c r="N203" i="32"/>
  <c r="M203" i="32"/>
  <c r="L203" i="32"/>
  <c r="K203" i="32"/>
  <c r="P202" i="32"/>
  <c r="O202" i="32"/>
  <c r="N202" i="32"/>
  <c r="M202" i="32"/>
  <c r="L202" i="32"/>
  <c r="K202" i="32"/>
  <c r="P201" i="32"/>
  <c r="O201" i="32"/>
  <c r="N201" i="32"/>
  <c r="M201" i="32"/>
  <c r="L201" i="32"/>
  <c r="K201" i="32"/>
  <c r="P200" i="32"/>
  <c r="O200" i="32"/>
  <c r="N200" i="32"/>
  <c r="M200" i="32"/>
  <c r="L200" i="32"/>
  <c r="K200" i="32"/>
  <c r="P199" i="32"/>
  <c r="O199" i="32"/>
  <c r="N199" i="32"/>
  <c r="M199" i="32"/>
  <c r="L199" i="32"/>
  <c r="K199" i="32"/>
  <c r="N198" i="32"/>
  <c r="L198" i="32"/>
  <c r="K198" i="32"/>
  <c r="H198" i="32"/>
  <c r="N197" i="32"/>
  <c r="L197" i="32"/>
  <c r="K197" i="32"/>
  <c r="H197" i="32"/>
  <c r="N196" i="32"/>
  <c r="L196" i="32"/>
  <c r="K196" i="32"/>
  <c r="H196" i="32"/>
  <c r="N195" i="32"/>
  <c r="L195" i="32"/>
  <c r="K195" i="32"/>
  <c r="H195" i="32"/>
  <c r="N194" i="32"/>
  <c r="L194" i="32"/>
  <c r="K194" i="32"/>
  <c r="H194" i="32"/>
  <c r="N193" i="32"/>
  <c r="L193" i="32"/>
  <c r="K193" i="32"/>
  <c r="H193" i="32"/>
  <c r="N192" i="32"/>
  <c r="L192" i="32"/>
  <c r="K192" i="32"/>
  <c r="H192" i="32"/>
  <c r="N191" i="32"/>
  <c r="L191" i="32"/>
  <c r="K191" i="32"/>
  <c r="H191" i="32"/>
  <c r="N190" i="32"/>
  <c r="L190" i="32"/>
  <c r="K190" i="32"/>
  <c r="H190" i="32"/>
  <c r="N189" i="32"/>
  <c r="L189" i="32"/>
  <c r="K189" i="32"/>
  <c r="H189" i="32"/>
  <c r="N188" i="32"/>
  <c r="L188" i="32"/>
  <c r="K188" i="32"/>
  <c r="H188" i="32"/>
  <c r="N187" i="32"/>
  <c r="L187" i="32"/>
  <c r="K187" i="32"/>
  <c r="H187" i="32"/>
  <c r="N186" i="32"/>
  <c r="L186" i="32"/>
  <c r="K186" i="32"/>
  <c r="H186" i="32"/>
  <c r="N185" i="32"/>
  <c r="L185" i="32"/>
  <c r="K185" i="32"/>
  <c r="H185" i="32"/>
  <c r="N184" i="32"/>
  <c r="L184" i="32"/>
  <c r="K184" i="32"/>
  <c r="H184" i="32"/>
  <c r="N183" i="32"/>
  <c r="L183" i="32"/>
  <c r="K183" i="32"/>
  <c r="I183" i="32"/>
  <c r="H183" i="32"/>
  <c r="N182" i="32"/>
  <c r="L182" i="32"/>
  <c r="K182" i="32"/>
  <c r="H182" i="32"/>
  <c r="N181" i="32"/>
  <c r="L181" i="32"/>
  <c r="K181" i="32"/>
  <c r="H181" i="32"/>
  <c r="N180" i="32"/>
  <c r="L180" i="32"/>
  <c r="K180" i="32"/>
  <c r="H180" i="32"/>
  <c r="N179" i="32"/>
  <c r="L179" i="32"/>
  <c r="K179" i="32"/>
  <c r="H179" i="32"/>
  <c r="L178" i="32"/>
  <c r="K178" i="32"/>
  <c r="H178" i="32"/>
  <c r="L177" i="32"/>
  <c r="K177" i="32"/>
  <c r="I177" i="32"/>
  <c r="H177" i="32"/>
  <c r="N176" i="32"/>
  <c r="L176" i="32"/>
  <c r="K176" i="32"/>
  <c r="H176" i="32"/>
  <c r="N175" i="32"/>
  <c r="L175" i="32"/>
  <c r="K175" i="32"/>
  <c r="H175" i="32"/>
  <c r="N174" i="32"/>
  <c r="L174" i="32"/>
  <c r="K174" i="32"/>
  <c r="H174" i="32"/>
  <c r="N173" i="32"/>
  <c r="L173" i="32"/>
  <c r="K173" i="32"/>
  <c r="H173" i="32"/>
  <c r="N172" i="32"/>
  <c r="L172" i="32"/>
  <c r="K172" i="32"/>
  <c r="H172" i="32"/>
  <c r="N171" i="32"/>
  <c r="L171" i="32"/>
  <c r="K171" i="32"/>
  <c r="H171" i="32"/>
  <c r="L170" i="32"/>
  <c r="K170" i="32"/>
  <c r="H170" i="32"/>
  <c r="L169" i="32"/>
  <c r="K169" i="32"/>
  <c r="H169" i="32"/>
  <c r="N168" i="32"/>
  <c r="L168" i="32"/>
  <c r="K168" i="32"/>
  <c r="I168" i="32"/>
  <c r="H168" i="32"/>
  <c r="L167" i="32"/>
  <c r="K167" i="32"/>
  <c r="I167" i="32"/>
  <c r="H167" i="32"/>
  <c r="L166" i="32"/>
  <c r="K166" i="32"/>
  <c r="H166" i="32"/>
  <c r="L165" i="32"/>
  <c r="K165" i="32"/>
  <c r="H165" i="32"/>
  <c r="L164" i="32"/>
  <c r="K164" i="32"/>
  <c r="H164" i="32"/>
  <c r="N163" i="32"/>
  <c r="L163" i="32"/>
  <c r="K163" i="32"/>
  <c r="H163" i="32"/>
  <c r="N162" i="32"/>
  <c r="L162" i="32"/>
  <c r="K162" i="32"/>
  <c r="I162" i="32"/>
  <c r="H162" i="32"/>
  <c r="N161" i="32"/>
  <c r="L161" i="32"/>
  <c r="K161" i="32"/>
  <c r="I161" i="32"/>
  <c r="H161" i="32"/>
  <c r="N160" i="32"/>
  <c r="L160" i="32"/>
  <c r="K160" i="32"/>
  <c r="I160" i="32"/>
  <c r="H160" i="32"/>
  <c r="N159" i="32"/>
  <c r="L159" i="32"/>
  <c r="K159" i="32"/>
  <c r="I159" i="32"/>
  <c r="H159" i="32"/>
  <c r="N158" i="32"/>
  <c r="L158" i="32"/>
  <c r="K158" i="32"/>
  <c r="I158" i="32"/>
  <c r="H158" i="32"/>
  <c r="N157" i="32"/>
  <c r="L157" i="32"/>
  <c r="K157" i="32"/>
  <c r="I157" i="32"/>
  <c r="H157" i="32"/>
  <c r="N156" i="32"/>
  <c r="L156" i="32"/>
  <c r="K156" i="32"/>
  <c r="I156" i="32"/>
  <c r="H156" i="32"/>
  <c r="N155" i="32"/>
  <c r="L155" i="32"/>
  <c r="K155" i="32"/>
  <c r="I155" i="32"/>
  <c r="H155" i="32"/>
  <c r="N154" i="32"/>
  <c r="L154" i="32"/>
  <c r="K154" i="32"/>
  <c r="I154" i="32"/>
  <c r="H154" i="32"/>
  <c r="N153" i="32"/>
  <c r="L153" i="32"/>
  <c r="K153" i="32"/>
  <c r="H153" i="32"/>
  <c r="N152" i="32"/>
  <c r="L152" i="32"/>
  <c r="K152" i="32"/>
  <c r="H152" i="32"/>
  <c r="L151" i="32"/>
  <c r="K151" i="32"/>
  <c r="H151" i="32"/>
  <c r="N150" i="32"/>
  <c r="L150" i="32"/>
  <c r="K150" i="32"/>
  <c r="H150" i="32"/>
  <c r="N149" i="32"/>
  <c r="L149" i="32"/>
  <c r="K149" i="32"/>
  <c r="H149" i="32"/>
  <c r="N148" i="32"/>
  <c r="L148" i="32"/>
  <c r="K148" i="32"/>
  <c r="H148" i="32"/>
  <c r="L147" i="32"/>
  <c r="K147" i="32"/>
  <c r="H147" i="32"/>
  <c r="N146" i="32"/>
  <c r="L146" i="32"/>
  <c r="K146" i="32"/>
  <c r="H146" i="32"/>
  <c r="N145" i="32"/>
  <c r="L145" i="32"/>
  <c r="K145" i="32"/>
  <c r="H145" i="32"/>
  <c r="N144" i="32"/>
  <c r="L144" i="32"/>
  <c r="K144" i="32"/>
  <c r="H144" i="32"/>
  <c r="N143" i="32"/>
  <c r="L143" i="32"/>
  <c r="K143" i="32"/>
  <c r="H143" i="32"/>
  <c r="N142" i="32"/>
  <c r="L142" i="32"/>
  <c r="K142" i="32"/>
  <c r="H142" i="32"/>
  <c r="T141" i="32"/>
  <c r="L141" i="32"/>
  <c r="K141" i="32"/>
  <c r="I141" i="32"/>
  <c r="H141" i="32"/>
  <c r="Z140" i="32"/>
  <c r="L140" i="32"/>
  <c r="K140" i="32"/>
  <c r="I140" i="32"/>
  <c r="H140" i="32"/>
  <c r="Q139" i="32"/>
  <c r="L139" i="32"/>
  <c r="K139" i="32"/>
  <c r="H139" i="32"/>
  <c r="W138" i="32"/>
  <c r="L138" i="32"/>
  <c r="K138" i="32"/>
  <c r="I138" i="32"/>
  <c r="H138" i="32"/>
  <c r="AF137" i="32"/>
  <c r="AF208" i="32" s="1"/>
  <c r="AF210" i="32" s="1"/>
  <c r="L137" i="32"/>
  <c r="K137" i="32"/>
  <c r="I137" i="32"/>
  <c r="H137" i="32"/>
  <c r="AC136" i="32"/>
  <c r="AC208" i="32" s="1"/>
  <c r="AC210" i="32" s="1"/>
  <c r="L136" i="32"/>
  <c r="K136" i="32"/>
  <c r="I136" i="32"/>
  <c r="H136" i="32"/>
  <c r="L135" i="32"/>
  <c r="K135" i="32"/>
  <c r="H135" i="32"/>
  <c r="L134" i="32"/>
  <c r="K134" i="32"/>
  <c r="H134" i="32"/>
  <c r="N133" i="32"/>
  <c r="L133" i="32"/>
  <c r="K133" i="32"/>
  <c r="H133" i="32"/>
  <c r="N132" i="32"/>
  <c r="L132" i="32"/>
  <c r="K132" i="32"/>
  <c r="H132" i="32"/>
  <c r="N131" i="32"/>
  <c r="L131" i="32"/>
  <c r="K131" i="32"/>
  <c r="H131" i="32"/>
  <c r="N130" i="32"/>
  <c r="L130" i="32"/>
  <c r="K130" i="32"/>
  <c r="H130" i="32"/>
  <c r="N129" i="32"/>
  <c r="L129" i="32"/>
  <c r="K129" i="32"/>
  <c r="H129" i="32"/>
  <c r="N128" i="32"/>
  <c r="L128" i="32"/>
  <c r="K128" i="32"/>
  <c r="H128" i="32"/>
  <c r="L127" i="32"/>
  <c r="K127" i="32"/>
  <c r="H127" i="32"/>
  <c r="N126" i="32"/>
  <c r="L126" i="32"/>
  <c r="K126" i="32"/>
  <c r="H126" i="32"/>
  <c r="N125" i="32"/>
  <c r="L125" i="32"/>
  <c r="K125" i="32"/>
  <c r="H125" i="32"/>
  <c r="N124" i="32"/>
  <c r="L124" i="32"/>
  <c r="K124" i="32"/>
  <c r="H124" i="32"/>
  <c r="N123" i="32"/>
  <c r="L123" i="32"/>
  <c r="K123" i="32"/>
  <c r="H123" i="32"/>
  <c r="N122" i="32"/>
  <c r="L122" i="32"/>
  <c r="K122" i="32"/>
  <c r="H122" i="32"/>
  <c r="N121" i="32"/>
  <c r="L121" i="32"/>
  <c r="K121" i="32"/>
  <c r="H121" i="32"/>
  <c r="N120" i="32"/>
  <c r="L120" i="32"/>
  <c r="K120" i="32"/>
  <c r="H120" i="32"/>
  <c r="N119" i="32"/>
  <c r="L119" i="32"/>
  <c r="K119" i="32"/>
  <c r="H119" i="32"/>
  <c r="N118" i="32"/>
  <c r="L118" i="32"/>
  <c r="K118" i="32"/>
  <c r="H118" i="32"/>
  <c r="N117" i="32"/>
  <c r="L117" i="32"/>
  <c r="K117" i="32"/>
  <c r="H117" i="32"/>
  <c r="N116" i="32"/>
  <c r="L116" i="32"/>
  <c r="K116" i="32"/>
  <c r="H116" i="32"/>
  <c r="N115" i="32"/>
  <c r="L115" i="32"/>
  <c r="K115" i="32"/>
  <c r="H115" i="32"/>
  <c r="N114" i="32"/>
  <c r="L114" i="32"/>
  <c r="K114" i="32"/>
  <c r="H114" i="32"/>
  <c r="N113" i="32"/>
  <c r="L113" i="32"/>
  <c r="K113" i="32"/>
  <c r="H113" i="32"/>
  <c r="N112" i="32"/>
  <c r="L112" i="32"/>
  <c r="K112" i="32"/>
  <c r="H112" i="32"/>
  <c r="T111" i="32"/>
  <c r="L111" i="32"/>
  <c r="K111" i="32"/>
  <c r="H111" i="32"/>
  <c r="T110" i="32"/>
  <c r="L110" i="32"/>
  <c r="K110" i="32"/>
  <c r="H110" i="32"/>
  <c r="T109" i="32"/>
  <c r="L109" i="32"/>
  <c r="K109" i="32"/>
  <c r="H109" i="32"/>
  <c r="L108" i="32"/>
  <c r="K108" i="32"/>
  <c r="I108" i="32"/>
  <c r="H108" i="32"/>
  <c r="N107" i="32"/>
  <c r="L107" i="32"/>
  <c r="K107" i="32"/>
  <c r="H107" i="32"/>
  <c r="N106" i="32"/>
  <c r="L106" i="32"/>
  <c r="K106" i="32"/>
  <c r="H106" i="32"/>
  <c r="Q105" i="32"/>
  <c r="L105" i="32"/>
  <c r="K105" i="32"/>
  <c r="H105" i="32"/>
  <c r="N104" i="32"/>
  <c r="L104" i="32"/>
  <c r="K104" i="32"/>
  <c r="H104" i="32"/>
  <c r="N103" i="32"/>
  <c r="L103" i="32"/>
  <c r="K103" i="32"/>
  <c r="H103" i="32"/>
  <c r="N102" i="32"/>
  <c r="L102" i="32"/>
  <c r="K102" i="32"/>
  <c r="H102" i="32"/>
  <c r="N101" i="32"/>
  <c r="L101" i="32"/>
  <c r="K101" i="32"/>
  <c r="H101" i="32"/>
  <c r="N100" i="32"/>
  <c r="L100" i="32"/>
  <c r="K100" i="32"/>
  <c r="H100" i="32"/>
  <c r="N99" i="32"/>
  <c r="L99" i="32"/>
  <c r="K99" i="32"/>
  <c r="H99" i="32"/>
  <c r="N98" i="32"/>
  <c r="L98" i="32"/>
  <c r="K98" i="32"/>
  <c r="H98" i="32"/>
  <c r="N97" i="32"/>
  <c r="L97" i="32"/>
  <c r="K97" i="32"/>
  <c r="H97" i="32"/>
  <c r="N96" i="32"/>
  <c r="L96" i="32"/>
  <c r="K96" i="32"/>
  <c r="H96" i="32"/>
  <c r="N95" i="32"/>
  <c r="L95" i="32"/>
  <c r="K95" i="32"/>
  <c r="H95" i="32"/>
  <c r="N94" i="32"/>
  <c r="L94" i="32"/>
  <c r="K94" i="32"/>
  <c r="H94" i="32"/>
  <c r="N93" i="32"/>
  <c r="L93" i="32"/>
  <c r="K93" i="32"/>
  <c r="H93" i="32"/>
  <c r="N92" i="32"/>
  <c r="L92" i="32"/>
  <c r="K92" i="32"/>
  <c r="H92" i="32"/>
  <c r="N91" i="32"/>
  <c r="L91" i="32"/>
  <c r="K91" i="32"/>
  <c r="H91" i="32"/>
  <c r="N90" i="32"/>
  <c r="L90" i="32"/>
  <c r="K90" i="32"/>
  <c r="H90" i="32"/>
  <c r="N89" i="32"/>
  <c r="L89" i="32"/>
  <c r="K89" i="32"/>
  <c r="H89" i="32"/>
  <c r="N88" i="32"/>
  <c r="L88" i="32"/>
  <c r="K88" i="32"/>
  <c r="H88" i="32"/>
  <c r="N87" i="32"/>
  <c r="L87" i="32"/>
  <c r="K87" i="32"/>
  <c r="H87" i="32"/>
  <c r="N86" i="32"/>
  <c r="L86" i="32"/>
  <c r="K86" i="32"/>
  <c r="H86" i="32"/>
  <c r="N85" i="32"/>
  <c r="L85" i="32"/>
  <c r="K85" i="32"/>
  <c r="H85" i="32"/>
  <c r="N84" i="32"/>
  <c r="L84" i="32"/>
  <c r="K84" i="32"/>
  <c r="H84" i="32"/>
  <c r="N83" i="32"/>
  <c r="L83" i="32"/>
  <c r="K83" i="32"/>
  <c r="H83" i="32"/>
  <c r="I82" i="32"/>
  <c r="H82" i="32"/>
  <c r="N81" i="32"/>
  <c r="L81" i="32"/>
  <c r="K81" i="32"/>
  <c r="H81" i="32"/>
  <c r="L80" i="32"/>
  <c r="K80" i="32"/>
  <c r="H80" i="32"/>
  <c r="N79" i="32"/>
  <c r="L79" i="32"/>
  <c r="K79" i="32"/>
  <c r="H79" i="32"/>
  <c r="L78" i="32"/>
  <c r="K78" i="32"/>
  <c r="H78" i="32"/>
  <c r="L77" i="32"/>
  <c r="K77" i="32"/>
  <c r="I77" i="32"/>
  <c r="H77" i="32"/>
  <c r="L76" i="32"/>
  <c r="K76" i="32"/>
  <c r="H76" i="32"/>
  <c r="N75" i="32"/>
  <c r="L75" i="32"/>
  <c r="K75" i="32"/>
  <c r="I75" i="32"/>
  <c r="H75" i="32"/>
  <c r="W74" i="32"/>
  <c r="L74" i="32"/>
  <c r="K74" i="32"/>
  <c r="I74" i="32"/>
  <c r="H74" i="32"/>
  <c r="T73" i="32"/>
  <c r="L73" i="32"/>
  <c r="K73" i="32"/>
  <c r="H73" i="32"/>
  <c r="N72" i="32"/>
  <c r="L72" i="32"/>
  <c r="K72" i="32"/>
  <c r="H72" i="32"/>
  <c r="N71" i="32"/>
  <c r="L71" i="32"/>
  <c r="K71" i="32"/>
  <c r="H71" i="32"/>
  <c r="N70" i="32"/>
  <c r="L70" i="32"/>
  <c r="K70" i="32"/>
  <c r="H70" i="32"/>
  <c r="N69" i="32"/>
  <c r="L69" i="32"/>
  <c r="K69" i="32"/>
  <c r="H69" i="32"/>
  <c r="N68" i="32"/>
  <c r="L68" i="32"/>
  <c r="K68" i="32"/>
  <c r="H68" i="32"/>
  <c r="N67" i="32"/>
  <c r="L67" i="32"/>
  <c r="K67" i="32"/>
  <c r="I67" i="32"/>
  <c r="H67" i="32"/>
  <c r="N66" i="32"/>
  <c r="L66" i="32"/>
  <c r="K66" i="32"/>
  <c r="I66" i="32"/>
  <c r="H66" i="32"/>
  <c r="N65" i="32"/>
  <c r="L65" i="32"/>
  <c r="K65" i="32"/>
  <c r="H65" i="32"/>
  <c r="T64" i="32"/>
  <c r="L64" i="32"/>
  <c r="K64" i="32"/>
  <c r="H64" i="32"/>
  <c r="L63" i="32"/>
  <c r="K63" i="32"/>
  <c r="I63" i="32"/>
  <c r="H63" i="32"/>
  <c r="Q62" i="32"/>
  <c r="L62" i="32"/>
  <c r="K62" i="32"/>
  <c r="H62" i="32"/>
  <c r="L61" i="32"/>
  <c r="K61" i="32"/>
  <c r="I61" i="32"/>
  <c r="H61" i="32"/>
  <c r="N60" i="32"/>
  <c r="L60" i="32"/>
  <c r="K60" i="32"/>
  <c r="H60" i="32"/>
  <c r="N59" i="32"/>
  <c r="L59" i="32"/>
  <c r="K59" i="32"/>
  <c r="H59" i="32"/>
  <c r="N58" i="32"/>
  <c r="L58" i="32"/>
  <c r="K58" i="32"/>
  <c r="H58" i="32"/>
  <c r="N57" i="32"/>
  <c r="L57" i="32"/>
  <c r="K57" i="32"/>
  <c r="H57" i="32"/>
  <c r="N56" i="32"/>
  <c r="L56" i="32"/>
  <c r="K56" i="32"/>
  <c r="H56" i="32"/>
  <c r="N55" i="32"/>
  <c r="L55" i="32"/>
  <c r="K55" i="32"/>
  <c r="H55" i="32"/>
  <c r="N54" i="32"/>
  <c r="L54" i="32"/>
  <c r="K54" i="32"/>
  <c r="H54" i="32"/>
  <c r="N53" i="32"/>
  <c r="L53" i="32"/>
  <c r="K53" i="32"/>
  <c r="H53" i="32"/>
  <c r="N52" i="32"/>
  <c r="L52" i="32"/>
  <c r="K52" i="32"/>
  <c r="H52" i="32"/>
  <c r="N51" i="32"/>
  <c r="L51" i="32"/>
  <c r="K51" i="32"/>
  <c r="H51" i="32"/>
  <c r="N50" i="32"/>
  <c r="L50" i="32"/>
  <c r="K50" i="32"/>
  <c r="H50" i="32"/>
  <c r="N49" i="32"/>
  <c r="L49" i="32"/>
  <c r="K49" i="32"/>
  <c r="H49" i="32"/>
  <c r="N48" i="32"/>
  <c r="L48" i="32"/>
  <c r="K48" i="32"/>
  <c r="H48" i="32"/>
  <c r="N47" i="32"/>
  <c r="L47" i="32"/>
  <c r="K47" i="32"/>
  <c r="H47" i="32"/>
  <c r="L46" i="32"/>
  <c r="K46" i="32"/>
  <c r="H46" i="32"/>
  <c r="L45" i="32"/>
  <c r="K45" i="32"/>
  <c r="H45" i="32"/>
  <c r="L44" i="32"/>
  <c r="K44" i="32"/>
  <c r="H44" i="32"/>
  <c r="N43" i="32"/>
  <c r="L43" i="32"/>
  <c r="K43" i="32"/>
  <c r="H43" i="32"/>
  <c r="N42" i="32"/>
  <c r="L42" i="32"/>
  <c r="K42" i="32"/>
  <c r="H42" i="32"/>
  <c r="N41" i="32"/>
  <c r="L41" i="32"/>
  <c r="K41" i="32"/>
  <c r="H41" i="32"/>
  <c r="N40" i="32"/>
  <c r="L40" i="32"/>
  <c r="K40" i="32"/>
  <c r="H40" i="32"/>
  <c r="L39" i="32"/>
  <c r="K39" i="32"/>
  <c r="H39" i="32"/>
  <c r="N38" i="32"/>
  <c r="L38" i="32"/>
  <c r="K38" i="32"/>
  <c r="H38" i="32"/>
  <c r="L37" i="32"/>
  <c r="K37" i="32"/>
  <c r="H37" i="32"/>
  <c r="L36" i="32"/>
  <c r="K36" i="32"/>
  <c r="H36" i="32"/>
  <c r="L35" i="32"/>
  <c r="K35" i="32"/>
  <c r="H35" i="32"/>
  <c r="L34" i="32"/>
  <c r="K34" i="32"/>
  <c r="H34" i="32"/>
  <c r="L33" i="32"/>
  <c r="K33" i="32"/>
  <c r="H33" i="32"/>
  <c r="L32" i="32"/>
  <c r="K32" i="32"/>
  <c r="H32" i="32"/>
  <c r="Q31" i="32"/>
  <c r="Q208" i="32" s="1"/>
  <c r="L31" i="32"/>
  <c r="K31" i="32"/>
  <c r="H31" i="32"/>
  <c r="T30" i="32"/>
  <c r="T208" i="32" s="1"/>
  <c r="L30" i="32"/>
  <c r="K30" i="32"/>
  <c r="H30" i="32"/>
  <c r="L29" i="32"/>
  <c r="K29" i="32"/>
  <c r="H29" i="32"/>
  <c r="L28" i="32"/>
  <c r="K28" i="32"/>
  <c r="H28" i="32"/>
  <c r="L27" i="32"/>
  <c r="K27" i="32"/>
  <c r="H27" i="32"/>
  <c r="N26" i="32"/>
  <c r="L26" i="32"/>
  <c r="K26" i="32"/>
  <c r="H26" i="32"/>
  <c r="N25" i="32"/>
  <c r="L25" i="32"/>
  <c r="K25" i="32"/>
  <c r="I25" i="32"/>
  <c r="H25" i="32"/>
  <c r="N24" i="32"/>
  <c r="L24" i="32"/>
  <c r="K24" i="32"/>
  <c r="H24" i="32"/>
  <c r="N23" i="32"/>
  <c r="L23" i="32"/>
  <c r="K23" i="32"/>
  <c r="H23" i="32"/>
  <c r="N22" i="32"/>
  <c r="L22" i="32"/>
  <c r="K22" i="32"/>
  <c r="H22" i="32"/>
  <c r="N21" i="32"/>
  <c r="L21" i="32"/>
  <c r="K21" i="32"/>
  <c r="H21" i="32"/>
  <c r="N20" i="32"/>
  <c r="L20" i="32"/>
  <c r="K20" i="32"/>
  <c r="H20" i="32"/>
  <c r="N19" i="32"/>
  <c r="L19" i="32"/>
  <c r="K19" i="32"/>
  <c r="H19" i="32"/>
  <c r="N18" i="32"/>
  <c r="L18" i="32"/>
  <c r="K18" i="32"/>
  <c r="H18" i="32"/>
  <c r="N17" i="32"/>
  <c r="L17" i="32"/>
  <c r="K17" i="32"/>
  <c r="H17" i="32"/>
  <c r="N16" i="32"/>
  <c r="L16" i="32"/>
  <c r="K16" i="32"/>
  <c r="H16" i="32"/>
  <c r="N15" i="32"/>
  <c r="L15" i="32"/>
  <c r="K15" i="32"/>
  <c r="H15" i="32"/>
  <c r="N14" i="32"/>
  <c r="L14" i="32"/>
  <c r="K14" i="32"/>
  <c r="H14" i="32"/>
  <c r="N13" i="32"/>
  <c r="L13" i="32"/>
  <c r="K13" i="32"/>
  <c r="H13" i="32"/>
  <c r="N12" i="32"/>
  <c r="L12" i="32"/>
  <c r="K12" i="32"/>
  <c r="H12" i="32"/>
  <c r="N11" i="32"/>
  <c r="L11" i="32"/>
  <c r="K11" i="32"/>
  <c r="H11" i="32"/>
  <c r="BJ9" i="32"/>
  <c r="M10" i="31"/>
  <c r="J10" i="31"/>
  <c r="K10" i="31" s="1"/>
  <c r="B10" i="31" s="1"/>
  <c r="M11" i="31"/>
  <c r="J11" i="31"/>
  <c r="K11" i="31" s="1"/>
  <c r="C11" i="31" s="1"/>
  <c r="J12" i="31"/>
  <c r="K12" i="31" s="1"/>
  <c r="L12" i="31"/>
  <c r="M12" i="31" s="1"/>
  <c r="O12" i="31"/>
  <c r="L191" i="1"/>
  <c r="L170" i="1"/>
  <c r="L168" i="1"/>
  <c r="L156" i="1"/>
  <c r="L139" i="1"/>
  <c r="L77" i="1"/>
  <c r="L67" i="1"/>
  <c r="L66" i="1"/>
  <c r="L159" i="1"/>
  <c r="L157" i="1"/>
  <c r="L138" i="1"/>
  <c r="L176" i="1"/>
  <c r="L162" i="1"/>
  <c r="L160" i="1"/>
  <c r="L142" i="1"/>
  <c r="L25" i="1"/>
  <c r="L172" i="1"/>
  <c r="L171" i="1"/>
  <c r="L158" i="1"/>
  <c r="L140" i="1"/>
  <c r="L106" i="1"/>
  <c r="L74" i="1"/>
  <c r="L76" i="1"/>
  <c r="W31" i="1"/>
  <c r="L143" i="1"/>
  <c r="W107" i="1"/>
  <c r="W105" i="1"/>
  <c r="W104" i="1"/>
  <c r="L75" i="1"/>
  <c r="L208" i="1" s="1"/>
  <c r="L62" i="1"/>
  <c r="L55" i="1"/>
  <c r="AJ207" i="1"/>
  <c r="S2" i="31" s="1"/>
  <c r="P198" i="1"/>
  <c r="Q198" i="1"/>
  <c r="R198" i="1"/>
  <c r="S198" i="1"/>
  <c r="P199" i="1"/>
  <c r="Q199" i="1"/>
  <c r="R199" i="1"/>
  <c r="S199" i="1"/>
  <c r="P200" i="1"/>
  <c r="Q200" i="1"/>
  <c r="R200" i="1"/>
  <c r="S200" i="1"/>
  <c r="P201" i="1"/>
  <c r="Q201" i="1"/>
  <c r="R201" i="1"/>
  <c r="S201" i="1"/>
  <c r="P202" i="1"/>
  <c r="Q202" i="1"/>
  <c r="R202" i="1"/>
  <c r="S202" i="1"/>
  <c r="P203" i="1"/>
  <c r="Q203" i="1"/>
  <c r="R203" i="1"/>
  <c r="S203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K75" i="1"/>
  <c r="K88" i="1"/>
  <c r="Q66" i="1"/>
  <c r="Q67" i="1"/>
  <c r="Q68" i="1"/>
  <c r="Q69" i="1"/>
  <c r="Q70" i="1"/>
  <c r="Q71" i="1"/>
  <c r="Q64" i="1"/>
  <c r="Q65" i="1"/>
  <c r="Q63" i="1"/>
  <c r="X208" i="1"/>
  <c r="G3" i="31" s="1"/>
  <c r="Y208" i="1"/>
  <c r="H3" i="31" s="1"/>
  <c r="Z208" i="1"/>
  <c r="I3" i="31" s="1"/>
  <c r="AA208" i="1"/>
  <c r="J3" i="31" s="1"/>
  <c r="AB208" i="1"/>
  <c r="K3" i="31" s="1"/>
  <c r="AC208" i="1"/>
  <c r="L3" i="31" s="1"/>
  <c r="AD208" i="1"/>
  <c r="M3" i="31" s="1"/>
  <c r="AE208" i="1"/>
  <c r="N3" i="31" s="1"/>
  <c r="AF208" i="1"/>
  <c r="O3" i="31" s="1"/>
  <c r="AG208" i="1"/>
  <c r="P3" i="31" s="1"/>
  <c r="AH208" i="1"/>
  <c r="Q3" i="31" s="1"/>
  <c r="AI208" i="1"/>
  <c r="R3" i="31" s="1"/>
  <c r="AJ208" i="1"/>
  <c r="S3" i="31" s="1"/>
  <c r="AK208" i="1"/>
  <c r="T3" i="31" s="1"/>
  <c r="AL208" i="1"/>
  <c r="U3" i="31" s="1"/>
  <c r="AM208" i="1"/>
  <c r="V3" i="31" s="1"/>
  <c r="AN208" i="1"/>
  <c r="W3" i="31" s="1"/>
  <c r="AO208" i="1"/>
  <c r="X3" i="31" s="1"/>
  <c r="AP208" i="1"/>
  <c r="Y3" i="31" s="1"/>
  <c r="AQ208" i="1"/>
  <c r="Z3" i="31" s="1"/>
  <c r="AR208" i="1"/>
  <c r="AA3" i="31" s="1"/>
  <c r="AS208" i="1"/>
  <c r="AB3" i="31" s="1"/>
  <c r="AT208" i="1"/>
  <c r="AC3" i="31" s="1"/>
  <c r="AU208" i="1"/>
  <c r="AD3" i="31" s="1"/>
  <c r="AV208" i="1"/>
  <c r="AE3" i="31" s="1"/>
  <c r="AW208" i="1"/>
  <c r="AF3" i="31" s="1"/>
  <c r="AX208" i="1"/>
  <c r="AG3" i="31" s="1"/>
  <c r="AY208" i="1"/>
  <c r="AH3" i="31" s="1"/>
  <c r="AZ208" i="1"/>
  <c r="AI3" i="31" s="1"/>
  <c r="BA208" i="1"/>
  <c r="AJ3" i="31" s="1"/>
  <c r="BB208" i="1"/>
  <c r="AK3" i="31" s="1"/>
  <c r="BC208" i="1"/>
  <c r="AL3" i="31" s="1"/>
  <c r="W208" i="1"/>
  <c r="F3" i="31" s="1"/>
  <c r="Q25" i="1"/>
  <c r="Q26" i="1"/>
  <c r="Q188" i="1"/>
  <c r="Q155" i="1"/>
  <c r="Q122" i="1"/>
  <c r="Q118" i="1"/>
  <c r="Q120" i="1"/>
  <c r="Q123" i="1"/>
  <c r="Q119" i="1"/>
  <c r="Q117" i="1"/>
  <c r="Q116" i="1"/>
  <c r="Q121" i="1"/>
  <c r="AI139" i="1"/>
  <c r="AH207" i="1"/>
  <c r="Q2" i="31" s="1"/>
  <c r="AI207" i="1"/>
  <c r="R2" i="31" s="1"/>
  <c r="AK207" i="1"/>
  <c r="T2" i="31" s="1"/>
  <c r="AL207" i="1"/>
  <c r="U2" i="31" s="1"/>
  <c r="AM207" i="1"/>
  <c r="V2" i="31" s="1"/>
  <c r="AN207" i="1"/>
  <c r="W2" i="31" s="1"/>
  <c r="AO207" i="1"/>
  <c r="X2" i="31" s="1"/>
  <c r="AP207" i="1"/>
  <c r="Y2" i="31" s="1"/>
  <c r="AQ207" i="1"/>
  <c r="Z2" i="31" s="1"/>
  <c r="AR207" i="1"/>
  <c r="AA2" i="31" s="1"/>
  <c r="AS207" i="1"/>
  <c r="AB2" i="31" s="1"/>
  <c r="AT207" i="1"/>
  <c r="AC2" i="31" s="1"/>
  <c r="AU207" i="1"/>
  <c r="AD2" i="31" s="1"/>
  <c r="AV207" i="1"/>
  <c r="AE2" i="31" s="1"/>
  <c r="AW207" i="1"/>
  <c r="AF2" i="31" s="1"/>
  <c r="AX207" i="1"/>
  <c r="AG2" i="31" s="1"/>
  <c r="AY207" i="1"/>
  <c r="AH2" i="31" s="1"/>
  <c r="AZ207" i="1"/>
  <c r="AI2" i="31" s="1"/>
  <c r="BA207" i="1"/>
  <c r="AJ2" i="31" s="1"/>
  <c r="BB207" i="1"/>
  <c r="AK2" i="31" s="1"/>
  <c r="BC207" i="1"/>
  <c r="AL2" i="31" s="1"/>
  <c r="Y207" i="1"/>
  <c r="H2" i="31" s="1"/>
  <c r="AA207" i="1"/>
  <c r="J2" i="31" s="1"/>
  <c r="AB207" i="1"/>
  <c r="K2" i="31" s="1"/>
  <c r="AD207" i="1"/>
  <c r="M2" i="31" s="1"/>
  <c r="AE207" i="1"/>
  <c r="N2" i="31" s="1"/>
  <c r="AG207" i="1"/>
  <c r="P2" i="31" s="1"/>
  <c r="U207" i="1"/>
  <c r="D2" i="31" s="1"/>
  <c r="V207" i="1"/>
  <c r="E2" i="31" s="1"/>
  <c r="X207" i="1"/>
  <c r="G2" i="31" s="1"/>
  <c r="Q124" i="1"/>
  <c r="Q125" i="1"/>
  <c r="Q126" i="1"/>
  <c r="Q127" i="1"/>
  <c r="Q128" i="1"/>
  <c r="Q129" i="1"/>
  <c r="Q132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1" i="1"/>
  <c r="N32" i="1"/>
  <c r="N29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56" i="1"/>
  <c r="N58" i="1"/>
  <c r="N46" i="1"/>
  <c r="N61" i="1"/>
  <c r="N47" i="1"/>
  <c r="N48" i="1"/>
  <c r="N57" i="1"/>
  <c r="N52" i="1"/>
  <c r="N50" i="1"/>
  <c r="N51" i="1"/>
  <c r="N49" i="1"/>
  <c r="N53" i="1"/>
  <c r="N59" i="1"/>
  <c r="N55" i="1"/>
  <c r="N60" i="1"/>
  <c r="N62" i="1"/>
  <c r="N54" i="1"/>
  <c r="N63" i="1"/>
  <c r="N66" i="1"/>
  <c r="N67" i="1"/>
  <c r="N68" i="1"/>
  <c r="N69" i="1"/>
  <c r="N70" i="1"/>
  <c r="N71" i="1"/>
  <c r="N72" i="1"/>
  <c r="N73" i="1"/>
  <c r="N74" i="1"/>
  <c r="N76" i="1"/>
  <c r="N78" i="1"/>
  <c r="N77" i="1"/>
  <c r="N79" i="1"/>
  <c r="N80" i="1"/>
  <c r="N88" i="1"/>
  <c r="N86" i="1"/>
  <c r="N81" i="1"/>
  <c r="N85" i="1"/>
  <c r="N82" i="1"/>
  <c r="N83" i="1"/>
  <c r="N84" i="1"/>
  <c r="N87" i="1"/>
  <c r="N89" i="1"/>
  <c r="N90" i="1"/>
  <c r="N91" i="1"/>
  <c r="N92" i="1"/>
  <c r="N99" i="1"/>
  <c r="N100" i="1"/>
  <c r="N98" i="1"/>
  <c r="N101" i="1"/>
  <c r="N95" i="1"/>
  <c r="N102" i="1"/>
  <c r="N93" i="1"/>
  <c r="N97" i="1"/>
  <c r="N96" i="1"/>
  <c r="N94" i="1"/>
  <c r="N103" i="1"/>
  <c r="N108" i="1"/>
  <c r="N109" i="1"/>
  <c r="N106" i="1"/>
  <c r="N104" i="1"/>
  <c r="N105" i="1"/>
  <c r="N107" i="1"/>
  <c r="N115" i="1"/>
  <c r="N113" i="1"/>
  <c r="N114" i="1"/>
  <c r="N112" i="1"/>
  <c r="N110" i="1"/>
  <c r="N111" i="1"/>
  <c r="N122" i="1"/>
  <c r="N118" i="1"/>
  <c r="N120" i="1"/>
  <c r="N123" i="1"/>
  <c r="N119" i="1"/>
  <c r="N117" i="1"/>
  <c r="N116" i="1"/>
  <c r="N121" i="1"/>
  <c r="N133" i="1"/>
  <c r="N134" i="1"/>
  <c r="N135" i="1"/>
  <c r="N144" i="1"/>
  <c r="N145" i="1"/>
  <c r="N146" i="1"/>
  <c r="N147" i="1"/>
  <c r="N148" i="1"/>
  <c r="N136" i="1"/>
  <c r="N137" i="1"/>
  <c r="N138" i="1"/>
  <c r="N139" i="1"/>
  <c r="N140" i="1"/>
  <c r="N141" i="1"/>
  <c r="N142" i="1"/>
  <c r="N143" i="1"/>
  <c r="N149" i="1"/>
  <c r="N150" i="1"/>
  <c r="N151" i="1"/>
  <c r="N152" i="1"/>
  <c r="N153" i="1"/>
  <c r="N154" i="1"/>
  <c r="N155" i="1"/>
  <c r="N163" i="1"/>
  <c r="N173" i="1"/>
  <c r="N174" i="1"/>
  <c r="N175" i="1"/>
  <c r="N161" i="1"/>
  <c r="N156" i="1"/>
  <c r="N157" i="1"/>
  <c r="N159" i="1"/>
  <c r="N160" i="1"/>
  <c r="N162" i="1"/>
  <c r="N176" i="1"/>
  <c r="N158" i="1"/>
  <c r="N171" i="1"/>
  <c r="N172" i="1"/>
  <c r="N166" i="1"/>
  <c r="N165" i="1"/>
  <c r="N177" i="1"/>
  <c r="N178" i="1"/>
  <c r="N168" i="1"/>
  <c r="N170" i="1"/>
  <c r="N164" i="1"/>
  <c r="N167" i="1"/>
  <c r="N186" i="1"/>
  <c r="N181" i="1"/>
  <c r="N185" i="1"/>
  <c r="N179" i="1"/>
  <c r="N180" i="1"/>
  <c r="N184" i="1"/>
  <c r="N182" i="1"/>
  <c r="N187" i="1"/>
  <c r="N188" i="1"/>
  <c r="N189" i="1"/>
  <c r="N190" i="1"/>
  <c r="N191" i="1"/>
  <c r="N192" i="1"/>
  <c r="N193" i="1"/>
  <c r="N194" i="1"/>
  <c r="N195" i="1"/>
  <c r="N196" i="1"/>
  <c r="N197" i="1"/>
  <c r="N124" i="1"/>
  <c r="N125" i="1"/>
  <c r="N126" i="1"/>
  <c r="N127" i="1"/>
  <c r="N128" i="1"/>
  <c r="N129" i="1"/>
  <c r="N130" i="1"/>
  <c r="N131" i="1"/>
  <c r="N132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29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56" i="1"/>
  <c r="O58" i="1"/>
  <c r="O46" i="1"/>
  <c r="O61" i="1"/>
  <c r="O47" i="1"/>
  <c r="O48" i="1"/>
  <c r="O57" i="1"/>
  <c r="O52" i="1"/>
  <c r="O50" i="1"/>
  <c r="O51" i="1"/>
  <c r="O49" i="1"/>
  <c r="O53" i="1"/>
  <c r="O59" i="1"/>
  <c r="O55" i="1"/>
  <c r="O60" i="1"/>
  <c r="O62" i="1"/>
  <c r="O54" i="1"/>
  <c r="O63" i="1"/>
  <c r="O66" i="1"/>
  <c r="O67" i="1"/>
  <c r="O68" i="1"/>
  <c r="O69" i="1"/>
  <c r="O70" i="1"/>
  <c r="O71" i="1"/>
  <c r="O72" i="1"/>
  <c r="O73" i="1"/>
  <c r="O74" i="1"/>
  <c r="O76" i="1"/>
  <c r="O78" i="1"/>
  <c r="O77" i="1"/>
  <c r="O79" i="1"/>
  <c r="O80" i="1"/>
  <c r="O88" i="1"/>
  <c r="O86" i="1"/>
  <c r="O81" i="1"/>
  <c r="O85" i="1"/>
  <c r="O82" i="1"/>
  <c r="O83" i="1"/>
  <c r="O84" i="1"/>
  <c r="O87" i="1"/>
  <c r="O89" i="1"/>
  <c r="O90" i="1"/>
  <c r="O91" i="1"/>
  <c r="O92" i="1"/>
  <c r="O99" i="1"/>
  <c r="O100" i="1"/>
  <c r="O98" i="1"/>
  <c r="O101" i="1"/>
  <c r="O95" i="1"/>
  <c r="O102" i="1"/>
  <c r="O93" i="1"/>
  <c r="O97" i="1"/>
  <c r="O96" i="1"/>
  <c r="O94" i="1"/>
  <c r="O103" i="1"/>
  <c r="O108" i="1"/>
  <c r="O109" i="1"/>
  <c r="O106" i="1"/>
  <c r="O104" i="1"/>
  <c r="O105" i="1"/>
  <c r="O107" i="1"/>
  <c r="O115" i="1"/>
  <c r="O113" i="1"/>
  <c r="O114" i="1"/>
  <c r="O112" i="1"/>
  <c r="O110" i="1"/>
  <c r="O111" i="1"/>
  <c r="O122" i="1"/>
  <c r="O118" i="1"/>
  <c r="O120" i="1"/>
  <c r="O123" i="1"/>
  <c r="O119" i="1"/>
  <c r="O117" i="1"/>
  <c r="O116" i="1"/>
  <c r="O121" i="1"/>
  <c r="O133" i="1"/>
  <c r="O134" i="1"/>
  <c r="O135" i="1"/>
  <c r="O144" i="1"/>
  <c r="O145" i="1"/>
  <c r="O146" i="1"/>
  <c r="O147" i="1"/>
  <c r="O148" i="1"/>
  <c r="O136" i="1"/>
  <c r="O137" i="1"/>
  <c r="O138" i="1"/>
  <c r="O139" i="1"/>
  <c r="O140" i="1"/>
  <c r="O141" i="1"/>
  <c r="O142" i="1"/>
  <c r="O143" i="1"/>
  <c r="O149" i="1"/>
  <c r="O150" i="1"/>
  <c r="O151" i="1"/>
  <c r="O152" i="1"/>
  <c r="O153" i="1"/>
  <c r="O154" i="1"/>
  <c r="O155" i="1"/>
  <c r="O163" i="1"/>
  <c r="O173" i="1"/>
  <c r="O174" i="1"/>
  <c r="O175" i="1"/>
  <c r="O161" i="1"/>
  <c r="O156" i="1"/>
  <c r="O157" i="1"/>
  <c r="O159" i="1"/>
  <c r="O160" i="1"/>
  <c r="O162" i="1"/>
  <c r="O176" i="1"/>
  <c r="O158" i="1"/>
  <c r="O171" i="1"/>
  <c r="O172" i="1"/>
  <c r="O166" i="1"/>
  <c r="O165" i="1"/>
  <c r="O177" i="1"/>
  <c r="O178" i="1"/>
  <c r="O168" i="1"/>
  <c r="O170" i="1"/>
  <c r="O164" i="1"/>
  <c r="O167" i="1"/>
  <c r="O186" i="1"/>
  <c r="O181" i="1"/>
  <c r="O185" i="1"/>
  <c r="O179" i="1"/>
  <c r="O180" i="1"/>
  <c r="O184" i="1"/>
  <c r="O182" i="1"/>
  <c r="O187" i="1"/>
  <c r="O188" i="1"/>
  <c r="O189" i="1"/>
  <c r="O190" i="1"/>
  <c r="O191" i="1"/>
  <c r="O192" i="1"/>
  <c r="O193" i="1"/>
  <c r="O194" i="1"/>
  <c r="O195" i="1"/>
  <c r="O196" i="1"/>
  <c r="O197" i="1"/>
  <c r="O124" i="1"/>
  <c r="O125" i="1"/>
  <c r="O126" i="1"/>
  <c r="O127" i="1"/>
  <c r="O128" i="1"/>
  <c r="O129" i="1"/>
  <c r="O130" i="1"/>
  <c r="O131" i="1"/>
  <c r="O132" i="1"/>
  <c r="O11" i="1"/>
  <c r="K155" i="1"/>
  <c r="K163" i="1"/>
  <c r="K173" i="1"/>
  <c r="K174" i="1"/>
  <c r="K175" i="1"/>
  <c r="K161" i="1"/>
  <c r="K156" i="1"/>
  <c r="K157" i="1"/>
  <c r="K159" i="1"/>
  <c r="K160" i="1"/>
  <c r="K162" i="1"/>
  <c r="K176" i="1"/>
  <c r="K158" i="1"/>
  <c r="K171" i="1"/>
  <c r="K172" i="1"/>
  <c r="K166" i="1"/>
  <c r="K165" i="1"/>
  <c r="K177" i="1"/>
  <c r="K178" i="1"/>
  <c r="K168" i="1"/>
  <c r="K170" i="1"/>
  <c r="K164" i="1"/>
  <c r="K167" i="1"/>
  <c r="K186" i="1"/>
  <c r="K181" i="1"/>
  <c r="K185" i="1"/>
  <c r="K179" i="1"/>
  <c r="K180" i="1"/>
  <c r="K184" i="1"/>
  <c r="K182" i="1"/>
  <c r="K187" i="1"/>
  <c r="K188" i="1"/>
  <c r="K189" i="1"/>
  <c r="K190" i="1"/>
  <c r="K191" i="1"/>
  <c r="K192" i="1"/>
  <c r="K193" i="1"/>
  <c r="K194" i="1"/>
  <c r="K195" i="1"/>
  <c r="K196" i="1"/>
  <c r="K197" i="1"/>
  <c r="K124" i="1"/>
  <c r="K125" i="1"/>
  <c r="K126" i="1"/>
  <c r="K127" i="1"/>
  <c r="K128" i="1"/>
  <c r="K129" i="1"/>
  <c r="K130" i="1"/>
  <c r="K131" i="1"/>
  <c r="K13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2" i="1"/>
  <c r="K29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56" i="1"/>
  <c r="K58" i="1"/>
  <c r="K46" i="1"/>
  <c r="K61" i="1"/>
  <c r="K47" i="1"/>
  <c r="K48" i="1"/>
  <c r="K57" i="1"/>
  <c r="K52" i="1"/>
  <c r="K50" i="1"/>
  <c r="K51" i="1"/>
  <c r="K49" i="1"/>
  <c r="K53" i="1"/>
  <c r="K59" i="1"/>
  <c r="K55" i="1"/>
  <c r="K60" i="1"/>
  <c r="K62" i="1"/>
  <c r="K54" i="1"/>
  <c r="K63" i="1"/>
  <c r="K66" i="1"/>
  <c r="K67" i="1"/>
  <c r="K68" i="1"/>
  <c r="K69" i="1"/>
  <c r="K70" i="1"/>
  <c r="K71" i="1"/>
  <c r="K72" i="1"/>
  <c r="K73" i="1"/>
  <c r="K74" i="1"/>
  <c r="K76" i="1"/>
  <c r="K78" i="1"/>
  <c r="K77" i="1"/>
  <c r="K79" i="1"/>
  <c r="K80" i="1"/>
  <c r="K86" i="1"/>
  <c r="K81" i="1"/>
  <c r="K85" i="1"/>
  <c r="K82" i="1"/>
  <c r="K83" i="1"/>
  <c r="K84" i="1"/>
  <c r="K87" i="1"/>
  <c r="K89" i="1"/>
  <c r="K90" i="1"/>
  <c r="K91" i="1"/>
  <c r="K92" i="1"/>
  <c r="K99" i="1"/>
  <c r="K100" i="1"/>
  <c r="K98" i="1"/>
  <c r="K101" i="1"/>
  <c r="K95" i="1"/>
  <c r="K102" i="1"/>
  <c r="K93" i="1"/>
  <c r="K97" i="1"/>
  <c r="K96" i="1"/>
  <c r="K94" i="1"/>
  <c r="K103" i="1"/>
  <c r="K108" i="1"/>
  <c r="K109" i="1"/>
  <c r="K106" i="1"/>
  <c r="K104" i="1"/>
  <c r="K105" i="1"/>
  <c r="K107" i="1"/>
  <c r="K115" i="1"/>
  <c r="K113" i="1"/>
  <c r="K114" i="1"/>
  <c r="K112" i="1"/>
  <c r="K110" i="1"/>
  <c r="K111" i="1"/>
  <c r="K122" i="1"/>
  <c r="K118" i="1"/>
  <c r="K120" i="1"/>
  <c r="K123" i="1"/>
  <c r="K119" i="1"/>
  <c r="K117" i="1"/>
  <c r="K116" i="1"/>
  <c r="K121" i="1"/>
  <c r="K133" i="1"/>
  <c r="K134" i="1"/>
  <c r="K135" i="1"/>
  <c r="K144" i="1"/>
  <c r="K145" i="1"/>
  <c r="K146" i="1"/>
  <c r="K147" i="1"/>
  <c r="K148" i="1"/>
  <c r="K136" i="1"/>
  <c r="K137" i="1"/>
  <c r="K138" i="1"/>
  <c r="K139" i="1"/>
  <c r="K140" i="1"/>
  <c r="K141" i="1"/>
  <c r="K142" i="1"/>
  <c r="K143" i="1"/>
  <c r="K149" i="1"/>
  <c r="K150" i="1"/>
  <c r="K151" i="1"/>
  <c r="K152" i="1"/>
  <c r="K153" i="1"/>
  <c r="K154" i="1"/>
  <c r="K11" i="1"/>
  <c r="N11" i="1"/>
  <c r="Q11" i="1"/>
  <c r="Q12" i="1"/>
  <c r="Q133" i="1"/>
  <c r="Q175" i="1"/>
  <c r="Q173" i="1"/>
  <c r="Q187" i="1"/>
  <c r="Q189" i="1"/>
  <c r="Q86" i="1"/>
  <c r="Q36" i="1"/>
  <c r="W54" i="1"/>
  <c r="W73" i="1"/>
  <c r="T103" i="1"/>
  <c r="T32" i="1"/>
  <c r="AF138" i="1"/>
  <c r="AF207" i="1" s="1"/>
  <c r="O2" i="31" s="1"/>
  <c r="AC142" i="1"/>
  <c r="AC207" i="1" s="1"/>
  <c r="L2" i="31" s="1"/>
  <c r="Z140" i="1"/>
  <c r="W143" i="1"/>
  <c r="T141" i="1"/>
  <c r="T60" i="1"/>
  <c r="B12" i="31" l="1"/>
  <c r="C12" i="31"/>
  <c r="D12" i="31"/>
  <c r="Y229" i="35"/>
  <c r="R228" i="35"/>
  <c r="V223" i="35"/>
  <c r="T211" i="35"/>
  <c r="V225" i="35"/>
  <c r="R226" i="35"/>
  <c r="R221" i="35"/>
  <c r="U211" i="35"/>
  <c r="R222" i="35"/>
  <c r="V211" i="35"/>
  <c r="R223" i="35"/>
  <c r="BD209" i="1"/>
  <c r="AM4" i="31" s="1"/>
  <c r="BE209" i="1"/>
  <c r="AN4" i="31" s="1"/>
  <c r="BF209" i="1"/>
  <c r="AO4" i="31" s="1"/>
  <c r="O11" i="31"/>
  <c r="AO3" i="31"/>
  <c r="AN3" i="31"/>
  <c r="AM3" i="31"/>
  <c r="B11" i="31"/>
  <c r="D10" i="31"/>
  <c r="C10" i="31"/>
  <c r="D11" i="31"/>
  <c r="R225" i="32"/>
  <c r="R220" i="32"/>
  <c r="T210" i="32"/>
  <c r="V222" i="32"/>
  <c r="Y226" i="32"/>
  <c r="R221" i="32"/>
  <c r="V223" i="32"/>
  <c r="V224" i="32"/>
  <c r="R222" i="32"/>
  <c r="O10" i="31"/>
  <c r="O14" i="31" s="1"/>
  <c r="E12" i="31"/>
  <c r="F12" i="31"/>
  <c r="N14" i="31"/>
  <c r="F11" i="31"/>
  <c r="E11" i="31"/>
  <c r="F10" i="31"/>
  <c r="E10" i="31"/>
  <c r="M14" i="31"/>
  <c r="AJ209" i="1"/>
  <c r="AW209" i="1"/>
  <c r="AF4" i="31" s="1"/>
  <c r="Y209" i="1"/>
  <c r="AV209" i="1"/>
  <c r="AE4" i="31" s="1"/>
  <c r="AU209" i="1"/>
  <c r="AD4" i="31" s="1"/>
  <c r="AI209" i="1"/>
  <c r="R4" i="31" s="1"/>
  <c r="AT209" i="1"/>
  <c r="AC4" i="31" s="1"/>
  <c r="AH209" i="1"/>
  <c r="Q4" i="31" s="1"/>
  <c r="BC209" i="1"/>
  <c r="AL4" i="31" s="1"/>
  <c r="AQ209" i="1"/>
  <c r="AG209" i="1"/>
  <c r="AE209" i="1"/>
  <c r="N4" i="31" s="1"/>
  <c r="AB209" i="1"/>
  <c r="K4" i="31" s="1"/>
  <c r="X209" i="1"/>
  <c r="AZ209" i="1"/>
  <c r="AI4" i="31" s="1"/>
  <c r="AN209" i="1"/>
  <c r="W4" i="31" s="1"/>
  <c r="AA209" i="1"/>
  <c r="AF209" i="1"/>
  <c r="AY209" i="1"/>
  <c r="AH4" i="31" s="1"/>
  <c r="AM209" i="1"/>
  <c r="AR209" i="1"/>
  <c r="AA4" i="31" s="1"/>
  <c r="AS209" i="1"/>
  <c r="AB4" i="31" s="1"/>
  <c r="AC209" i="1"/>
  <c r="BB209" i="1"/>
  <c r="AK4" i="31" s="1"/>
  <c r="AP209" i="1"/>
  <c r="BA209" i="1"/>
  <c r="AJ4" i="31" s="1"/>
  <c r="AO209" i="1"/>
  <c r="AX209" i="1"/>
  <c r="AG4" i="31" s="1"/>
  <c r="AL209" i="1"/>
  <c r="U4" i="31" s="1"/>
  <c r="AK209" i="1"/>
  <c r="T4" i="31" s="1"/>
  <c r="AD209" i="1"/>
  <c r="W207" i="1"/>
  <c r="F2" i="31" s="1"/>
  <c r="Y227" i="1"/>
  <c r="Y226" i="1"/>
  <c r="Z207" i="1"/>
  <c r="I2" i="31" s="1"/>
  <c r="T207" i="1"/>
  <c r="U226" i="1"/>
  <c r="U221" i="1"/>
  <c r="U225" i="1"/>
  <c r="U220" i="1"/>
  <c r="K65" i="1"/>
  <c r="N65" i="1"/>
  <c r="O65" i="1"/>
  <c r="K64" i="1"/>
  <c r="N64" i="1"/>
  <c r="O64" i="1"/>
  <c r="BJ9" i="1"/>
  <c r="Q195" i="1"/>
  <c r="Q197" i="1"/>
  <c r="Q196" i="1"/>
  <c r="Q157" i="1"/>
  <c r="Q158" i="1"/>
  <c r="Q159" i="1"/>
  <c r="Q160" i="1"/>
  <c r="Q161" i="1"/>
  <c r="Q163" i="1"/>
  <c r="Q176" i="1"/>
  <c r="Q166" i="1"/>
  <c r="Q171" i="1"/>
  <c r="Q172" i="1"/>
  <c r="Q144" i="1"/>
  <c r="Q145" i="1"/>
  <c r="Q146" i="1"/>
  <c r="Q147" i="1"/>
  <c r="Q148" i="1"/>
  <c r="Q135" i="1"/>
  <c r="Q149" i="1"/>
  <c r="Q150" i="1"/>
  <c r="Q151" i="1"/>
  <c r="Q152" i="1"/>
  <c r="Q153" i="1"/>
  <c r="Q108" i="1"/>
  <c r="Q109" i="1"/>
  <c r="Q156" i="1"/>
  <c r="Q190" i="1"/>
  <c r="Q191" i="1"/>
  <c r="Q192" i="1"/>
  <c r="Q193" i="1"/>
  <c r="Q194" i="1"/>
  <c r="Q112" i="1"/>
  <c r="Q114" i="1"/>
  <c r="Q115" i="1"/>
  <c r="Q111" i="1"/>
  <c r="Q113" i="1"/>
  <c r="Q110" i="1"/>
  <c r="Q186" i="1"/>
  <c r="Q185" i="1"/>
  <c r="Q184" i="1"/>
  <c r="Q179" i="1"/>
  <c r="Q180" i="1"/>
  <c r="Q181" i="1"/>
  <c r="Q93" i="1"/>
  <c r="Q94" i="1"/>
  <c r="Q95" i="1"/>
  <c r="Q96" i="1"/>
  <c r="Q97" i="1"/>
  <c r="Q98" i="1"/>
  <c r="Q99" i="1"/>
  <c r="Q100" i="1"/>
  <c r="Q101" i="1"/>
  <c r="Q102" i="1"/>
  <c r="Q91" i="1"/>
  <c r="Q92" i="1"/>
  <c r="Q89" i="1"/>
  <c r="Q90" i="1"/>
  <c r="Q82" i="1"/>
  <c r="Q83" i="1"/>
  <c r="Q84" i="1"/>
  <c r="Q85" i="1"/>
  <c r="Q87" i="1"/>
  <c r="Q88" i="1"/>
  <c r="Q81" i="1"/>
  <c r="Q21" i="1"/>
  <c r="Q22" i="1"/>
  <c r="Q23" i="1"/>
  <c r="Q24" i="1"/>
  <c r="Q14" i="1"/>
  <c r="Q15" i="1"/>
  <c r="Q16" i="1"/>
  <c r="Q17" i="1"/>
  <c r="Q18" i="1"/>
  <c r="Q19" i="1"/>
  <c r="Q20" i="1"/>
  <c r="Q13" i="1"/>
  <c r="Q38" i="1"/>
  <c r="Q40" i="1"/>
  <c r="Q39" i="1"/>
  <c r="Q41" i="1"/>
  <c r="Q53" i="1"/>
  <c r="Q50" i="1"/>
  <c r="Q51" i="1"/>
  <c r="Q52" i="1"/>
  <c r="Q56" i="1"/>
  <c r="Q57" i="1"/>
  <c r="Q58" i="1"/>
  <c r="Q61" i="1"/>
  <c r="Q49" i="1"/>
  <c r="Q48" i="1"/>
  <c r="Q47" i="1"/>
  <c r="Q46" i="1"/>
  <c r="Q45" i="1"/>
  <c r="Q59" i="1"/>
  <c r="B17" i="31" l="1"/>
  <c r="D17" i="31"/>
  <c r="C17" i="31"/>
  <c r="G4" i="31"/>
  <c r="D52" i="31"/>
  <c r="H4" i="31"/>
  <c r="D53" i="31"/>
  <c r="C2" i="31"/>
  <c r="U224" i="1"/>
  <c r="X4" i="31"/>
  <c r="AQ225" i="1"/>
  <c r="F51" i="31" s="1"/>
  <c r="Y4" i="31"/>
  <c r="AQ226" i="1"/>
  <c r="F52" i="31" s="1"/>
  <c r="Z4" i="31"/>
  <c r="AQ227" i="1"/>
  <c r="F53" i="31" s="1"/>
  <c r="V4" i="31"/>
  <c r="F17" i="31"/>
  <c r="S4" i="31"/>
  <c r="E17" i="31"/>
  <c r="D14" i="31"/>
  <c r="P4" i="31"/>
  <c r="M4" i="31"/>
  <c r="C14" i="31"/>
  <c r="D13" i="31"/>
  <c r="M18" i="31" s="1"/>
  <c r="O4" i="31"/>
  <c r="J4" i="31"/>
  <c r="B14" i="31"/>
  <c r="C13" i="31"/>
  <c r="L18" i="31" s="1"/>
  <c r="L4" i="31"/>
  <c r="F13" i="31"/>
  <c r="O18" i="31" s="1"/>
  <c r="E14" i="31"/>
  <c r="F14" i="31"/>
  <c r="E13" i="31"/>
  <c r="N18" i="31" s="1"/>
  <c r="AB226" i="1"/>
  <c r="AB227" i="1"/>
  <c r="Z209" i="1"/>
  <c r="Y225" i="1"/>
  <c r="U219" i="1"/>
  <c r="W209" i="1"/>
  <c r="F4" i="31" l="1"/>
  <c r="D51" i="31"/>
  <c r="AC227" i="1"/>
  <c r="AE227" i="1" s="1"/>
  <c r="E53" i="31"/>
  <c r="AC226" i="1"/>
  <c r="E52" i="31"/>
  <c r="AF226" i="1"/>
  <c r="AE226" i="1"/>
  <c r="AQ228" i="1"/>
  <c r="I4" i="31"/>
  <c r="B13" i="31"/>
  <c r="K18" i="31" s="1"/>
  <c r="L19" i="31"/>
  <c r="O19" i="31"/>
  <c r="N19" i="31"/>
  <c r="M19" i="31"/>
  <c r="K19" i="31"/>
  <c r="AB225" i="1"/>
  <c r="E51" i="31" s="1"/>
  <c r="AC225" i="1" l="1"/>
  <c r="AB228" i="1"/>
  <c r="AC228" i="1" s="1"/>
  <c r="AE228" i="1" s="1"/>
  <c r="AF225" i="1" l="1"/>
  <c r="AF228" i="1" s="1"/>
  <c r="AE2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tc={4EF3B82C-EF48-4886-94C6-6F54BD595C7C}</author>
    <author>tc={04E0FCAF-E572-4D54-A0EE-7C0742537320}</author>
    <author>tc={DD8B8765-56BF-41BE-B3AC-B587DBAC47D5}</author>
    <author>tc={0FDDE673-D1BF-4846-B1B8-0942EA25ACCA}</author>
    <author>tc={E3F5AEAB-CDF3-4166-B9D8-736295871561}</author>
    <author>tc={97126CFF-4951-4D2D-96A5-21384E06E6CC}</author>
    <author>tc={AAAB30FF-E9A1-49C8-9099-E472AC162CFB}</author>
    <author>tc={4DAC913D-45BF-489B-920E-0D2933BE6AE6}</author>
    <author>tc={B23B533E-6A61-4129-9130-4E39D6A33545}</author>
    <author>tc={2EF8AE22-46AB-4574-BE43-458A09C68F6A}</author>
    <author>tc={B7C012C6-0490-49D9-A11F-AEA333849C98}</author>
    <author>tc={CF3936B5-526F-4D99-B93A-E386C666E0DA}</author>
    <author>tc={A4E4A504-835C-4991-96CB-3892D3EA121D}</author>
    <author>tc={B6EAC6D1-FF21-4B20-8DA3-F2F9044CBCD7}</author>
    <author>tc={186CE277-F3B9-457F-8B96-4A8BEF726131}</author>
    <author>tc={2B00CB79-F625-4824-A2DA-120316103856}</author>
    <author>tc={6C3643C2-0FBE-4AD1-B06B-7D0DA39551F3}</author>
    <author>tc={9CAD2EAD-A990-4A83-A626-C199C5586984}</author>
    <author>tc={4E67CBD6-A17B-4919-8DCE-52C60E88A68B}</author>
    <author>BOSC Isabelle</author>
    <author>tc={9ADE0D2E-8BBF-4669-84FF-2A8CF43E975C}</author>
    <author>tc={B47F9803-FA3D-429E-8D98-780D7194AC9A}</author>
    <author>tc={FA46261C-18E7-4E29-9581-B22F26CDB19B}</author>
    <author>tc={BAF57EFB-044D-4714-B857-C04641C52965}</author>
    <author>tc={B198658D-3400-4232-A072-C7CE3074F0A0}</author>
    <author>tc={7B3F6DDA-3CBC-47C9-B137-D19D5CF5DBC8}</author>
    <author>tc={F76507B7-A51B-4D0E-9F9A-6AEAE444D2D3}</author>
    <author>tc={39F50018-FF72-45DC-8D38-1D1D9366FAD9}</author>
    <author>tc={00CA53A7-E8DD-49B4-8322-B3F6049E12C7}</author>
    <author>tc={16ECA23F-0C56-4121-B8D9-D764C11B811E}</author>
    <author>tc={D3CAE0E2-7A17-43AB-894E-AF14119552E3}</author>
    <author>tc={0A34C598-4C66-459C-9659-BC6DB3791972}</author>
    <author>tc={D31D5F5E-CB4A-48AD-9F5E-29B5C942962A}</author>
    <author>tc={8DA76A63-1245-4ECE-B13F-F58335AAD8C0}</author>
    <author>tc={2E729A27-3389-4897-A532-1D462989BBD2}</author>
    <author>tc={12B3F4D4-94A4-43D0-B9BF-9C0BD026659C}</author>
    <author>tc={06AC5CA6-E085-49E6-ABB4-D363D6EA7F1D}</author>
    <author>tc={D0E4D7DF-26EE-4B7E-93EE-9A9021DC1A4C}</author>
    <author>tc={14F5C548-5974-4652-AE69-D1A6956A387B}</author>
    <author>tc={20A03512-CFFC-4654-A095-70F5E0C52615}</author>
    <author>tc={BCF5B804-9FAA-41DE-B63A-D9E57EAD9EAF}</author>
    <author>tc={B2649C74-837A-43B8-A580-3014161E7347}</author>
    <author>tc={495727BC-5159-4994-A63C-CDF2614B4E76}</author>
    <author>tc={72482375-8E1D-4B0F-AC17-6E8359C59D3F}</author>
    <author>tc={E9DDB8A0-1207-4F8A-96C2-A206B6157ADD}</author>
    <author>tc={30A9CF3C-98E9-4760-A082-E6BB1D511741}</author>
    <author>tc={04093AC1-FAC8-446B-BD2C-34033FA494AA}</author>
    <author>tc={15F1B495-D8B4-48FE-8932-0F5C8743F88E}</author>
    <author>tc={A8214657-2A61-4229-9B2D-7120C2F75B40}</author>
    <author>tc={63DB3A75-AD7E-4584-8963-8FDF31F542F3}</author>
    <author>tc={CBE47B3F-4D33-4294-8898-3D832C86CB3D}</author>
    <author>tc={E92313CF-469B-454B-BEB3-DEFCC17197F7}</author>
    <author>tc={6F1FFC8B-8676-4C57-A1B8-2E09AEF849BB}</author>
    <author>tc={87EBD9A6-83CB-4737-9479-8B484F363EE8}</author>
    <author>tc={4DFD572F-4E8D-4D34-A0D4-91DE51F28E90}</author>
    <author>tc={EDB1C6BF-D6B1-4BD0-952B-34EE7552060B}</author>
    <author>tc={E79C219D-1B77-4B26-9DC1-8A282777A33A}</author>
    <author>tc={BEA13CC1-D6AB-4CF8-BD29-4A608F4CD13A}</author>
    <author>tc={138CDC58-EFEB-4E9C-AB4E-4ACE83E373DE}</author>
    <author>tc={2054B1C9-BF17-4525-93FB-1138E5259A90}</author>
    <author>tc={A4A8D23D-78E3-4252-B1CD-7AADDE86B703}</author>
    <author>tc={A21CF33A-6091-48FF-A81D-5ECFD22C5EA9}</author>
    <author>tc={2C862F39-C2CB-4E92-AFE2-352F1DFE7EDF}</author>
    <author>tc={6A714638-EEC0-4A10-B01A-ACB166C72900}</author>
    <author>tc={FE755BA5-7673-4A05-8B12-9B33493746FE}</author>
    <author>tc={24E9D9DC-0283-483D-BF0D-2A1873BECE56}</author>
    <author>tc={B4ADBE34-4686-4515-987B-698C368A52FC}</author>
    <author>tc={E71633F4-0F47-423C-9268-19E5472CB161}</author>
    <author>tc={5E36C094-541D-486C-B129-E1DD6B115528}</author>
    <author>tc={B18FB9C7-5358-4E51-8DFD-26F3EE5BC089}</author>
    <author>tc={03D20568-2351-4FE1-8780-6314665E030F}</author>
    <author>tc={98B3770D-A2FC-4CA0-AB8C-1F716A724FEE}</author>
  </authors>
  <commentList>
    <comment ref="W10" authorId="0" shapeId="0" xr:uid="{4EF3B82C-EF48-4886-94C6-6F54BD595C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  <comment ref="X21" authorId="1" shapeId="0" xr:uid="{04E0FCAF-E572-4D54-A0EE-7C074253732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150000 K€ à prévoir ald 200 K€ car "petit pont"
</t>
      </text>
    </comment>
    <comment ref="W24" authorId="2" shapeId="0" xr:uid="{DD8B8765-56BF-41BE-B3AC-B587DBAC47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de 1994 10k prov travaux urgents</t>
      </text>
    </comment>
    <comment ref="AA29" authorId="3" shapeId="0" xr:uid="{0FDDE673-D1BF-4846-B1B8-0942EA25AC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neuf décalé 2026&gt;2027; provisions pour travaux si besoin en 2026</t>
      </text>
    </comment>
    <comment ref="AE29" authorId="4" shapeId="0" xr:uid="{E3F5AEAB-CDF3-4166-B9D8-73629587156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RGE 60 K€ si EVS positif
</t>
      </text>
    </comment>
    <comment ref="W30" authorId="5" shapeId="0" xr:uid="{97126CFF-4951-4D2D-96A5-21384E06E6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</t>
      </text>
    </comment>
    <comment ref="W31" authorId="6" shapeId="0" xr:uid="{AAAB30FF-E9A1-49C8-9099-E472AC162C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
Réponse :
    EVS négative - pont à l'arrêt</t>
      </text>
    </comment>
    <comment ref="P32" authorId="7" shapeId="0" xr:uid="{4DAC913D-45BF-489B-920E-0D2933BE6A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prolongé de 10 ans</t>
      </text>
    </comment>
    <comment ref="AA32" authorId="8" shapeId="0" xr:uid="{B23B533E-6A61-4129-9130-4E39D6A335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TBC, voir si transférable sur 2027
Réponse :
    RGEM : boggies? variateurs PDR</t>
      </text>
    </comment>
    <comment ref="BC32" authorId="9" shapeId="0" xr:uid="{2EF8AE22-46AB-4574-BE43-458A09C68F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60 K€ de RGE si EVS positif</t>
      </text>
    </comment>
    <comment ref="Q36" authorId="10" shapeId="0" xr:uid="{B7C012C6-0490-49D9-A11F-AEA333849C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fabriqué pour 30-40 ans
Réponse :
    faire EVS light à 20 ans en interne RENAULT (évaluation du nb de cycles/groupe FEM)</t>
      </text>
    </comment>
    <comment ref="AD36" authorId="11" shapeId="0" xr:uid="{CF3936B5-526F-4D99-B93A-E386C666E0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remplacement variateur ATV71</t>
      </text>
    </comment>
    <comment ref="Q37" authorId="12" shapeId="0" xr:uid="{A4E4A504-835C-4991-96CB-3892D3EA12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AD40" authorId="13" shapeId="0" xr:uid="{B6EAC6D1-FF21-4B20-8DA3-F2F9044CBC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</t>
      </text>
    </comment>
    <comment ref="M41" authorId="14" shapeId="0" xr:uid="{186CE277-F3B9-457F-8B96-4A8BEF7261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RGE 2026 - prendre pces de rechange sur pont PAL démonté mi 26 + PDR UGB</t>
      </text>
    </comment>
    <comment ref="AA41" authorId="15" shapeId="0" xr:uid="{2B00CB79-F625-4824-A2DA-1203161038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RPM JUIN 2025</t>
      </text>
    </comment>
    <comment ref="AA43" authorId="16" shapeId="0" xr:uid="{6C3643C2-0FBE-4AD1-B06B-7D0DA39551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KO RPM 2025
Réponse :
    priorité 1??</t>
      </text>
    </comment>
    <comment ref="AD49" authorId="17" shapeId="0" xr:uid="{9CAD2EAD-A990-4A83-A626-C199C55869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fév2026 : pas d'urgence remontée</t>
      </text>
    </comment>
    <comment ref="AA51" authorId="18" shapeId="0" xr:uid="{4E67CBD6-A17B-4919-8DCE-52C60E88A6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RPM JUIN 2025</t>
      </text>
    </comment>
    <comment ref="Q55" authorId="19" shapeId="0" xr:uid="{4F766479-BA9E-41A9-B655-3F58C4180D4E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P60" authorId="20" shapeId="0" xr:uid="{9ADE0D2E-8BBF-4669-84FF-2A8CF43E97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état SP KO --&gt; à remplacer</t>
      </text>
    </comment>
    <comment ref="Q62" authorId="21" shapeId="0" xr:uid="{B47F9803-FA3D-429E-8D98-780D7194AC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prévue initialement 2026 - anticipé 2025</t>
      </text>
    </comment>
    <comment ref="AA62" authorId="22" shapeId="0" xr:uid="{FA46261C-18E7-4E29-9581-B22F26CDB1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RGEM à prévoir probablement après EVS 2026</t>
      </text>
    </comment>
    <comment ref="AE62" authorId="23" shapeId="0" xr:uid="{BAF57EFB-044D-4714-B857-C04641C5296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60 K€ en cas d'EVS positive
Réponse :
    0 dans triennal </t>
      </text>
    </comment>
    <comment ref="I64" authorId="24" shapeId="0" xr:uid="{B198658D-3400-4232-A072-C7CE3074F0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2010 ??</t>
      </text>
    </comment>
    <comment ref="R68" authorId="19" shapeId="0" xr:uid="{6F8E9F2A-3653-45D0-B116-83F4BA68A4B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R69" authorId="19" shapeId="0" xr:uid="{934C920A-2AD8-41A3-9678-3039C70A549A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AA69" authorId="25" shapeId="0" xr:uid="{7B3F6DDA-3CBC-47C9-B137-D19D5CF5DB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R70" authorId="19" shapeId="0" xr:uid="{5CD5AE0C-811E-4854-9333-67E744FF25E9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AA70" authorId="26" shapeId="0" xr:uid="{F76507B7-A51B-4D0E-9F9A-6AEAE444D2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Z71" authorId="27" shapeId="0" xr:uid="{39F50018-FF72-45DC-8D38-1D1D9366FA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 var de levage fait, reste le 2nd à faire</t>
      </text>
    </comment>
    <comment ref="AA71" authorId="28" shapeId="0" xr:uid="{00CA53A7-E8DD-49B4-8322-B3F6049E12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P72" authorId="29" shapeId="0" xr:uid="{16ECA23F-0C56-4121-B8D9-D764C11B81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+ 5 ans</t>
      </text>
    </comment>
    <comment ref="R72" authorId="19" shapeId="0" xr:uid="{A546F94E-BDAE-4414-89B4-B6F559A0855A}">
      <text/>
    </comment>
    <comment ref="AN72" authorId="30" shapeId="0" xr:uid="{D3CAE0E2-7A17-43AB-894E-AF14119552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exploitation prolongée de 5 ans</t>
      </text>
    </comment>
    <comment ref="AB73" authorId="31" shapeId="0" xr:uid="{0A34C598-4C66-459C-9659-BC6DB37919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2026</t>
      </text>
    </comment>
    <comment ref="AE74" authorId="32" shapeId="0" xr:uid="{D31D5F5E-CB4A-48AD-9F5E-29B5C94296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2027</t>
      </text>
    </comment>
    <comment ref="AD75" authorId="33" shapeId="0" xr:uid="{8DA76A63-1245-4ECE-B13F-F58335AAD8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demande passage radiocommande --&gt; RGE</t>
      </text>
    </comment>
    <comment ref="P76" authorId="34" shapeId="0" xr:uid="{2E729A27-3389-4897-A532-1D462989BB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fin 2024 - prolongé pour 3 ans</t>
      </text>
    </comment>
    <comment ref="Q76" authorId="19" shapeId="0" xr:uid="{01C935B9-F150-4657-90D3-C7E3AE68B44A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T76" authorId="19" shapeId="0" xr:uid="{2F05DB79-FD33-4137-8E59-2BFD3405B0B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H77" authorId="35" shapeId="0" xr:uid="{12B3F4D4-94A4-43D0-B9BF-9C0BD02665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 peut servir au dépannage du retourneur</t>
      </text>
    </comment>
    <comment ref="P77" authorId="36" shapeId="0" xr:uid="{06AC5CA6-E085-49E6-ABB4-D363D6EA7F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déc 2025 RAS - prolongé de 5 ans</t>
      </text>
    </comment>
    <comment ref="P78" authorId="37" shapeId="0" xr:uid="{D0E4D7DF-26EE-4B7E-93EE-9A9021DC1A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2026 - reconduit pour 2 ans</t>
      </text>
    </comment>
    <comment ref="P79" authorId="38" shapeId="0" xr:uid="{14F5C548-5974-4652-AE69-D1A6956A38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2026 - reconduit pour 2 ans</t>
      </text>
    </comment>
    <comment ref="Z82" authorId="39" shapeId="0" xr:uid="{20A03512-CFFC-4654-A095-70F5E0C526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Z83" authorId="40" shapeId="0" xr:uid="{BCF5B804-9FAA-41DE-B63A-D9E57EAD9E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F84" authorId="41" shapeId="0" xr:uid="{B2649C74-837A-43B8-A580-3014161E73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X84" authorId="42" shapeId="0" xr:uid="{495727BC-5159-4994-A63C-CDF2614B4E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 (+anti crabe ?) 150K + galets à faire dans le budget 300K
Réponse :
    30/01/2026 : RDOA 329K€</t>
      </text>
    </comment>
    <comment ref="Z84" authorId="43" shapeId="0" xr:uid="{72482375-8E1D-4B0F-AC17-6E8359C59D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Z85" authorId="44" shapeId="0" xr:uid="{E9DDB8A0-1207-4F8A-96C2-A206B6157A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Z87" authorId="45" shapeId="0" xr:uid="{30A9CF3C-98E9-4760-A082-E6BB1D5117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Z88" authorId="46" shapeId="0" xr:uid="{04093AC1-FAC8-446B-BD2C-34033FA494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Q103" authorId="47" shapeId="0" xr:uid="{15F1B495-D8B4-48FE-8932-0F5C8743F8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1970+39 = 2009!</t>
      </text>
    </comment>
    <comment ref="AA103" authorId="48" shapeId="0" xr:uid="{A8214657-2A61-4229-9B2D-7120C2F75B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à confirmer</t>
      </text>
    </comment>
    <comment ref="L104" authorId="49" shapeId="0" xr:uid="{63DB3A75-AD7E-4584-8963-8FDF31F542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LATAM frais de douane et
exportation</t>
      </text>
    </comment>
    <comment ref="W104" authorId="50" shapeId="0" xr:uid="{CBE47B3F-4D33-4294-8898-3D832C86CB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W105" authorId="51" shapeId="0" xr:uid="{E92313CF-469B-454B-BEB3-DEFCC17197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W107" authorId="52" shapeId="0" xr:uid="{6F1FFC8B-8676-4C57-A1B8-2E09AEF849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AA110" authorId="53" shapeId="0" xr:uid="{87EBD9A6-83CB-4737-9479-8B484F363E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variateur de translation + RGE générale</t>
      </text>
    </comment>
    <comment ref="AA111" authorId="54" shapeId="0" xr:uid="{4DFD572F-4E8D-4D34-A0D4-91DE51F28E9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TRIENNAL P0.1
Réponse :
    voir lequel des deux ponts est prioritaire </t>
      </text>
    </comment>
    <comment ref="I115" authorId="55" shapeId="0" xr:uid="{EDB1C6BF-D6B1-4BD0-952B-34EE7552060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plus ancien ? ligne installée avant
</t>
      </text>
    </comment>
    <comment ref="Q134" authorId="56" shapeId="0" xr:uid="{E79C219D-1B77-4B26-9DC1-8A282777A3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AB137" authorId="57" shapeId="0" xr:uid="{BEA13CC1-D6AB-4CF8-BD29-4A608F4CD1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dossier aug cadence, panne 5j sur pont actuel</t>
      </text>
    </comment>
    <comment ref="C138" authorId="58" shapeId="0" xr:uid="{138CDC58-EFEB-4E9C-AB4E-4ACE83E373D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test et ensuite déploiement telec sur tous les ponts
Réponse :
    5K matériel - voir si pose possible avec autres stés que JAY ou ADC; et ensuite voir si possible de faire en interne </t>
      </text>
    </comment>
    <comment ref="Z158" authorId="59" shapeId="0" xr:uid="{2054B1C9-BF17-4525-93FB-1138E5259A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K€ à confirmer pour prestation ISCIR</t>
      </text>
    </comment>
    <comment ref="AC160" authorId="60" shapeId="0" xr:uid="{A4A8D23D-78E3-4252-B1CD-7AADDE86B7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montant à valider avec usine (Iscir)</t>
      </text>
    </comment>
    <comment ref="P164" authorId="61" shapeId="0" xr:uid="{A21CF33A-6091-48FF-A81D-5ECFD22C5E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P165" authorId="62" shapeId="0" xr:uid="{2C862F39-C2CB-4E92-AFE2-352F1DFE7E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P167" authorId="63" shapeId="0" xr:uid="{6A714638-EEC0-4A10-B01A-ACB166C729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AA171" authorId="64" shapeId="0" xr:uid="{FE755BA5-7673-4A05-8B12-9B3349374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Echange tambour
Réponse :
    0 remontée pour le tambour - mail Bogdan 16/02</t>
      </text>
    </comment>
    <comment ref="AA172" authorId="65" shapeId="0" xr:uid="{24E9D9DC-0283-483D-BF0D-2A1873BECE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échange tambour</t>
      </text>
    </comment>
    <comment ref="Q174" authorId="66" shapeId="0" xr:uid="{B4ADBE34-4686-4515-987B-698C368A52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P177" authorId="67" shapeId="0" xr:uid="{E71633F4-0F47-423C-9268-19E5472CB1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P178" authorId="68" shapeId="0" xr:uid="{5E36C094-541D-486C-B129-E1DD6B1155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R182" authorId="69" shapeId="0" xr:uid="{B18FB9C7-5358-4E51-8DFD-26F3EE5BC0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faire en Aout 2026</t>
      </text>
    </comment>
    <comment ref="AA183" authorId="70" shapeId="0" xr:uid="{03D20568-2351-4FE1-8780-6314665E030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étude RGE vs achat neuf </t>
      </text>
    </comment>
    <comment ref="W206" authorId="71" shapeId="0" xr:uid="{98B3770D-A2FC-4CA0-AB8C-1F716A724F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tc={ED097E3E-0636-4CC9-827B-2DADAEE4267F}</author>
    <author>tc={C99AA2A6-6F86-44ED-A276-BA5284C78DF3}</author>
    <author>tc={38144F5E-3C36-4601-A822-7C7EA2BC4124}</author>
    <author>tc={3ABB1B94-B0C9-41A5-AE63-736027D4A5E1}</author>
    <author>tc={8888E31E-DBA0-42BE-AF11-9252721BAD15}</author>
    <author>tc={0D114286-BA81-4EB5-B204-BA9EAB3B2A80}</author>
    <author>tc={24AD216F-B891-4A51-B941-E2887C89E4ED}</author>
    <author>tc={00DEE71D-D202-412D-B21B-7C88D99FD200}</author>
    <author>tc={8C322382-B73E-438F-96DE-C03003FCC9E5}</author>
    <author>tc={94B7549A-6185-4AB6-84A3-835D9CEA5E04}</author>
    <author>BOSC Isabelle</author>
    <author>tc={2643DCC6-446F-4947-8525-F3AF7255F8D2}</author>
    <author>tc={7A4B268E-3420-41CD-AC00-7A8FA6EE58B8}</author>
    <author>tc={59DEE5F2-F0CF-4E18-B571-349EF23AEC1F}</author>
    <author>tc={A4A293F3-E21D-4ACC-AFC5-72E2BE99A836}</author>
    <author>tc={257BBD5F-C6AA-4517-9893-37B7CD5E81E5}</author>
    <author>tc={938A5F64-73CE-4B46-8E6F-F0F1A4C3636E}</author>
    <author>tc={3AA2CFE4-5B43-43CD-94E6-435D69A286BA}</author>
    <author>tc={CDCAD33A-640A-4824-A1B4-156A575B7617}</author>
    <author>tc={CEE76809-D6CE-4010-AC9B-6384A0DD2A85}</author>
    <author>tc={B17DF1E8-20C6-4243-BDBB-47A2D46A0CB1}</author>
    <author>tc={D9C26F3D-33A2-4E15-A492-F4C36A6B1298}</author>
    <author>tc={3CA04D36-2E82-4535-A364-30F0269A7767}</author>
    <author>tc={0752648F-DDD6-445C-B492-83912D0E5E01}</author>
    <author>tc={50A91A23-478C-4CA6-A265-7D5120BBCF6B}</author>
    <author>tc={E3EED1C2-F4C7-420E-98F4-0D516F9C2F64}</author>
    <author>tc={B55880DD-1E65-4BCB-957E-D7210337632C}</author>
    <author>tc={AA539130-4B6E-40BB-AB48-1D7D0564C91D}</author>
    <author>tc={DF5B2413-C292-4F1F-A5F8-91F53607AEA6}</author>
    <author>tc={4BE6B961-E882-4769-806A-C041B8EA509D}</author>
    <author>tc={337455C2-DE86-4745-8780-06B33798BE20}</author>
    <author>tc={2113B7BE-57A1-412B-AE23-5E36894EDF05}</author>
    <author>tc={4AA613FB-99F8-494C-BF02-57E0633093B0}</author>
    <author>tc={AC6B202E-07B4-4AA0-B743-1B4301618738}</author>
    <author>tc={70C9BFA9-92E5-4FDD-8DE6-7141888B7AE7}</author>
    <author>tc={80A8E29B-2F7D-4701-8B5F-32799402672D}</author>
    <author>tc={0725259D-F0A9-4857-8040-A10FAA638D10}</author>
    <author>tc={58FA3630-DD39-4000-B2EE-EC0362AC2075}</author>
    <author>tc={32B4D8E5-B00B-4DFE-8498-BFD0ACD29649}</author>
    <author>tc={870087FF-3FCC-4925-8083-3EA52441C472}</author>
    <author>tc={EA37C9C2-3DB3-47E5-BC8A-A3746CD198BE}</author>
    <author>tc={59F257C2-10F2-4EAE-B5FF-A04D37B65CDB}</author>
    <author>tc={DDDE2709-2E76-416B-A62C-BC1A844C81D7}</author>
    <author>tc={9F75DFD5-2706-47B1-B44A-8D102C4C0F13}</author>
    <author>tc={F52B2C42-C138-4499-A2E7-C167D76B494E}</author>
    <author>tc={20FFFEC2-38B7-4A76-9DCD-59C015C44172}</author>
    <author>tc={D95927EC-E3F4-4857-8DD3-F6188EFAFAEC}</author>
    <author>tc={5D9CA543-0836-4678-81F8-C3806081AC8E}</author>
    <author>tc={E86831B5-11DC-4139-8B73-22B171AA3C6F}</author>
    <author>tc={B2552C6B-4269-47A9-88DF-0E51BFF076DA}</author>
    <author>tc={25FABA1F-81F2-42F1-908C-3CA8B1A875DE}</author>
    <author>tc={F18D074A-2052-4B5D-81FB-921D0E6D6EE7}</author>
    <author>tc={2F33DB98-79FC-482E-BC4F-DA3C4E6F83D1}</author>
    <author>tc={2DA33B82-66A3-4DDB-BA93-DC187A43E0F4}</author>
    <author>tc={CBAD71FF-EDF6-4E50-9DDD-128DD3546888}</author>
    <author>tc={F5949EFC-29D9-4962-BCDE-3184D1F9F8CD}</author>
    <author>tc={7A150BB2-82B6-42D3-8E15-6702050A9FBC}</author>
    <author>tc={4C4E42B5-215B-4647-AC56-025E591DDA04}</author>
    <author>tc={3D43640C-4FCA-4644-ABB9-F7BB4F7C5259}</author>
  </authors>
  <commentList>
    <comment ref="T10" authorId="0" shapeId="0" xr:uid="{ED097E3E-0636-4CC9-827B-2DADAEE426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  <comment ref="U21" authorId="1" shapeId="0" xr:uid="{C99AA2A6-6F86-44ED-A276-BA5284C78DF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150000 K€ à prévoir ald 200 K€ car "petit pont"
</t>
      </text>
    </comment>
    <comment ref="T23" authorId="2" shapeId="0" xr:uid="{38144F5E-3C36-4601-A822-7C7EA2BC41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de 1994 10k prov travaux urgents</t>
      </text>
    </comment>
    <comment ref="T29" authorId="3" shapeId="0" xr:uid="{3ABB1B94-B0C9-41A5-AE63-736027D4A5E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</t>
      </text>
    </comment>
    <comment ref="T30" authorId="4" shapeId="0" xr:uid="{8888E31E-DBA0-42BE-AF11-9252721BAD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
Réponse :
    EVS négative - pont à l'arrêt</t>
      </text>
    </comment>
    <comment ref="M31" authorId="5" shapeId="0" xr:uid="{0D114286-BA81-4EB5-B204-BA9EAB3B2A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prolongé de 10 ans</t>
      </text>
    </comment>
    <comment ref="X31" authorId="6" shapeId="0" xr:uid="{24AD216F-B891-4A51-B941-E2887C89E4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TBC, voir si transférable sur 2027
Réponse :
    RGEM : boggies? variateurs PDR</t>
      </text>
    </comment>
    <comment ref="AW31" authorId="7" shapeId="0" xr:uid="{00DEE71D-D202-412D-B21B-7C88D99FD2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60 K€ de RGE si EVS positif</t>
      </text>
    </comment>
    <comment ref="X32" authorId="8" shapeId="0" xr:uid="{8C322382-B73E-438F-96DE-C03003FCC9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neuf décalé 2026&gt;2027; provisions pour travaux si besoin en 2026</t>
      </text>
    </comment>
    <comment ref="AB32" authorId="9" shapeId="0" xr:uid="{94B7549A-6185-4AB6-84A3-835D9CEA5E0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RGE 60 K€ si EVS positif
</t>
      </text>
    </comment>
    <comment ref="T34" authorId="10" shapeId="0" xr:uid="{A079A676-2799-4662-A4A4-9E88020E6905}">
      <text>
        <r>
          <rPr>
            <sz val="11"/>
            <color theme="1"/>
            <rFont val="Calibri"/>
            <family val="2"/>
            <scheme val="minor"/>
          </rPr>
          <t xml:space="preserve">soudures jonctions chemin de rlt + voir si changement complet nécessaire
</t>
        </r>
      </text>
    </comment>
    <comment ref="N38" authorId="11" shapeId="0" xr:uid="{2643DCC6-446F-4947-8525-F3AF7255F8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fabriqué pour 30-40 ans
Réponse :
    faire EVS light à 20 ans en interne RENAULT (évaluation du nb de cycles/groupe FEM)</t>
      </text>
    </comment>
    <comment ref="AA38" authorId="12" shapeId="0" xr:uid="{7A4B268E-3420-41CD-AC00-7A8FA6EE58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remplacement variateur ATV71</t>
      </text>
    </comment>
    <comment ref="N39" authorId="13" shapeId="0" xr:uid="{59DEE5F2-F0CF-4E18-B571-349EF23AEC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AA42" authorId="14" shapeId="0" xr:uid="{A4A293F3-E21D-4ACC-AFC5-72E2BE99A8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</t>
      </text>
    </comment>
    <comment ref="J43" authorId="15" shapeId="0" xr:uid="{257BBD5F-C6AA-4517-9893-37B7CD5E81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RGE 2026 - prendre pces de rechange sur pont PAL démonté mi 26 + PDR UGB</t>
      </text>
    </comment>
    <comment ref="X43" authorId="16" shapeId="0" xr:uid="{938A5F64-73CE-4B46-8E6F-F0F1A4C363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RPM JUIN 2025</t>
      </text>
    </comment>
    <comment ref="X45" authorId="17" shapeId="0" xr:uid="{3AA2CFE4-5B43-43CD-94E6-435D69A286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KO RPM 2025
Réponse :
    priorité 1??</t>
      </text>
    </comment>
    <comment ref="BE46" authorId="18" shapeId="0" xr:uid="{CDCAD33A-640A-4824-A1B4-156A575B76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urgent - pourrait être décalé</t>
      </text>
    </comment>
    <comment ref="AA58" authorId="19" shapeId="0" xr:uid="{CEE76809-D6CE-4010-AC9B-6384A0DD2A8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fév2026 : pas d'urgence remontée</t>
      </text>
    </comment>
    <comment ref="N61" authorId="10" shapeId="0" xr:uid="{3291BA4A-9CFA-46E4-AD61-6787E7F9DAEE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M62" authorId="20" shapeId="0" xr:uid="{B17DF1E8-20C6-4243-BDBB-47A2D46A0C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état SP KO --&gt; à remplacer</t>
      </text>
    </comment>
    <comment ref="N63" authorId="21" shapeId="0" xr:uid="{D9C26F3D-33A2-4E15-A492-F4C36A6B12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prévue initialement 2026 - anticipé 2025</t>
      </text>
    </comment>
    <comment ref="X63" authorId="22" shapeId="0" xr:uid="{3CA04D36-2E82-4535-A364-30F0269A77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RGEM à prévoir probablement après EVS 2026</t>
      </text>
    </comment>
    <comment ref="AB63" authorId="23" shapeId="0" xr:uid="{0752648F-DDD6-445C-B492-83912D0E5E0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60 K€ en cas d'EVS positive
Réponse :
    0 dans triennal </t>
      </text>
    </comment>
    <comment ref="O68" authorId="10" shapeId="0" xr:uid="{8E697B54-673B-4C6F-A4C1-9D429E599DA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O69" authorId="10" shapeId="0" xr:uid="{E5E935EC-FB7B-439C-B3D0-8AB042DCD815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69" authorId="24" shapeId="0" xr:uid="{50A91A23-478C-4CA6-A265-7D5120BBCF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O70" authorId="10" shapeId="0" xr:uid="{B1D61BA8-C42C-473D-8139-F91A880842D0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0" authorId="25" shapeId="0" xr:uid="{E3EED1C2-F4C7-420E-98F4-0D516F9C2F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X71" authorId="26" shapeId="0" xr:uid="{B55880DD-1E65-4BCB-957E-D721033763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M72" authorId="27" shapeId="0" xr:uid="{AA539130-4B6E-40BB-AB48-1D7D0564C9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+ 5 ans</t>
      </text>
    </comment>
    <comment ref="O72" authorId="10" shapeId="0" xr:uid="{9D5D8386-D8CF-4B6B-8827-418117F3346A}">
      <text/>
    </comment>
    <comment ref="AK72" authorId="28" shapeId="0" xr:uid="{DF5B2413-C292-4F1F-A5F8-91F53607AE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exploitation prolongée de 5 ans</t>
      </text>
    </comment>
    <comment ref="Y73" authorId="29" shapeId="0" xr:uid="{4BE6B961-E882-4769-806A-C041B8EA50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2026</t>
      </text>
    </comment>
    <comment ref="AB74" authorId="30" shapeId="0" xr:uid="{337455C2-DE86-4745-8780-06B33798BE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2027</t>
      </text>
    </comment>
    <comment ref="M75" authorId="31" shapeId="0" xr:uid="{2113B7BE-57A1-412B-AE23-5E36894EDF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fin 2024 - prolongé pour 3 ans</t>
      </text>
    </comment>
    <comment ref="N75" authorId="10" shapeId="0" xr:uid="{21099511-2BD8-4D0B-A43A-626DEB6CDC8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Q75" authorId="10" shapeId="0" xr:uid="{72DA8342-3153-4401-B166-3B1E63322E93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E77" authorId="32" shapeId="0" xr:uid="{4AA613FB-99F8-494C-BF02-57E0633093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 peut servir au dépannage du retourneur</t>
      </text>
    </comment>
    <comment ref="M77" authorId="33" shapeId="0" xr:uid="{AC6B202E-07B4-4AA0-B743-1B43016187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déc 2025 RAS - prolongé de 5 ans</t>
      </text>
    </comment>
    <comment ref="F79" authorId="34" shapeId="0" xr:uid="{70C9BFA9-92E5-4FDD-8DE6-7141888B7A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2010 ??</t>
      </text>
    </comment>
    <comment ref="U89" authorId="35" shapeId="0" xr:uid="{80A8E29B-2F7D-4701-8B5F-3279940267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 (+anti crabe ?) 150K + galets à faire dans le budget 300K
Réponse :
    30/01/2026 : RDOA 329K€</t>
      </text>
    </comment>
    <comment ref="BE89" authorId="36" shapeId="0" xr:uid="{0725259D-F0A9-4857-8040-A10FAA638D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N105" authorId="37" shapeId="0" xr:uid="{58FA3630-DD39-4000-B2EE-EC0362AC20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1970+39 = 2009!</t>
      </text>
    </comment>
    <comment ref="X105" authorId="38" shapeId="0" xr:uid="{32B4D8E5-B00B-4DFE-8498-BFD0ACD296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à confirmer</t>
      </text>
    </comment>
    <comment ref="I109" authorId="39" shapeId="0" xr:uid="{870087FF-3FCC-4925-8083-3EA52441C4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LATAM frais de douane et
exportation</t>
      </text>
    </comment>
    <comment ref="T109" authorId="40" shapeId="0" xr:uid="{EA37C9C2-3DB3-47E5-BC8A-A3746CD198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T110" authorId="41" shapeId="0" xr:uid="{59F257C2-10F2-4EAE-B5FF-A04D37B65C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T111" authorId="42" shapeId="0" xr:uid="{DDDE2709-2E76-416B-A62C-BC1A844C81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F112" authorId="43" shapeId="0" xr:uid="{9F75DFD5-2706-47B1-B44A-8D102C4C0F1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plus ancien ? ligne installée avant
</t>
      </text>
    </comment>
    <comment ref="X116" authorId="44" shapeId="0" xr:uid="{F52B2C42-C138-4499-A2E7-C167D76B49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variateur de translation + RGE générale</t>
      </text>
    </comment>
    <comment ref="X117" authorId="45" shapeId="0" xr:uid="{20FFFEC2-38B7-4A76-9DCD-59C015C4417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TRIENNAL P0.1
Réponse :
    voir lequel des deux ponts est prioritaire </t>
      </text>
    </comment>
    <comment ref="N127" authorId="46" shapeId="0" xr:uid="{D95927EC-E3F4-4857-8DD3-F6188EFAFA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N151" authorId="47" shapeId="0" xr:uid="{5D9CA543-0836-4678-81F8-C3806081AC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Z157" authorId="48" shapeId="0" xr:uid="{E86831B5-11DC-4139-8B73-22B171AA3C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montant à valider avec usine (Iscir)</t>
      </text>
    </comment>
    <comment ref="W160" authorId="49" shapeId="0" xr:uid="{B2552C6B-4269-47A9-88DF-0E51BFF07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K€ à confirmer pour prestation ISCIR</t>
      </text>
    </comment>
    <comment ref="X161" authorId="50" shapeId="0" xr:uid="{25FABA1F-81F2-42F1-908C-3CA8B1A875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Echange tambour
Réponse :
    0 remontée pour le tambour - mail Bogdan 16/02</t>
      </text>
    </comment>
    <comment ref="X162" authorId="51" shapeId="0" xr:uid="{F18D074A-2052-4B5D-81FB-921D0E6D6E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échange tambour</t>
      </text>
    </comment>
    <comment ref="M164" authorId="52" shapeId="0" xr:uid="{2F33DB98-79FC-482E-BC4F-DA3C4E6F83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65" authorId="53" shapeId="0" xr:uid="{2DA33B82-66A3-4DDB-BA93-DC187A43E0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66" authorId="54" shapeId="0" xr:uid="{CBAD71FF-EDF6-4E50-9DDD-128DD35468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69" authorId="55" shapeId="0" xr:uid="{F5949EFC-29D9-4962-BCDE-3184D1F9F8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M170" authorId="56" shapeId="0" xr:uid="{7A150BB2-82B6-42D3-8E15-6702050A9F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O177" authorId="57" shapeId="0" xr:uid="{4C4E42B5-215B-4647-AC56-025E591DDA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faire en Aout 2026</t>
      </text>
    </comment>
    <comment ref="T207" authorId="58" shapeId="0" xr:uid="{3D43640C-4FCA-4644-ABB9-F7BB4F7C52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tc={A6651B4A-95AD-4B93-839A-A8AF7F2EB10A}</author>
    <author>tc={9B957279-017B-49D7-9F4B-FF436DF0F8F8}</author>
    <author>tc={638DE50B-03FA-4DD1-A69F-E867FF128032}</author>
    <author>tc={6BE0CE2B-C636-4FF3-BF5F-8FA670FB1F03}</author>
    <author>tc={C52FD6FA-3978-4724-93B9-FB8EEA37C6FA}</author>
    <author>tc={5F9372F1-A3F3-46E3-BB77-B62E941D58F3}</author>
    <author>tc={C791135B-9CDC-415F-8BD6-9BF6C9E100C0}</author>
    <author>tc={68BC4FFF-8548-480F-B7C7-2FB0B3763FCD}</author>
    <author>tc={92B58F7A-A1C0-4630-84E7-D5B916658BDB}</author>
    <author>tc={92416E04-86AB-4168-9789-8B8676550DCC}</author>
    <author>BOSC Isabelle</author>
    <author>tc={C31A1A16-1AE1-4A1F-9255-783A10B12D5A}</author>
    <author>tc={FA535553-8203-4648-AE12-F21BF7F003D6}</author>
    <author>tc={033CCD61-6E1D-4E40-B573-093CCE35164E}</author>
    <author>tc={02C56700-D9EA-4308-B286-662126080933}</author>
    <author>tc={19B07D1A-E889-43B0-8E86-1A20930A9261}</author>
    <author>tc={952928AC-0A42-4278-A1B1-974EFE1C7979}</author>
    <author>tc={A0E333F8-B1AE-4D87-BBDC-250BFF235D36}</author>
    <author>tc={517FBB89-A587-4A41-8187-97C91F2B1046}</author>
    <author>tc={048AC8A4-8AB1-4C55-87A2-A49630ADBCD7}</author>
    <author>tc={2D4B451D-6FF1-405F-984D-2A59C0A27918}</author>
    <author>tc={E256F3D4-95AA-49DB-A014-F713AAF4584C}</author>
    <author>tc={8A298095-1A87-4D56-A8FD-5D46BD5A3925}</author>
    <author>tc={7DBA05F1-152E-437F-9171-42A67C7EE3B8}</author>
    <author>tc={C52C8786-1E06-4613-A5DC-0AE93D3C08EB}</author>
    <author>tc={C4DD5478-E0F5-4CBE-85BD-AA9642F499A1}</author>
    <author>tc={84B80F8A-14FD-48FD-BB6C-DBC668FB1602}</author>
    <author>tc={506ED7BD-7FE4-47DE-B85A-B039FD5C486A}</author>
    <author>tc={60ED76C7-AC82-4EEC-9464-E30329D901B4}</author>
    <author>tc={51710C09-98DE-4337-8C2B-429C047DE9A1}</author>
    <author>tc={49365F7A-729F-4DBE-932A-C2DB2A735B29}</author>
    <author>tc={98C4548A-4A14-42AF-ACE0-87457CF88AAF}</author>
    <author>tc={044ECB5F-77F6-4C6F-AF66-6E841279F5A3}</author>
    <author>tc={4540DF97-CB91-4599-B70A-57B94F4B0F41}</author>
    <author>tc={9E6976B7-EDD9-4B43-A9AA-55E1D126D3F6}</author>
    <author>tc={4C652EA6-6360-4580-B647-BD6FA8176CFC}</author>
    <author>tc={A4F2B327-60E9-4BB1-9E83-B27C42A02791}</author>
    <author>tc={9D6C7C7B-B450-48BB-A8A4-478EE78C3688}</author>
    <author>tc={A31AFB1E-B0E2-4AF3-8FE5-85738AEFEDCD}</author>
    <author>tc={97916EA5-E61E-420D-BA92-8AA5347AE82A}</author>
    <author>tc={EF38F4C0-4E79-4A6D-92DD-C09342F03419}</author>
    <author>tc={21E4C963-08BD-4DB6-9DB1-17B96A617578}</author>
    <author>tc={EB29B4B8-4760-4706-A908-873F1F1815B1}</author>
    <author>tc={E4A300AA-DE81-4B6A-9FA8-047035ED1F59}</author>
    <author>tc={6D7009BD-3051-45FA-AFF2-CD1BC5913A06}</author>
    <author>tc={B56C096A-3A5F-49A8-945B-D31E32424A27}</author>
    <author>tc={74C17B19-E9B1-4F70-8240-A2CC008BD39D}</author>
    <author>tc={FAFD8A48-721C-40A0-9045-9473A2C2DD29}</author>
    <author>tc={AE9D28C7-A41A-4B32-8A2F-09853551EE68}</author>
    <author>tc={BE9186B0-72F9-48C4-9AC2-4028158927B2}</author>
    <author>tc={58D4917B-C285-411C-B802-5BFA6C399B05}</author>
    <author>tc={249BA0D8-761F-4D35-B2ED-3FB91B5EFD8D}</author>
    <author>tc={0D0209C0-EBCD-4A2D-818F-6A2B5BFCBC1E}</author>
    <author>tc={9A6F8A9F-A8C5-4ED2-A73D-D6A84B0C89C9}</author>
    <author>tc={9A0E1F0F-5473-4808-89A3-31009922F343}</author>
    <author>tc={D868F820-6E8E-476C-B99D-4890EEE478AB}</author>
    <author>tc={F3C2DDFA-91B1-4364-AC30-C89C7D50AD46}</author>
    <author>tc={AC4E3F25-E882-4823-8103-584A17129969}</author>
    <author>tc={C22C01D6-0B23-43ED-A939-9DBAA911AF72}</author>
    <author>tc={BB7B166E-A30D-4BBC-9090-3E46D560128A}</author>
    <author>tc={4717991D-4B91-4ED6-AD08-F99F85DD05BB}</author>
    <author>tc={4B6E708A-9146-4186-8B7D-6111E69C6389}</author>
    <author>tc={8EFAC6AD-0FD8-46AF-A20C-2117A578601A}</author>
    <author>tc={E75CB0BB-634F-4D12-B560-70F5F241BB0D}</author>
    <author>tc={0BA70365-1424-456E-BA78-465335D185AC}</author>
    <author>tc={AA420B14-EB37-487F-90E6-5952726418E9}</author>
    <author>tc={D1EDC197-035B-4E3F-B177-C61728BFA5FE}</author>
    <author>tc={3847D861-F434-4454-B65A-7FE9AE39D33F}</author>
    <author>tc={CA327320-A3F4-42A6-8332-2E93916F14B6}</author>
    <author>tc={A5C166F1-0304-4EA9-87EC-8D2901E21C56}</author>
    <author>tc={EA8908C4-F7E6-4CD3-9886-B4B6B7645F78}</author>
  </authors>
  <commentList>
    <comment ref="T10" authorId="0" shapeId="0" xr:uid="{A6651B4A-95AD-4B93-839A-A8AF7F2EB1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  <comment ref="U21" authorId="1" shapeId="0" xr:uid="{9B957279-017B-49D7-9F4B-FF436DF0F8F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150000 K€ à prévoir ald 200 K€ car "petit pont"
</t>
      </text>
    </comment>
    <comment ref="T23" authorId="2" shapeId="0" xr:uid="{638DE50B-03FA-4DD1-A69F-E867FF1280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de 1994 10k prov travaux urgents</t>
      </text>
    </comment>
    <comment ref="T29" authorId="3" shapeId="0" xr:uid="{6BE0CE2B-C636-4FF3-BF5F-8FA670FB1F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</t>
      </text>
    </comment>
    <comment ref="T30" authorId="4" shapeId="0" xr:uid="{C52FD6FA-3978-4724-93B9-FB8EEA37C6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20K + travaux 20K si travaux urgents à faire
Réponse :
    EVS négative - pont à l'arrêt</t>
      </text>
    </comment>
    <comment ref="M31" authorId="5" shapeId="0" xr:uid="{5F9372F1-A3F3-46E3-BB77-B62E941D58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prolongé de 10 ans</t>
      </text>
    </comment>
    <comment ref="X31" authorId="6" shapeId="0" xr:uid="{C791135B-9CDC-415F-8BD6-9BF6C9E100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TBC, voir si transférable sur 2027
Réponse :
    RGEM : boggies? variateurs PDR</t>
      </text>
    </comment>
    <comment ref="AZ31" authorId="7" shapeId="0" xr:uid="{68BC4FFF-8548-480F-B7C7-2FB0B3763F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60 K€ de RGE si EVS positif</t>
      </text>
    </comment>
    <comment ref="X32" authorId="8" shapeId="0" xr:uid="{92B58F7A-A1C0-4630-84E7-D5B916658B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neuf décalé 2026&gt;2027; provisions pour travaux si besoin en 2026</t>
      </text>
    </comment>
    <comment ref="AB32" authorId="9" shapeId="0" xr:uid="{92416E04-86AB-4168-9789-8B8676550DC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Prévoir RGE 60 K€ si EVS positif
</t>
      </text>
    </comment>
    <comment ref="T34" authorId="10" shapeId="0" xr:uid="{72758225-6BE0-4532-9EE2-47920C8097BD}">
      <text>
        <r>
          <rPr>
            <sz val="11"/>
            <color theme="1"/>
            <rFont val="Calibri"/>
            <family val="2"/>
            <scheme val="minor"/>
          </rPr>
          <t xml:space="preserve">soudures jonctions chemin de rlt + voir si changement complet nécessaire
</t>
        </r>
      </text>
    </comment>
    <comment ref="N38" authorId="11" shapeId="0" xr:uid="{C31A1A16-1AE1-4A1F-9255-783A10B12D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fabriqué pour 30-40 ans
Réponse :
    faire EVS light à 20 ans en interne RENAULT (évaluation du nb de cycles/groupe FEM)</t>
      </text>
    </comment>
    <comment ref="AA38" authorId="12" shapeId="0" xr:uid="{FA535553-8203-4648-AE12-F21BF7F003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remplacement variateur ATV71</t>
      </text>
    </comment>
    <comment ref="N39" authorId="13" shapeId="0" xr:uid="{033CCD61-6E1D-4E40-B573-093CCE3516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AA42" authorId="14" shapeId="0" xr:uid="{02C56700-D9EA-4308-B286-66212608093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</t>
      </text>
    </comment>
    <comment ref="J43" authorId="15" shapeId="0" xr:uid="{19B07D1A-E889-43B0-8E86-1A20930A92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RGE 2026 - prendre pces de rechange sur pont PAL démonté mi 26 + PDR UGB</t>
      </text>
    </comment>
    <comment ref="X43" authorId="16" shapeId="0" xr:uid="{952928AC-0A42-4278-A1B1-974EFE1C79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NOK RPM JUIN 2025</t>
      </text>
    </comment>
    <comment ref="X45" authorId="17" shapeId="0" xr:uid="{A0E333F8-B1AE-4D87-BBDC-250BFF235D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KO RPM 2025
Réponse :
    priorité 1??</t>
      </text>
    </comment>
    <comment ref="BE46" authorId="18" shapeId="0" xr:uid="{517FBB89-A587-4A41-8187-97C91F2B10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urgent - pourrait être décalé</t>
      </text>
    </comment>
    <comment ref="AA58" authorId="19" shapeId="0" xr:uid="{048AC8A4-8AB1-4C55-87A2-A49630ADBC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fév2026 : pas d'urgence remontée</t>
      </text>
    </comment>
    <comment ref="N61" authorId="10" shapeId="0" xr:uid="{48E8855D-B8EA-440C-974C-7A685B34FE32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pas de travaux - prolongation 3 ans votée en 24
</t>
        </r>
      </text>
    </comment>
    <comment ref="M62" authorId="20" shapeId="0" xr:uid="{2D4B451D-6FF1-405F-984D-2A59C0A279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état SP KO --&gt; à remplacer</t>
      </text>
    </comment>
    <comment ref="N63" authorId="21" shapeId="0" xr:uid="{E256F3D4-95AA-49DB-A014-F713AAF458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prévue initialement 2026 - anticipé 2025</t>
      </text>
    </comment>
    <comment ref="X63" authorId="22" shapeId="0" xr:uid="{8A298095-1A87-4D56-A8FD-5D46BD5A39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RGEM à prévoir probablement après EVS 2026</t>
      </text>
    </comment>
    <comment ref="AB63" authorId="23" shapeId="0" xr:uid="{7DBA05F1-152E-437F-9171-42A67C7EE3B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60 K€ en cas d'EVS positive
Réponse :
    0 dans triennal </t>
      </text>
    </comment>
    <comment ref="F66" authorId="24" shapeId="0" xr:uid="{C52C8786-1E06-4613-A5DC-0AE93D3C08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ou 2010 ??</t>
      </text>
    </comment>
    <comment ref="O70" authorId="10" shapeId="0" xr:uid="{40EE6F9E-B084-4D38-92DF-0BD06C3A0501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O71" authorId="10" shapeId="0" xr:uid="{94EE01CB-D344-4247-9D90-2AC5867A0C04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1" authorId="25" shapeId="0" xr:uid="{C4DD5478-E0F5-4CBE-85BD-AA9642F499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O72" authorId="10" shapeId="0" xr:uid="{1CED9329-5714-4311-94B5-48B1F3F46CE9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non fait</t>
        </r>
      </text>
    </comment>
    <comment ref="X72" authorId="26" shapeId="0" xr:uid="{84B80F8A-14FD-48FD-BB6C-DBC668FB16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X73" authorId="27" shapeId="0" xr:uid="{506ED7BD-7FE4-47DE-B85A-B039FD5C48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 réduite au levage 25K</t>
      </text>
    </comment>
    <comment ref="M74" authorId="28" shapeId="0" xr:uid="{60ED76C7-AC82-4EEC-9464-E30329D901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+ 5 ans</t>
      </text>
    </comment>
    <comment ref="O74" authorId="10" shapeId="0" xr:uid="{8CD001E3-2841-4A27-8D57-F68F03B04D7E}">
      <text/>
    </comment>
    <comment ref="AK74" authorId="29" shapeId="0" xr:uid="{51710C09-98DE-4337-8C2B-429C047DE9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: exploitation prolongée de 5 ans</t>
      </text>
    </comment>
    <comment ref="Y75" authorId="30" shapeId="0" xr:uid="{49365F7A-729F-4DBE-932A-C2DB2A735B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2026</t>
      </text>
    </comment>
    <comment ref="AB76" authorId="31" shapeId="0" xr:uid="{98C4548A-4A14-42AF-ACE0-87457CF88A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CR EVS 2027</t>
      </text>
    </comment>
    <comment ref="AA77" authorId="32" shapeId="0" xr:uid="{044ECB5F-77F6-4C6F-AF66-6E841279F5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demande passage radiocommande --&gt; RGE</t>
      </text>
    </comment>
    <comment ref="M78" authorId="33" shapeId="0" xr:uid="{4540DF97-CB91-4599-B70A-57B94F4B0F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fin 2024 - prolongé pour 3 ans</t>
      </text>
    </comment>
    <comment ref="N78" authorId="10" shapeId="0" xr:uid="{91DBE66D-C61E-4258-BD9E-73082AE52B3C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Travaux à faire par Usine/Est- OPEX Usines- prolongation ?</t>
        </r>
      </text>
    </comment>
    <comment ref="Q78" authorId="10" shapeId="0" xr:uid="{1FE42CD2-28CB-4D34-9F63-C79AD0AC1E45}">
      <text>
        <r>
          <rPr>
            <b/>
            <sz val="9"/>
            <color indexed="81"/>
            <rFont val="Tahoma"/>
            <family val="2"/>
          </rPr>
          <t>BOSC Isabelle:</t>
        </r>
        <r>
          <rPr>
            <sz val="9"/>
            <color indexed="81"/>
            <rFont val="Tahoma"/>
            <family val="2"/>
          </rPr>
          <t xml:space="preserve">
Maxime Flodrops - Voir qui prend - Benjamin Le Boeuf</t>
        </r>
      </text>
    </comment>
    <comment ref="M79" authorId="34" shapeId="0" xr:uid="{9E6976B7-EDD9-4B43-A9AA-55E1D126D3F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2026 - reconduit pour 2 ans</t>
      </text>
    </comment>
    <comment ref="E80" authorId="35" shapeId="0" xr:uid="{4C652EA6-6360-4580-B647-BD6FA8176C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 peut servir au dépannage du retourneur</t>
      </text>
    </comment>
    <comment ref="M80" authorId="36" shapeId="0" xr:uid="{A4F2B327-60E9-4BB1-9E83-B27C42A027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déc 2025 RAS - prolongé de 5 ans</t>
      </text>
    </comment>
    <comment ref="M81" authorId="37" shapeId="0" xr:uid="{9D6C7C7B-B450-48BB-A8A4-478EE78C36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2026 - reconduit pour 2 ans</t>
      </text>
    </comment>
    <comment ref="W83" authorId="38" shapeId="0" xr:uid="{A31AFB1E-B0E2-4AF3-8FE5-85738AEFED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W86" authorId="39" shapeId="0" xr:uid="{97916EA5-E61E-420D-BA92-8AA5347AE8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W87" authorId="40" shapeId="0" xr:uid="{EF38F4C0-4E79-4A6D-92DD-C09342F034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W88" authorId="41" shapeId="0" xr:uid="{21E4C963-08BD-4DB6-9DB1-17B96A6175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U89" authorId="42" shapeId="0" xr:uid="{EB29B4B8-4760-4706-A908-873F1F1815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RGE 25 ans (+anti crabe ?) 150K + galets à faire dans le budget 300K
Réponse :
    30/01/2026 : RDOA 329K€</t>
      </text>
    </comment>
    <comment ref="W89" authorId="43" shapeId="0" xr:uid="{E4A300AA-DE81-4B6A-9FA8-047035ED1F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BE89" authorId="44" shapeId="0" xr:uid="{6D7009BD-3051-45FA-AFF2-CD1BC5913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>
      </text>
    </comment>
    <comment ref="W90" authorId="45" shapeId="0" xr:uid="{B56C096A-3A5F-49A8-945B-D31E32424A2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17K sem/40k WE
Réponse :
    TELECOMMANDES
Réponse :
    BUDGET DF USINE</t>
      </text>
    </comment>
    <comment ref="N105" authorId="46" shapeId="0" xr:uid="{74C17B19-E9B1-4F70-8240-A2CC008BD3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1970+39 = 2009!</t>
      </text>
    </comment>
    <comment ref="X105" authorId="47" shapeId="0" xr:uid="{FAFD8A48-721C-40A0-9045-9473A2C2DD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à confirmer</t>
      </text>
    </comment>
    <comment ref="I109" authorId="48" shapeId="0" xr:uid="{AE9D28C7-A41A-4B32-8A2F-09853551EE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LATAM frais de douane et
exportation</t>
      </text>
    </comment>
    <comment ref="T109" authorId="49" shapeId="0" xr:uid="{BE9186B0-72F9-48C4-9AC2-4028158927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T110" authorId="50" shapeId="0" xr:uid="{58D4917B-C285-411C-B802-5BFA6C399B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T111" authorId="51" shapeId="0" xr:uid="{249BA0D8-761F-4D35-B2ED-3FB91B5EFD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39K/3 EVS simplifiées pour les 3 ponts
Réponse :
    si EVSS négatives, rajouter 40K pour les 3 ponts</t>
      </text>
    </comment>
    <comment ref="F112" authorId="52" shapeId="0" xr:uid="{0D0209C0-EBCD-4A2D-818F-6A2B5BFCBC1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plus ancien ? ligne installée avant
</t>
      </text>
    </comment>
    <comment ref="X116" authorId="53" shapeId="0" xr:uid="{9A6F8A9F-A8C5-4ED2-A73D-D6A84B0C89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variateur de translation + RGE générale</t>
      </text>
    </comment>
    <comment ref="X117" authorId="54" shapeId="0" xr:uid="{9A0E1F0F-5473-4808-89A3-31009922F34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RG 25 ans - variateurs + moteurs + câbles et armoires élec
Réponse :
    TRIENNAL P0.1
Réponse :
    voir lequel des deux ponts est prioritaire </t>
      </text>
    </comment>
    <comment ref="N136" authorId="55" shapeId="0" xr:uid="{D868F820-6E8E-476C-B99D-4890EEE478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Y144" authorId="56" shapeId="0" xr:uid="{F3C2DDFA-91B1-4364-AC30-C89C7D50AD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dossier aug cadence, panne 5j sur pont actuel</t>
      </text>
    </comment>
    <comment ref="C145" authorId="57" shapeId="0" xr:uid="{AC4E3F25-E882-4823-8103-584A1712996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test et ensuite déploiement telec sur tous les ponts
Réponse :
    5K matériel - voir si pose possible avec autres stés que JAY ou ADC; et ensuite voir si possible de faire en interne </t>
      </text>
    </comment>
    <comment ref="N160" authorId="58" shapeId="0" xr:uid="{C22C01D6-0B23-43ED-A939-9DBAA911AF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1ere évaluation light en interne à 20 ans (adéquation nb de cycles/groupe FEM)</t>
      </text>
    </comment>
    <comment ref="Z166" authorId="59" shapeId="0" xr:uid="{BB7B166E-A30D-4BBC-9090-3E46D56012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montant à valider avec usine (Iscir)</t>
      </text>
    </comment>
    <comment ref="W169" authorId="60" shapeId="0" xr:uid="{4717991D-4B91-4ED6-AD08-F99F85DD05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K€ à confirmer pour prestation ISCIR</t>
      </text>
    </comment>
    <comment ref="X170" authorId="61" shapeId="0" xr:uid="{4B6E708A-9146-4186-8B7D-6111E69C63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Echange tambour
Réponse :
    0 remontée pour le tambour - mail Bogdan 16/02</t>
      </text>
    </comment>
    <comment ref="X171" authorId="62" shapeId="0" xr:uid="{8EFAC6AD-0FD8-46AF-A20C-2117A578601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échange tambour</t>
      </text>
    </comment>
    <comment ref="M173" authorId="63" shapeId="0" xr:uid="{E75CB0BB-634F-4D12-B560-70F5F241BB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74" authorId="64" shapeId="0" xr:uid="{0BA70365-1424-456E-BA78-465335D185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75" authorId="65" shapeId="0" xr:uid="{AA420B14-EB37-487F-90E6-5952726418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2024 OK : prolongation jusqu'en 2032</t>
      </text>
    </comment>
    <comment ref="M178" authorId="66" shapeId="0" xr:uid="{D1EDC197-035B-4E3F-B177-C61728BFA5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M179" authorId="67" shapeId="0" xr:uid="{3847D861-F434-4454-B65A-7FE9AE39D3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EVS 2025 + 6 ans</t>
      </text>
    </comment>
    <comment ref="X186" authorId="68" shapeId="0" xr:uid="{CA327320-A3F4-42A6-8332-2E93916F14B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étude RGE vs achat neuf </t>
      </text>
    </comment>
    <comment ref="O187" authorId="69" shapeId="0" xr:uid="{A5C166F1-0304-4EA9-87EC-8D2901E21C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faire en Aout 2026</t>
      </text>
    </comment>
    <comment ref="T208" authorId="70" shapeId="0" xr:uid="{EA8908C4-F7E6-4CD3-9886-B4B6B7645F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Principalement changement de variateurs , OPEX ?</t>
      </text>
    </comment>
  </commentList>
</comments>
</file>

<file path=xl/sharedStrings.xml><?xml version="1.0" encoding="utf-8"?>
<sst xmlns="http://schemas.openxmlformats.org/spreadsheetml/2006/main" count="5243" uniqueCount="658">
  <si>
    <t>A consolider</t>
  </si>
  <si>
    <t>EVS passée</t>
  </si>
  <si>
    <t>En cas D'EVS négatif (changement pont)</t>
  </si>
  <si>
    <t>Travaux spécifiques</t>
  </si>
  <si>
    <t>RGE  25 ans</t>
  </si>
  <si>
    <t>RGE 50 ans</t>
  </si>
  <si>
    <t>EVS + tx suite EVS (réparation type soudures)</t>
  </si>
  <si>
    <t>EVS + tx suite EVS (réparation type soudures) OU dépenses obso (ex télécommandes)</t>
  </si>
  <si>
    <t>En Euros</t>
  </si>
  <si>
    <t>NEW !</t>
  </si>
  <si>
    <t>Evaluation Speciale</t>
  </si>
  <si>
    <t xml:space="preserve">OPEX usine = EVS + RGM après EVS + RGE après EVS (RGE "50 ans") 
CAPEX = RGE 25 ans + Installation nouveaux ponts (si EVS négatif) 
</t>
  </si>
  <si>
    <t>ROADMAP SECURISATION DES PONTS</t>
  </si>
  <si>
    <t>PAYS</t>
  </si>
  <si>
    <t>Site</t>
  </si>
  <si>
    <t>Pont</t>
  </si>
  <si>
    <t>ACCESSOIRES :
Pince ou 
Elingue</t>
  </si>
  <si>
    <t>EGT</t>
  </si>
  <si>
    <t>EGT €</t>
  </si>
  <si>
    <t>COMMENTAIRES</t>
  </si>
  <si>
    <t>Ligne de Presse ou utilisation</t>
  </si>
  <si>
    <t>MES</t>
  </si>
  <si>
    <t>Observations</t>
  </si>
  <si>
    <t xml:space="preserve">Age
</t>
  </si>
  <si>
    <t>PRIX NEUF</t>
  </si>
  <si>
    <t>Travaux 
RG ou Installation Nouveau Pont</t>
  </si>
  <si>
    <t>Pont à évaluer en interne par Référent Levage (MES&gt;2008)</t>
  </si>
  <si>
    <t>Année Evaluation Interne</t>
  </si>
  <si>
    <t>Evaluation Spéciale O/N</t>
  </si>
  <si>
    <t>EVS Année</t>
  </si>
  <si>
    <t>E/S Montant</t>
  </si>
  <si>
    <t>2024 EGT</t>
  </si>
  <si>
    <t>2025 OPEX DF (EVS et travaux préconisés) (EVS et travaux préconisés)</t>
  </si>
  <si>
    <t>2025 RGE/RGM CAPEX IV</t>
  </si>
  <si>
    <t>2025 ACHAT NEUF CAPEX IV</t>
  </si>
  <si>
    <t xml:space="preserve">2026 OPEX DF (EVS et travaux préconisés) </t>
  </si>
  <si>
    <t>2026 RGE/RGM CAPEX IV</t>
  </si>
  <si>
    <t>2026 ACHAT NEUF CAPEX IV</t>
  </si>
  <si>
    <t>2027 OPEX DF (EVS et travaux préconisés)</t>
  </si>
  <si>
    <t>2027 RGE/RGM CAPEX IV</t>
  </si>
  <si>
    <t>2027 ACHAT NEUF CAPEX IV</t>
  </si>
  <si>
    <t xml:space="preserve">2028 OPEX DF (EVS et travaux préconisés) </t>
  </si>
  <si>
    <t>2028 RGE/RGM CAPEX IV</t>
  </si>
  <si>
    <t>2028 ACHAT NEUF CAPEX IV</t>
  </si>
  <si>
    <t xml:space="preserve">2029 OPEX DF (EVS et travaux préconisés) </t>
  </si>
  <si>
    <t>2029 RGE/RGM CAPEX IV</t>
  </si>
  <si>
    <t>2029 ACHAT NEUF CAPEX IV</t>
  </si>
  <si>
    <t xml:space="preserve">2030 OPEX DF (EVS et travaux préconisés) </t>
  </si>
  <si>
    <t>2030 RGE/RGM CAPEX IV</t>
  </si>
  <si>
    <t>2030 ACHAT NEUF CAPEX IV</t>
  </si>
  <si>
    <t xml:space="preserve">2031 OPEX DF (EVS et travaux préconisés) </t>
  </si>
  <si>
    <t>2031 RGE/RGM CAPEX IV</t>
  </si>
  <si>
    <t>2031 ACHAT NEUF CAPEX IV</t>
  </si>
  <si>
    <t xml:space="preserve">2032 OPEX DF (EVS et travaux préconisés) </t>
  </si>
  <si>
    <t>2032 RGE/RGM CAPEX IV</t>
  </si>
  <si>
    <t>2032 ACHAT NEUF CAPEX IV</t>
  </si>
  <si>
    <t xml:space="preserve">2033 OPEX DF (EVS et travaux préconisés) </t>
  </si>
  <si>
    <t>2033 RGE/RGM CAPEX IV</t>
  </si>
  <si>
    <t>2033 ACHAT NEUF CAPEX IV</t>
  </si>
  <si>
    <t xml:space="preserve">2034 OPEX DF (EVS et travaux préconisés) </t>
  </si>
  <si>
    <t>2034 RGE/RGM CAPEX IV</t>
  </si>
  <si>
    <t>2034 ACHAT NEUF CAPEX IV</t>
  </si>
  <si>
    <t xml:space="preserve">2035 OPEX DF (EVS et travaux préconisés) </t>
  </si>
  <si>
    <t>2035 RGE/RGM CAPEX IV</t>
  </si>
  <si>
    <t>2035 ACHAT NEUF CAPEX IV</t>
  </si>
  <si>
    <t xml:space="preserve">2036 OPEX DF (EVS et travaux préconisés) </t>
  </si>
  <si>
    <t>2036 RGE/RGM CAPEX IV</t>
  </si>
  <si>
    <t>2036 ACHAT NEUF CAPEX IV</t>
  </si>
  <si>
    <t xml:space="preserve">2037 OPEX DF (EVS et travaux préconisés) </t>
  </si>
  <si>
    <t>2037 RGE/RGM CAPEX IV</t>
  </si>
  <si>
    <t>2037 ACHAT NEUF CAPEX IV</t>
  </si>
  <si>
    <t>USAGE :
Manutention et/ou
Manipulation</t>
  </si>
  <si>
    <t>TYPE :
Automate ou
Electromécanique</t>
  </si>
  <si>
    <t>ROADMAP 
Capex
Obsolescence</t>
  </si>
  <si>
    <t>ROADMAP
SECURISATION</t>
  </si>
  <si>
    <t>1-FRANCE</t>
  </si>
  <si>
    <t>Chassis</t>
  </si>
  <si>
    <t>Pont E4 20T 48444 SEVAL/OMIS</t>
  </si>
  <si>
    <t>HORS SCOPE DEPT EMB</t>
  </si>
  <si>
    <t>N</t>
  </si>
  <si>
    <t>Pont E0 46833 25 T KONECRANES</t>
  </si>
  <si>
    <t>RGE</t>
  </si>
  <si>
    <t>SP HH3 44839 25T ADC</t>
  </si>
  <si>
    <t xml:space="preserve">Manipulation </t>
  </si>
  <si>
    <t>Pont E2 1470200822 4T SEVAL</t>
  </si>
  <si>
    <t>Pont E2' 1470200821 8/8 T DEMAG</t>
  </si>
  <si>
    <t>Pont E2 1470200820 14/14 T SEVAL</t>
  </si>
  <si>
    <t>Pont (SP ?) E4 1470200756 8T</t>
  </si>
  <si>
    <t>Pont E5 25 T 1470200554 SEVAL</t>
  </si>
  <si>
    <t>Pont E6 1470000240 50T SAMETO</t>
  </si>
  <si>
    <t>RGE 25 ans</t>
  </si>
  <si>
    <t>Pont E6 1470001297 50/50T SAMETO</t>
  </si>
  <si>
    <t>Pont E0 1470000704 25 T SEVAL</t>
  </si>
  <si>
    <t>Pont E2 1479900509 16T SAMETO</t>
  </si>
  <si>
    <t>Pont E1 759847 20T SAMETO</t>
  </si>
  <si>
    <r>
      <t>Pont E1 759848 20/20 T SAMETO (</t>
    </r>
    <r>
      <rPr>
        <b/>
        <sz val="11"/>
        <color rgb="FFFF0000"/>
        <rFont val="Calibri"/>
        <family val="2"/>
        <scheme val="minor"/>
      </rPr>
      <t>RGE 2019</t>
    </r>
    <r>
      <rPr>
        <b/>
        <sz val="11"/>
        <color theme="1"/>
        <rFont val="Calibri"/>
        <family val="2"/>
        <scheme val="minor"/>
      </rPr>
      <t>)</t>
    </r>
  </si>
  <si>
    <t>LHA</t>
  </si>
  <si>
    <t>Pont J12 63T</t>
  </si>
  <si>
    <t>Pince</t>
  </si>
  <si>
    <t>L08</t>
  </si>
  <si>
    <t>NC</t>
  </si>
  <si>
    <t>Pont J12</t>
  </si>
  <si>
    <t>Pont J11 63T</t>
  </si>
  <si>
    <t>L11</t>
  </si>
  <si>
    <t>Pont J11</t>
  </si>
  <si>
    <t>Pince outils J11</t>
  </si>
  <si>
    <t>PINCE</t>
  </si>
  <si>
    <t>RG</t>
  </si>
  <si>
    <t>Pince à outil J12</t>
  </si>
  <si>
    <t>STOCKAGE</t>
  </si>
  <si>
    <t>RGM</t>
  </si>
  <si>
    <t xml:space="preserve">Pont J3 63/63T CAILLARD </t>
  </si>
  <si>
    <t>Elingue</t>
  </si>
  <si>
    <t>MAP/MAINTENANCE</t>
  </si>
  <si>
    <t>RGE 1998</t>
  </si>
  <si>
    <t>2026 prov pour travaux / Installation nouveaux ponts 2027</t>
  </si>
  <si>
    <t>Pont J3 63/63T CAILLARD</t>
  </si>
  <si>
    <t>Semi-portique N°1 J3 CHSL HUGO 10T</t>
  </si>
  <si>
    <t>Semi-portique N°1 J3 CHSL</t>
  </si>
  <si>
    <r>
      <rPr>
        <b/>
        <sz val="11"/>
        <color rgb="FF000000"/>
        <rFont val="Calibri"/>
        <scheme val="minor"/>
      </rPr>
      <t>Semi-portique N°2 J3 CHSL (10T SAMETO?)</t>
    </r>
    <r>
      <rPr>
        <b/>
        <sz val="11"/>
        <color rgb="FFFF0000"/>
        <rFont val="Calibri"/>
        <scheme val="minor"/>
      </rPr>
      <t>-STOP 06/02</t>
    </r>
  </si>
  <si>
    <t>RGE 2003</t>
  </si>
  <si>
    <t>Semi-portqiue N°2 J3 CHSL</t>
  </si>
  <si>
    <t>Pont J1sud 63T CAILLARD</t>
  </si>
  <si>
    <t>80%OUTILS / 20%BOBINES</t>
  </si>
  <si>
    <t xml:space="preserve">RGE 50 ans </t>
  </si>
  <si>
    <t>O</t>
  </si>
  <si>
    <t>Pont J1sud 63T</t>
  </si>
  <si>
    <t>J1 Nord</t>
  </si>
  <si>
    <t xml:space="preserve">J2 Nord </t>
  </si>
  <si>
    <t>J2 Nord</t>
  </si>
  <si>
    <t>J2 Sud</t>
  </si>
  <si>
    <t>PAL/PAVAR</t>
  </si>
  <si>
    <t>MCA</t>
  </si>
  <si>
    <t>Pont 63T XLHS SECAL</t>
  </si>
  <si>
    <t>XL HS</t>
  </si>
  <si>
    <t>PINCE 50T XXL HS</t>
  </si>
  <si>
    <t>XXL HS</t>
  </si>
  <si>
    <t>Pont 50/50 T XLHS SECAL</t>
  </si>
  <si>
    <t xml:space="preserve">MAP XL </t>
  </si>
  <si>
    <t>Pont 25 T PAL SEVAL</t>
  </si>
  <si>
    <t>PAL</t>
  </si>
  <si>
    <t>Pont 32 T Appro bobines SAMETO</t>
  </si>
  <si>
    <t>BOBINES</t>
  </si>
  <si>
    <t>Pont 25/25T Nord SAMETO</t>
  </si>
  <si>
    <t>MAP (et ex L3)</t>
  </si>
  <si>
    <t>Semi-portique 25/25 T surclassé 30T SEVAL</t>
  </si>
  <si>
    <t>MAP/travée 5400T</t>
  </si>
  <si>
    <t>Pont 80T SAMETO</t>
  </si>
  <si>
    <t>PT5400</t>
  </si>
  <si>
    <t>Pont 25/25 T Sud SEVAL L01</t>
  </si>
  <si>
    <t>L01</t>
  </si>
  <si>
    <t>Pont 25/25 T Sud SEVAL</t>
  </si>
  <si>
    <t>UGB</t>
  </si>
  <si>
    <t>Pont A1 GE 35 T SECAL</t>
  </si>
  <si>
    <t>Pont A1 PE 35 T KONECRANES</t>
  </si>
  <si>
    <t xml:space="preserve">Pont A2 GE 35 T KONECRANES </t>
  </si>
  <si>
    <t>DECOUPES</t>
  </si>
  <si>
    <t>Pont A2 PE 35 T KONECRANES</t>
  </si>
  <si>
    <t xml:space="preserve">Pont A2 50 T SAMETO </t>
  </si>
  <si>
    <t>défini FD/DD/ER arbitrairement le 21/04, sera présenté au CdD par Florian</t>
  </si>
  <si>
    <t>PAL340</t>
  </si>
  <si>
    <t xml:space="preserve">AC installé en 2018 suite usure galets </t>
  </si>
  <si>
    <t>Pont A7 63/63 T SEVAL</t>
  </si>
  <si>
    <t xml:space="preserve">Pont A8 63/63 T SAMETO </t>
  </si>
  <si>
    <t>L12</t>
  </si>
  <si>
    <t>Pont A8 63/63 T SAMETO</t>
  </si>
  <si>
    <t>était prévu 2025, budget 25 transféré à CVP</t>
  </si>
  <si>
    <t>Pont A9 63/63 T KONECRANES</t>
  </si>
  <si>
    <t>MAINTENANCE/MAP</t>
  </si>
  <si>
    <t>Pont A10 63/63 T SAMETO</t>
  </si>
  <si>
    <t>X L17</t>
  </si>
  <si>
    <r>
      <rPr>
        <b/>
        <sz val="11"/>
        <color rgb="FF000000"/>
        <rFont val="Calibri"/>
        <family val="2"/>
        <scheme val="minor"/>
      </rPr>
      <t xml:space="preserve">Pont A11 63/63 T </t>
    </r>
    <r>
      <rPr>
        <b/>
        <sz val="11"/>
        <color rgb="FFFF0000"/>
        <rFont val="Calibri"/>
        <family val="2"/>
        <scheme val="minor"/>
      </rPr>
      <t>CAILLARD/SAMETO ?</t>
    </r>
  </si>
  <si>
    <t>HO</t>
  </si>
  <si>
    <t>RGE 2000</t>
  </si>
  <si>
    <t>Pont A11 63/63 T CAILLARD/SAMETO ?</t>
  </si>
  <si>
    <t>&gt;2027</t>
  </si>
  <si>
    <t xml:space="preserve">Pont A12 Caillard/SAMETO 63 T </t>
  </si>
  <si>
    <t>2027</t>
  </si>
  <si>
    <t>L21</t>
  </si>
  <si>
    <t>RGE 1999</t>
  </si>
  <si>
    <t>Pont A13 80 T SECAL/OMIS</t>
  </si>
  <si>
    <t>Pont A14 63/63 T ADC</t>
  </si>
  <si>
    <t>X MP</t>
  </si>
  <si>
    <t>Pont A15 50/50 T SEVAL/OMIS</t>
  </si>
  <si>
    <t>X</t>
  </si>
  <si>
    <t>Pont A16 63/63 T SAMETO</t>
  </si>
  <si>
    <t>MAP</t>
  </si>
  <si>
    <t>Not Relevant</t>
  </si>
  <si>
    <t>Semi-portique A16 10 T</t>
  </si>
  <si>
    <t>STOP-à remplacer par SP A15</t>
  </si>
  <si>
    <t>Pont A17 35 T SEVAL/OMIS</t>
  </si>
  <si>
    <t>INJECTION</t>
  </si>
  <si>
    <t xml:space="preserve">Pont A18 CAILLARD 32/32T </t>
  </si>
  <si>
    <t>Installation nouveaux ponts ou RGE</t>
  </si>
  <si>
    <t xml:space="preserve">Pont A18 32/32T </t>
  </si>
  <si>
    <t>UPL</t>
  </si>
  <si>
    <t>Pont AA1 45 T SEVAL</t>
  </si>
  <si>
    <t>COUT TOTAL : 40 K€</t>
  </si>
  <si>
    <t>Pince outils AB2</t>
  </si>
  <si>
    <t>L21/24</t>
  </si>
  <si>
    <t xml:space="preserve">Pince outils AB6 </t>
  </si>
  <si>
    <t>Pont AB3 50T SAMETO</t>
  </si>
  <si>
    <t>Briques Solution initiale :</t>
  </si>
  <si>
    <t>Pont AA3 28T SEVAL</t>
  </si>
  <si>
    <t>- Périmètres de sécurité</t>
  </si>
  <si>
    <t>Pont AB1 43 T SEVAL</t>
  </si>
  <si>
    <t>Confirmé Yannick</t>
  </si>
  <si>
    <t>Priorité 2 : ponts avec pinces (outils, bobines)</t>
  </si>
  <si>
    <t>Pont AB2 40T SEVAL</t>
  </si>
  <si>
    <t>var transl faite, reste second crochet</t>
  </si>
  <si>
    <t>Priorité 1 : Pont Transfert Outil avec élingues</t>
  </si>
  <si>
    <t>Pont AA5 28 T SEVAL</t>
  </si>
  <si>
    <t>Priorité 1bis : Pont Obso (RGE prévue ou changement de pont)</t>
  </si>
  <si>
    <t xml:space="preserve">Pont AB5 40 T SEVAL </t>
  </si>
  <si>
    <t>asap</t>
  </si>
  <si>
    <t>Pont RAsud 32T  CHSL</t>
  </si>
  <si>
    <t>Projet pince 2026 en cours</t>
  </si>
  <si>
    <t>Installation nouveaux ponts</t>
  </si>
  <si>
    <t>Pont RAcentre 32T CHSL</t>
  </si>
  <si>
    <t>Eventgate : 15 K€ (facturé 18/20K€ par l'intégrateur)</t>
  </si>
  <si>
    <t>Pont RA Nord 32T CHSL</t>
  </si>
  <si>
    <t>Intégrateur : 20 K€</t>
  </si>
  <si>
    <t>Pont AF3 32T SAMETO</t>
  </si>
  <si>
    <t>Stockage outils</t>
  </si>
  <si>
    <t>40,00</t>
  </si>
  <si>
    <t>Pont AB6. FLC/SAMETO.  50T</t>
  </si>
  <si>
    <t>L62</t>
  </si>
  <si>
    <t>rénovation en 2000</t>
  </si>
  <si>
    <t>Manutention</t>
  </si>
  <si>
    <t>Pont AA4 6T APPLEVAGE</t>
  </si>
  <si>
    <t xml:space="preserve">MAINTENANCE </t>
  </si>
  <si>
    <t>Pont AA4 6T APLEVAGE</t>
  </si>
  <si>
    <t>Done</t>
  </si>
  <si>
    <t>Pont AB4 Nord 15T APPLEVAGE</t>
  </si>
  <si>
    <t>Pont AB4 Nord 15T APLEVAGE</t>
  </si>
  <si>
    <t>Pont AB4 sud 15T APPLEVAGE</t>
  </si>
  <si>
    <t>L43 MP</t>
  </si>
  <si>
    <t>Pont AB4 sud 15T APLEVAGE</t>
  </si>
  <si>
    <t>- Bouées de détection assymétrique</t>
  </si>
  <si>
    <t>Pont AA2 6T LEVMAN</t>
  </si>
  <si>
    <t>RABOUTEUSES</t>
  </si>
  <si>
    <t>à désinvestir &gt; sept 25</t>
  </si>
  <si>
    <t>2-ESPAGNE</t>
  </si>
  <si>
    <t>SP 25/25T SEVAL</t>
  </si>
  <si>
    <t>Pont 63/63T PG1 SEVAL Matriceria</t>
  </si>
  <si>
    <t>MAINTENANCE</t>
  </si>
  <si>
    <t>Pont 63T PG2 SEVAL L2</t>
  </si>
  <si>
    <t>L02</t>
  </si>
  <si>
    <t>Pont 63T PG3 SEVAL L3 et 4</t>
  </si>
  <si>
    <t>RPM S23 - att expertise</t>
  </si>
  <si>
    <t>L03/L04</t>
  </si>
  <si>
    <t>Pont 32/32T PG4 SEVAL</t>
  </si>
  <si>
    <t>Pont 45/45T PG5 DEMAG High Speed</t>
  </si>
  <si>
    <t>Pont 63/63T PG6 DEMAG</t>
  </si>
  <si>
    <t>Pont 45/45T PG7 GH</t>
  </si>
  <si>
    <t>VLL</t>
  </si>
  <si>
    <t xml:space="preserve">Pont 40 T HOMANSER </t>
  </si>
  <si>
    <t>Pont 10 T HOMANSER</t>
  </si>
  <si>
    <t>Pont 32 Tnord SEVAL bobines + retrofit DEMAG (2016)</t>
  </si>
  <si>
    <t>Pont 32Tsud SEVAL bobines + retrofit DEMAG (2011)</t>
  </si>
  <si>
    <t>Pont 63/63 T ARAEL L1</t>
  </si>
  <si>
    <t>L1</t>
  </si>
  <si>
    <t>Pont 63/63 T SEVAL L3</t>
  </si>
  <si>
    <t>L3</t>
  </si>
  <si>
    <t>A DECALER</t>
  </si>
  <si>
    <t>annulé au profit de L05/06</t>
  </si>
  <si>
    <t>Pont 32/32 T SEVAL L5</t>
  </si>
  <si>
    <t>L5/L6</t>
  </si>
  <si>
    <t>changement chef de dpt 16/04/25</t>
  </si>
  <si>
    <t>Pont 32? 25?/32? 25 T ARAEL L7</t>
  </si>
  <si>
    <t>MP L07</t>
  </si>
  <si>
    <t>Pont 63/63 T SEVAL L9</t>
  </si>
  <si>
    <t>L9</t>
  </si>
  <si>
    <t>Pont 32/32 T SEVAL L11</t>
  </si>
  <si>
    <t>Pont 32/32 T SEVAL Matricea 13a</t>
  </si>
  <si>
    <t>Pont 63/63 T SEVAL L13b</t>
  </si>
  <si>
    <t>L13B</t>
  </si>
  <si>
    <t>Pont 63/63 T SEVAL L15</t>
  </si>
  <si>
    <t>L15</t>
  </si>
  <si>
    <t>Pont 32/32 T SEVAL L17</t>
  </si>
  <si>
    <t>PPT L17</t>
  </si>
  <si>
    <t>Pont DEMAG Matriceria</t>
  </si>
  <si>
    <t>Pont DEMAG Matricea</t>
  </si>
  <si>
    <t>ARGENTINE</t>
  </si>
  <si>
    <t>Cordoba</t>
  </si>
  <si>
    <t>Pont N°1  25T + 5T JONACH</t>
  </si>
  <si>
    <t>WIP</t>
  </si>
  <si>
    <t>Pont N°4 40T + 7,5T  JONACH</t>
  </si>
  <si>
    <t>SP N°5  35T + 5T  JONACH</t>
  </si>
  <si>
    <t xml:space="preserve">RGE </t>
  </si>
  <si>
    <t>Pont N°7    5T  GAMA</t>
  </si>
  <si>
    <t>Pont N°11   35T + 17T FORVIS</t>
  </si>
  <si>
    <t>Pont N° 14  35T + 17T FORVIS</t>
  </si>
  <si>
    <t>BRESIL</t>
  </si>
  <si>
    <t>Curitiba</t>
  </si>
  <si>
    <t>Pont 63 T TGSE L1 DEMAG</t>
  </si>
  <si>
    <t>Pont 63/32 T MAP1 DURAFERRO</t>
  </si>
  <si>
    <t>MAP1</t>
  </si>
  <si>
    <t>Pont 40/20 T GSE L2  DEMAG</t>
  </si>
  <si>
    <t>L2</t>
  </si>
  <si>
    <t>2026 / 2030</t>
  </si>
  <si>
    <t>Pont 40/20 T MAP2 DEMAG</t>
  </si>
  <si>
    <t>Pont 32T découpe L5 SEVAL (OMIS)</t>
  </si>
  <si>
    <t xml:space="preserve">Pont 40T TGSE L6 DURAFERRO </t>
  </si>
  <si>
    <t>???</t>
  </si>
  <si>
    <t>L6</t>
  </si>
  <si>
    <t>tbc S16</t>
  </si>
  <si>
    <t>COREE</t>
  </si>
  <si>
    <t>Busan</t>
  </si>
  <si>
    <t>Pont 1 30 T Presse 3200 T</t>
  </si>
  <si>
    <t>Elingues acier 14,9 T</t>
  </si>
  <si>
    <t>Manut. Et Manip</t>
  </si>
  <si>
    <t>Pont 2 30 T Presse 2700 T</t>
  </si>
  <si>
    <t>Elingues acier 16,2T</t>
  </si>
  <si>
    <t>Electromécanique</t>
  </si>
  <si>
    <t>Pont 3-2 40 T pour presse 5100 T</t>
  </si>
  <si>
    <t>Elingues Dynema 20T</t>
  </si>
  <si>
    <t>Automate</t>
  </si>
  <si>
    <t>Pont 4-1 blanking line 30 T</t>
  </si>
  <si>
    <t>Pont 4-2 blanking line 30 T</t>
  </si>
  <si>
    <t>Elingue Dynema 15T</t>
  </si>
  <si>
    <t>Pont 5-1 30/15 T</t>
  </si>
  <si>
    <t>Elingues acier 16,2 et 8,8 T</t>
  </si>
  <si>
    <t>Pont 5-3 40/20 T</t>
  </si>
  <si>
    <t>Elingues Dyneema 20T/acier 16,2T</t>
  </si>
  <si>
    <t>Pont 6 30 T Presse 3200 T</t>
  </si>
  <si>
    <t>INDE</t>
  </si>
  <si>
    <t>CHENNAI</t>
  </si>
  <si>
    <t>Pont N°1  32T DEMAG</t>
  </si>
  <si>
    <t>Pont N°2 32T DEMAG</t>
  </si>
  <si>
    <t>Pont N°3 40/20 T DEMAG</t>
  </si>
  <si>
    <t>L LINE</t>
  </si>
  <si>
    <t>Pont N°4 40T DEMAG</t>
  </si>
  <si>
    <t>Pont N°5 40/20 T DEMAG</t>
  </si>
  <si>
    <t>XL LINE 1</t>
  </si>
  <si>
    <t>Pont N°6 40T DEMAG</t>
  </si>
  <si>
    <t>Pont N°7 40/20 T DEMAG</t>
  </si>
  <si>
    <t>Elingues</t>
  </si>
  <si>
    <t>XL LINE 2</t>
  </si>
  <si>
    <t>Pont N°8 40 T DEMAG</t>
  </si>
  <si>
    <t>Pont N°9 40/20 T DEMAG</t>
  </si>
  <si>
    <t>BAY#4</t>
  </si>
  <si>
    <t>MAROC</t>
  </si>
  <si>
    <t>Tanger</t>
  </si>
  <si>
    <t>Pont HS1 55T SECAL</t>
  </si>
  <si>
    <t>pince, L05 TBC</t>
  </si>
  <si>
    <t>PINCE 40T PONT XL HS</t>
  </si>
  <si>
    <t>Pont HS2 SECAL</t>
  </si>
  <si>
    <t>Pont 11 32 T ADC</t>
  </si>
  <si>
    <t>durée de vie de base : 15-20 ans</t>
  </si>
  <si>
    <t xml:space="preserve">Pont 12 32 T ADC </t>
  </si>
  <si>
    <t xml:space="preserve">Pont 31 40/20 T ADC </t>
  </si>
  <si>
    <t>MAINTENANCE L02</t>
  </si>
  <si>
    <t>Pont 32 32 T ADC</t>
  </si>
  <si>
    <t>Pont 41 40/20 T ADC</t>
  </si>
  <si>
    <t>Pont 42 40 T ADC</t>
  </si>
  <si>
    <t>Pont 51 40/20 T ADC</t>
  </si>
  <si>
    <t>Pont 52 32 T ADC</t>
  </si>
  <si>
    <t>L03</t>
  </si>
  <si>
    <t>Pont 603 32 T KONECRANES</t>
  </si>
  <si>
    <t>CISAILLE</t>
  </si>
  <si>
    <t>Pont 604 40/20 T KONECRANES</t>
  </si>
  <si>
    <t>Pont 605 40 T KONECRANES</t>
  </si>
  <si>
    <t>Pont 606 40/20 T KONECRANES</t>
  </si>
  <si>
    <t>Pont 607 32 T KONECRANES</t>
  </si>
  <si>
    <t>L05</t>
  </si>
  <si>
    <t>ROUMANIE</t>
  </si>
  <si>
    <t>Matrite</t>
  </si>
  <si>
    <t>Pont Bat. 1 25/10T ADC</t>
  </si>
  <si>
    <t>RG ISCIR</t>
  </si>
  <si>
    <t>Pont bat. H1 40/20 T ADC</t>
  </si>
  <si>
    <t>Pont MAP 40/20 T ADC</t>
  </si>
  <si>
    <t>Pont bat. 2 25/10 T ADC</t>
  </si>
  <si>
    <t>Pont bat. 2 40/20 T  ADC</t>
  </si>
  <si>
    <t>Pont STAHL 20/5 T</t>
  </si>
  <si>
    <t xml:space="preserve"> usinage 3D finition</t>
  </si>
  <si>
    <t>Pont STAHL ?</t>
  </si>
  <si>
    <t>Pont STAHL 40/20 T</t>
  </si>
  <si>
    <t>PITESTI</t>
  </si>
  <si>
    <t>Pont 1  63/32 T PROMPT</t>
  </si>
  <si>
    <t>Pont 2 63/32 T PROMPT</t>
  </si>
  <si>
    <t xml:space="preserve">Pont 3 50/12,5 T PROMPT </t>
  </si>
  <si>
    <t>PAL/L04</t>
  </si>
  <si>
    <t>Pont 4 50/25 T PROMPT</t>
  </si>
  <si>
    <t>exL3/L4</t>
  </si>
  <si>
    <t>Pont 5 32/8T PROMPT</t>
  </si>
  <si>
    <t>confirmé Cristi, modifié Bogdan/Alice</t>
  </si>
  <si>
    <t>Pont 6 32/32 T PROMPT</t>
  </si>
  <si>
    <t>MAP/STOCKAGE</t>
  </si>
  <si>
    <t xml:space="preserve">Pont 7 32/8T PROMPT </t>
  </si>
  <si>
    <t>DECOUPE</t>
  </si>
  <si>
    <t>Pont 8 16/16 T SECAL</t>
  </si>
  <si>
    <t>Pont 8bis  5 T( atelier maintenance LUGOMET/ MONCOR)</t>
  </si>
  <si>
    <t>modernisé 2013</t>
  </si>
  <si>
    <t>Pont 9 32/8 T PROMPT</t>
  </si>
  <si>
    <t>Pont 10 16/16 T PROMPT</t>
  </si>
  <si>
    <t xml:space="preserve">Pont 10 bis (  usinage maintenance) LUGOMET </t>
  </si>
  <si>
    <t>Pont 11 32/8T PROMPT</t>
  </si>
  <si>
    <t>Pont 11 BIS 16/16 PROMPT</t>
  </si>
  <si>
    <t>Pont  12  16/16 T PROMPT</t>
  </si>
  <si>
    <t>MPR</t>
  </si>
  <si>
    <t>Pont 11 bis( ou 12)  16/16 T PROMPT</t>
  </si>
  <si>
    <t>Pont 13 TGSE 50/25 T PROMPT</t>
  </si>
  <si>
    <t>L12 (MEF)</t>
  </si>
  <si>
    <t xml:space="preserve">Pont 14 TGSE 50 T PROMPT </t>
  </si>
  <si>
    <t>L12 (PROD)</t>
  </si>
  <si>
    <t>Tambours</t>
  </si>
  <si>
    <t>confirmé Cristi</t>
  </si>
  <si>
    <t>Pont 15 HS 63 T ADC</t>
  </si>
  <si>
    <t xml:space="preserve">XL HS </t>
  </si>
  <si>
    <t>PINCE 50T PONT 15</t>
  </si>
  <si>
    <t>Pont 16 HS 50/25 T ADC</t>
  </si>
  <si>
    <t xml:space="preserve">Pont 5T MONCOR  atelier maintenance pont </t>
  </si>
  <si>
    <t>Pont depot tole  bobines N°1 , 32 T PROMPT</t>
  </si>
  <si>
    <t>Pont depot tole  bobines N°2 , 32 T PROMPT</t>
  </si>
  <si>
    <t>SLOVENIE</t>
  </si>
  <si>
    <t>REVOZ</t>
  </si>
  <si>
    <t>Pont 40/10 T N°1 MOSTOVNA ch. DEMAG</t>
  </si>
  <si>
    <t>Pont 40/10 T  N°2 MOSTOVNA ch. DEMAG</t>
  </si>
  <si>
    <t>Pont 40/10  T  N°3 MOSTOVNA ch. DEMAG</t>
  </si>
  <si>
    <t>pont 40/25 T N°4 MOSTOVNA ch. DEMAG</t>
  </si>
  <si>
    <t>MAP &amp; INJECTION</t>
  </si>
  <si>
    <t>modernisé 2005</t>
  </si>
  <si>
    <t>SP 10T MOSTOVNA - sous pont 4</t>
  </si>
  <si>
    <t>Pont 10 T N°5 MOSTOVNA ch. STAHL</t>
  </si>
  <si>
    <t>Pont 40/40/10 N° 7 MOSTOVNA ch. DEMAG</t>
  </si>
  <si>
    <t>L07</t>
  </si>
  <si>
    <t>Pont 45/45/10 N°8 SEVAL (OMIS)</t>
  </si>
  <si>
    <t>STOCK L07</t>
  </si>
  <si>
    <t xml:space="preserve">chgt cables 2022 env - mais usures avancées </t>
  </si>
  <si>
    <t>TURQUIE</t>
  </si>
  <si>
    <t>Bursa</t>
  </si>
  <si>
    <t>Pont XL HS GMT</t>
  </si>
  <si>
    <t>Pont bobines PAL 2 32 T</t>
  </si>
  <si>
    <t>Pont 45/45 T XLHS GMT</t>
  </si>
  <si>
    <t>Pont 50/20 T GP10 GP20 GMT</t>
  </si>
  <si>
    <t>L10</t>
  </si>
  <si>
    <t>Pont 50/20 T GP30 GP40 GMT</t>
  </si>
  <si>
    <t>P45/MPR</t>
  </si>
  <si>
    <t>Pont 50/20 T TGP 100 GMT</t>
  </si>
  <si>
    <t>L100</t>
  </si>
  <si>
    <t>Pont 50/20 T Maintenance GMT</t>
  </si>
  <si>
    <t>Pont 50/20 T Inj. Plast GMT</t>
  </si>
  <si>
    <t>Pont bobines PAL 1 32 T</t>
  </si>
  <si>
    <t>Pont bobines ?</t>
  </si>
  <si>
    <t>SP 15 T Maintenance VINCSAN</t>
  </si>
  <si>
    <t>SP 10T Maintenance VINCSAN</t>
  </si>
  <si>
    <t>TOUS SITES</t>
  </si>
  <si>
    <t>CHASSIS</t>
  </si>
  <si>
    <t>HORS CHASSIS</t>
  </si>
  <si>
    <t>Somme OPEX</t>
  </si>
  <si>
    <t>Somme RGE</t>
  </si>
  <si>
    <t>Somme achat neuf</t>
  </si>
  <si>
    <t>Somme OPEX 26-30</t>
  </si>
  <si>
    <t>moyenne/an</t>
  </si>
  <si>
    <t xml:space="preserve">projection 10 ans </t>
  </si>
  <si>
    <t>Somme RGE 26-30</t>
  </si>
  <si>
    <t>Somme OPEX EVS 26-30</t>
  </si>
  <si>
    <t>QUINQUENNAL 2027-31</t>
  </si>
  <si>
    <t>Somme OPEX EVS 27-31</t>
  </si>
  <si>
    <t>QUINQUENNAL 2032-36</t>
  </si>
  <si>
    <t>Somme OPEX EVS 32-36</t>
  </si>
  <si>
    <t>Somme achat neuf 26-30</t>
  </si>
  <si>
    <t>Somme RGE 27-31</t>
  </si>
  <si>
    <t>Somme RGE 32-36</t>
  </si>
  <si>
    <t>Risque achat neuf 27-31</t>
  </si>
  <si>
    <t>Risque achat neuf 32-36</t>
  </si>
  <si>
    <t xml:space="preserve">Somme de 2026 OPEX DF (EVS et travaux préconisés) </t>
  </si>
  <si>
    <t>Somme de 2026 RGE/RGM CAPEX IV</t>
  </si>
  <si>
    <t>Somme de 2026 ACHAT NEUF CAPEX IV</t>
  </si>
  <si>
    <t>Somme de 2027 OPEX DF (EVS et travaux préconisés)</t>
  </si>
  <si>
    <t>Somme de 2027 RGE/RGM CAPEX IV</t>
  </si>
  <si>
    <t>Somme de 2027 ACHAT NEUF CAPEX IV</t>
  </si>
  <si>
    <t xml:space="preserve">Somme de 2028 OPEX DF (EVS et travaux préconisés) </t>
  </si>
  <si>
    <t>Somme de 2028 ACHAT NEUF CAPEX IV</t>
  </si>
  <si>
    <t>Somme de 2028 RGE/RGM CAPEX IV</t>
  </si>
  <si>
    <t xml:space="preserve">Somme de 2029 OPEX DF (EVS et travaux préconisés) </t>
  </si>
  <si>
    <t>Somme de 2029 RGE/RGM CAPEX IV</t>
  </si>
  <si>
    <t>Somme de 2029 ACHAT NEUF CAPEX IV</t>
  </si>
  <si>
    <t xml:space="preserve">Somme de 2030 OPEX DF (EVS et travaux préconisés) </t>
  </si>
  <si>
    <t>Somme de 2030 RGE/RGM CAPEX IV</t>
  </si>
  <si>
    <t>Somme de 2030 ACHAT NEUF CAPEX IV</t>
  </si>
  <si>
    <t xml:space="preserve">Somme de 2031 OPEX DF (EVS et travaux préconisés) </t>
  </si>
  <si>
    <t>Somme de 2031 RGE/RGM CAPEX IV</t>
  </si>
  <si>
    <t>Somme de 2031 ACHAT NEUF CAPEX IV</t>
  </si>
  <si>
    <t>Total général</t>
  </si>
  <si>
    <t>Somme de EGT €</t>
  </si>
  <si>
    <t>Règles</t>
  </si>
  <si>
    <t>Date</t>
  </si>
  <si>
    <t>commentaires</t>
  </si>
  <si>
    <t>Règle</t>
  </si>
  <si>
    <t>J’ai mis 39 ans pour l’EVS après la date du PONT. 40k€ pour PONT et 25k€ pour SP.</t>
  </si>
  <si>
    <t>1. Il manque le PONT BURSA XL  de 2025 ? Pont 45/45 T XLHS GMT ?</t>
  </si>
  <si>
    <t>2. Les petites RGE sont changement de variateurs et chemin de roulement.</t>
  </si>
  <si>
    <t>3. J’ai mis en rouge les gros montants qu’on avait déjà identifié dans la base. Les gros montants c’est au cas où l’EVS est négatif.</t>
  </si>
  <si>
    <t>4. A compléter les montants de RGE ? Fait en jaune pour approx</t>
  </si>
  <si>
    <t>Prolongation possible après EVS positif =&gt; 3 ans en général au mieux 5/10 ans et au pire 12 mois</t>
  </si>
  <si>
    <t>40 ans théorique - Au bout de 39 ans , vérifier l'EVS. Pont ADC +19 ans et PONT KONECRANE +39 ans</t>
  </si>
  <si>
    <t>RG ISCIR - Règlement spéciale Roumanie tous les 15 ans</t>
  </si>
  <si>
    <t>Project</t>
  </si>
  <si>
    <t>Project name</t>
  </si>
  <si>
    <t>CATEGORIE</t>
  </si>
  <si>
    <t>Budget 25</t>
  </si>
  <si>
    <t>CURITIBA USINE A.SENNA</t>
  </si>
  <si>
    <t>EHI287600</t>
  </si>
  <si>
    <t>Pont Roulant 1 TGSE 1</t>
  </si>
  <si>
    <t>PONT</t>
  </si>
  <si>
    <t>0,00</t>
  </si>
  <si>
    <t>400 000 €</t>
  </si>
  <si>
    <t>EHI287700</t>
  </si>
  <si>
    <t>Pont Roulant 1 TGSE 2</t>
  </si>
  <si>
    <t>TANGER</t>
  </si>
  <si>
    <t>EII072000</t>
  </si>
  <si>
    <t>PONT EMBOUTISSAGE</t>
  </si>
  <si>
    <t>BURSA</t>
  </si>
  <si>
    <t>EGI075700</t>
  </si>
  <si>
    <t>PONT XL + TRANSBORDEUR BURSA</t>
  </si>
  <si>
    <t>CAPACITAIRE</t>
  </si>
  <si>
    <t>1 574 000,00</t>
  </si>
  <si>
    <t>1 440 000,00</t>
  </si>
  <si>
    <t>60 000 €</t>
  </si>
  <si>
    <t>MIOVENI (DACIA)</t>
  </si>
  <si>
    <t>EII063800</t>
  </si>
  <si>
    <t>Pont roulant 15 HS PITESTI</t>
  </si>
  <si>
    <t>75 000 €</t>
  </si>
  <si>
    <t>DOUAI</t>
  </si>
  <si>
    <t>EHI153200</t>
  </si>
  <si>
    <t>L21 UGB remplacement pont A12</t>
  </si>
  <si>
    <t>900 000 €</t>
  </si>
  <si>
    <t>EHI153500</t>
  </si>
  <si>
    <t>UGB remplacement pont A18</t>
  </si>
  <si>
    <t>800 000 €</t>
  </si>
  <si>
    <t>FLINS</t>
  </si>
  <si>
    <t>EHI154900</t>
  </si>
  <si>
    <t>UPL Pont L62 Poutres AB6+ RG Pinces</t>
  </si>
  <si>
    <t>EHI155000</t>
  </si>
  <si>
    <t>UPL remplacement Ponts RA Sud + RGE AB5</t>
  </si>
  <si>
    <t>850 000 €</t>
  </si>
  <si>
    <t>EHI155100</t>
  </si>
  <si>
    <t>UPL rplct Pont RA Centre RGE Ponts AB1 2</t>
  </si>
  <si>
    <t>860 000 €</t>
  </si>
  <si>
    <t>MAUBEUGE</t>
  </si>
  <si>
    <t>EHI153600</t>
  </si>
  <si>
    <t>MCA RGE PONT 25T PAL (zone PAL )​</t>
  </si>
  <si>
    <t>135 000,00</t>
  </si>
  <si>
    <t>EHI153700</t>
  </si>
  <si>
    <t>MCA RGE SP25T + Pont 80 T</t>
  </si>
  <si>
    <t>300 000 €</t>
  </si>
  <si>
    <t>EII143100</t>
  </si>
  <si>
    <t>MCA RGE PONT 25T Nord</t>
  </si>
  <si>
    <t>155 000 €</t>
  </si>
  <si>
    <t>NOVO MESTO</t>
  </si>
  <si>
    <t>EEI223300</t>
  </si>
  <si>
    <t>REV RG PONT N°4  Travée MAP</t>
  </si>
  <si>
    <t>400 000,00</t>
  </si>
  <si>
    <t>PALENCIA</t>
  </si>
  <si>
    <t>EDI286300</t>
  </si>
  <si>
    <t>L5 PAL AUGMENTATION CAPA ALU - 2ème PONT</t>
  </si>
  <si>
    <t>CAPACITAIRE LIE</t>
  </si>
  <si>
    <t>EHI153400</t>
  </si>
  <si>
    <t>UGB Remplacement PONT SP A16</t>
  </si>
  <si>
    <t>250 000 €</t>
  </si>
  <si>
    <t>EHI153800</t>
  </si>
  <si>
    <t>MCA RGE 25T sud + 32T bobines</t>
  </si>
  <si>
    <t>290 000€</t>
  </si>
  <si>
    <t>SANDOUVILLE</t>
  </si>
  <si>
    <t>EHI154500</t>
  </si>
  <si>
    <t>LHA anti crabe J11 + RG Pince J11</t>
  </si>
  <si>
    <t>200 000€</t>
  </si>
  <si>
    <t>EHI154600</t>
  </si>
  <si>
    <t>LHA Remplacement J1 Sud + RG voie de rlt</t>
  </si>
  <si>
    <t>1 120 000€</t>
  </si>
  <si>
    <t>EHI154700</t>
  </si>
  <si>
    <t>LHA Remplacement J3 + remplacement rails</t>
  </si>
  <si>
    <t>1 170 000€</t>
  </si>
  <si>
    <t>PROVISIONS</t>
  </si>
  <si>
    <t>RSAS</t>
  </si>
  <si>
    <t>AAI823300</t>
  </si>
  <si>
    <t>PROVISION SECURISATION MOYENS LEVAGE</t>
  </si>
  <si>
    <t>EHI251500</t>
  </si>
  <si>
    <t>REV RGM Moyens de Levage</t>
  </si>
  <si>
    <t>COMMENTAIRES ER SUIVI BAI</t>
  </si>
  <si>
    <t xml:space="preserve">  n fc</t>
  </si>
  <si>
    <t>Semi-portique N°2 J3 CHSL (10T SAMETO?)-STOP 06/02</t>
  </si>
  <si>
    <t>Chemins de roulement J3</t>
  </si>
  <si>
    <t>nc</t>
  </si>
  <si>
    <t>Chemins de roulement J1 SUD 63T, soudures</t>
  </si>
  <si>
    <t>Chemins de roulement J1, soudures</t>
  </si>
  <si>
    <t>2026B</t>
  </si>
  <si>
    <t>Projet pince 2026</t>
  </si>
  <si>
    <t>RGM Tambours</t>
  </si>
  <si>
    <t>Remplacement rails de roulement</t>
  </si>
  <si>
    <t>INJ</t>
  </si>
  <si>
    <t>an</t>
  </si>
  <si>
    <t xml:space="preserve"> 5 ANS</t>
  </si>
  <si>
    <t xml:space="preserve"> 10 ANS</t>
  </si>
  <si>
    <t>CAP EVS</t>
  </si>
  <si>
    <t>EVS à réaliser</t>
  </si>
  <si>
    <t>CAP RGE</t>
  </si>
  <si>
    <t>CAP event gates</t>
  </si>
  <si>
    <t>EVENT GATES</t>
  </si>
  <si>
    <t>Dépenses OPEX usine (EVS)</t>
  </si>
  <si>
    <t>OBJECTIF - 0 PONT NEUF</t>
  </si>
  <si>
    <t xml:space="preserve">  CAPEX IV JANVIER</t>
  </si>
  <si>
    <t xml:space="preserve">  CAPEX IV FEV</t>
  </si>
  <si>
    <t xml:space="preserve">  CAPEX IV MARS</t>
  </si>
  <si>
    <t xml:space="preserve">  CAPEX IV AVRIL</t>
  </si>
  <si>
    <t> </t>
  </si>
  <si>
    <t>EVS</t>
  </si>
  <si>
    <t xml:space="preserve">  CAPEX IV MAI</t>
  </si>
  <si>
    <t>GAINS</t>
  </si>
  <si>
    <t xml:space="preserve">  CAPEX IV JUIN</t>
  </si>
  <si>
    <t xml:space="preserve">  CAPEX IV JUILLET</t>
  </si>
  <si>
    <t xml:space="preserve">  CAPEX IV SEPTEMBRE</t>
  </si>
  <si>
    <t xml:space="preserve">  CAPEX IV OCTOBRE</t>
  </si>
  <si>
    <t xml:space="preserve">  CAPEX IV NOVEMBRE</t>
  </si>
  <si>
    <t xml:space="preserve">  CAPEX IV DECEMBRE</t>
  </si>
  <si>
    <t>BUDGET</t>
  </si>
  <si>
    <t>POLITIQUE METIER</t>
  </si>
  <si>
    <t>2027-2031</t>
  </si>
  <si>
    <t>2032-2036</t>
  </si>
  <si>
    <t>OPEX DF</t>
  </si>
  <si>
    <t xml:space="preserve">EVS </t>
  </si>
  <si>
    <t>CAPEX 65307</t>
  </si>
  <si>
    <t>RGE RGM</t>
  </si>
  <si>
    <t>ACHAT PONTS NEUFS</t>
  </si>
  <si>
    <t>CAPEX IV</t>
  </si>
  <si>
    <t>IA</t>
  </si>
  <si>
    <t xml:space="preserve">à partir de 2006 </t>
  </si>
  <si>
    <t>20 ans pour faire EVS sauf exception et à déterminer au cas par cas</t>
  </si>
  <si>
    <t>avant 2006</t>
  </si>
  <si>
    <t>40 ans</t>
  </si>
  <si>
    <t>selon pb : achat pont neuf</t>
  </si>
  <si>
    <t>RGEM</t>
  </si>
  <si>
    <t>PONT 5T</t>
  </si>
  <si>
    <t>PONT -25T</t>
  </si>
  <si>
    <t>STD RENAULT</t>
  </si>
  <si>
    <t>PONT 32T</t>
  </si>
  <si>
    <t>si standard fournisseur : -50% (FEM &lt; M6)</t>
  </si>
  <si>
    <t>+20K si dble crochet</t>
  </si>
  <si>
    <t>650K/700K</t>
  </si>
  <si>
    <t>PONT 40T</t>
  </si>
  <si>
    <t>700K/750K</t>
  </si>
  <si>
    <t>PONT 50T</t>
  </si>
  <si>
    <t>+30K si dble crochet</t>
  </si>
  <si>
    <t>800K/880K</t>
  </si>
  <si>
    <t>PONT 63T</t>
  </si>
  <si>
    <t>900K/1000K</t>
  </si>
  <si>
    <t>PONT 63T/32</t>
  </si>
  <si>
    <t>RGEM 1 CROCHET</t>
  </si>
  <si>
    <t>RGEM DEUX CROCHETS</t>
  </si>
  <si>
    <t>année MES</t>
  </si>
  <si>
    <t>EVS +39</t>
  </si>
  <si>
    <t>condition</t>
  </si>
  <si>
    <t>EVS +20 (si après 2006)</t>
  </si>
  <si>
    <t>nb de cycles éffectués / groupe FEM</t>
  </si>
  <si>
    <t>évaluation interne = enquête Daniel, avec calcul de la durée de vie suputée</t>
  </si>
  <si>
    <t>ajouter colonne "pont à évaluer en interne" (&gt;MES 2008)par référent levage sur durée de vie passée et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</si>
</sst>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#,##0\ [$€-1]"/>
    <numFmt numFmtId="165" formatCode="[$€-2]\ #,##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b/>
      <i/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4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3" fillId="0" borderId="0"/>
    <xf numFmtId="43" fontId="16" fillId="0" borderId="0" applyFont="0" applyFill="0" applyBorder="0" applyAlignment="0" applyProtection="0"/>
  </cellStyleXfs>
  <cellXfs count="43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6" fillId="9" borderId="2" xfId="0" applyFont="1" applyFill="1" applyBorder="1"/>
    <xf numFmtId="0" fontId="7" fillId="0" borderId="0" xfId="0" applyFont="1"/>
    <xf numFmtId="0" fontId="6" fillId="0" borderId="0" xfId="0" applyFont="1"/>
    <xf numFmtId="0" fontId="6" fillId="10" borderId="3" xfId="0" applyFont="1" applyFill="1" applyBorder="1"/>
    <xf numFmtId="0" fontId="7" fillId="10" borderId="3" xfId="0" applyFont="1" applyFill="1" applyBorder="1"/>
    <xf numFmtId="0" fontId="6" fillId="9" borderId="3" xfId="0" applyFont="1" applyFill="1" applyBorder="1"/>
    <xf numFmtId="0" fontId="7" fillId="0" borderId="3" xfId="0" applyFont="1" applyBorder="1"/>
    <xf numFmtId="0" fontId="6" fillId="0" borderId="3" xfId="0" applyFont="1" applyBorder="1"/>
    <xf numFmtId="0" fontId="6" fillId="10" borderId="4" xfId="0" applyFont="1" applyFill="1" applyBorder="1"/>
    <xf numFmtId="0" fontId="7" fillId="10" borderId="5" xfId="0" applyFont="1" applyFill="1" applyBorder="1"/>
    <xf numFmtId="0" fontId="6" fillId="10" borderId="6" xfId="0" applyFont="1" applyFill="1" applyBorder="1"/>
    <xf numFmtId="0" fontId="7" fillId="0" borderId="5" xfId="0" applyFont="1" applyBorder="1"/>
    <xf numFmtId="0" fontId="6" fillId="0" borderId="5" xfId="0" applyFont="1" applyBorder="1"/>
    <xf numFmtId="0" fontId="6" fillId="0" borderId="1" xfId="0" applyFont="1" applyBorder="1"/>
    <xf numFmtId="0" fontId="7" fillId="10" borderId="1" xfId="0" applyFont="1" applyFill="1" applyBorder="1"/>
    <xf numFmtId="0" fontId="6" fillId="10" borderId="1" xfId="0" applyFont="1" applyFill="1" applyBorder="1"/>
    <xf numFmtId="0" fontId="7" fillId="0" borderId="1" xfId="0" applyFont="1" applyBorder="1"/>
    <xf numFmtId="0" fontId="8" fillId="10" borderId="1" xfId="0" applyFont="1" applyFill="1" applyBorder="1"/>
    <xf numFmtId="0" fontId="0" fillId="10" borderId="1" xfId="0" applyFill="1" applyBorder="1"/>
    <xf numFmtId="0" fontId="7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2" fillId="10" borderId="1" xfId="0" applyFont="1" applyFill="1" applyBorder="1"/>
    <xf numFmtId="3" fontId="0" fillId="11" borderId="1" xfId="0" applyNumberFormat="1" applyFill="1" applyBorder="1" applyAlignment="1">
      <alignment horizontal="center" vertical="center"/>
    </xf>
    <xf numFmtId="0" fontId="14" fillId="10" borderId="1" xfId="1" applyFont="1" applyFill="1" applyBorder="1" applyAlignment="1">
      <alignment horizontal="left" vertical="center" wrapText="1"/>
    </xf>
    <xf numFmtId="0" fontId="14" fillId="10" borderId="1" xfId="1" applyFont="1" applyFill="1" applyBorder="1" applyAlignment="1">
      <alignment vertical="center" wrapText="1"/>
    </xf>
    <xf numFmtId="4" fontId="4" fillId="10" borderId="1" xfId="0" applyNumberFormat="1" applyFont="1" applyFill="1" applyBorder="1" applyAlignment="1">
      <alignment vertical="center"/>
    </xf>
    <xf numFmtId="4" fontId="4" fillId="10" borderId="8" xfId="0" applyNumberFormat="1" applyFont="1" applyFill="1" applyBorder="1" applyAlignment="1">
      <alignment vertical="center" wrapText="1"/>
    </xf>
    <xf numFmtId="4" fontId="4" fillId="10" borderId="8" xfId="0" applyNumberFormat="1" applyFont="1" applyFill="1" applyBorder="1" applyAlignment="1">
      <alignment vertical="center"/>
    </xf>
    <xf numFmtId="0" fontId="0" fillId="0" borderId="1" xfId="0" applyBorder="1"/>
    <xf numFmtId="0" fontId="6" fillId="0" borderId="12" xfId="0" applyFont="1" applyBorder="1"/>
    <xf numFmtId="0" fontId="0" fillId="13" borderId="1" xfId="0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3" borderId="8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3" fontId="0" fillId="14" borderId="1" xfId="0" applyNumberForma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" fontId="11" fillId="12" borderId="1" xfId="0" applyNumberFormat="1" applyFont="1" applyFill="1" applyBorder="1" applyAlignment="1">
      <alignment vertical="center"/>
    </xf>
    <xf numFmtId="4" fontId="11" fillId="12" borderId="8" xfId="0" applyNumberFormat="1" applyFont="1" applyFill="1" applyBorder="1" applyAlignment="1">
      <alignment vertical="center"/>
    </xf>
    <xf numFmtId="6" fontId="7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2" applyNumberFormat="1" applyFont="1" applyFill="1" applyAlignment="1">
      <alignment horizontal="center" vertical="center"/>
    </xf>
    <xf numFmtId="0" fontId="0" fillId="21" borderId="0" xfId="0" applyFill="1" applyAlignment="1">
      <alignment horizontal="center"/>
    </xf>
    <xf numFmtId="9" fontId="0" fillId="22" borderId="0" xfId="0" applyNumberFormat="1" applyFill="1" applyAlignment="1">
      <alignment horizontal="center" vertical="center"/>
    </xf>
    <xf numFmtId="0" fontId="0" fillId="23" borderId="0" xfId="0" applyFill="1"/>
    <xf numFmtId="0" fontId="0" fillId="18" borderId="0" xfId="0" applyFill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18" fillId="26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3" fontId="0" fillId="13" borderId="3" xfId="0" applyNumberFormat="1" applyFill="1" applyBorder="1" applyAlignment="1">
      <alignment horizontal="center" vertical="center"/>
    </xf>
    <xf numFmtId="3" fontId="0" fillId="13" borderId="17" xfId="0" applyNumberFormat="1" applyFill="1" applyBorder="1" applyAlignment="1">
      <alignment horizontal="center" vertical="center"/>
    </xf>
    <xf numFmtId="3" fontId="0" fillId="13" borderId="11" xfId="0" applyNumberFormat="1" applyFill="1" applyBorder="1" applyAlignment="1">
      <alignment horizontal="center" vertical="center"/>
    </xf>
    <xf numFmtId="3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7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8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center" vertical="center"/>
    </xf>
    <xf numFmtId="3" fontId="18" fillId="26" borderId="0" xfId="0" applyNumberFormat="1" applyFont="1" applyFill="1" applyAlignment="1">
      <alignment horizontal="center" vertical="center"/>
    </xf>
    <xf numFmtId="3" fontId="0" fillId="10" borderId="10" xfId="0" applyNumberForma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10" borderId="1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2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8" fillId="30" borderId="1" xfId="0" applyNumberFormat="1" applyFont="1" applyFill="1" applyBorder="1" applyAlignment="1">
      <alignment horizontal="center" vertical="center"/>
    </xf>
    <xf numFmtId="3" fontId="15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3" fontId="18" fillId="30" borderId="1" xfId="0" applyNumberFormat="1" applyFont="1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13" borderId="14" xfId="0" applyNumberFormat="1" applyFill="1" applyBorder="1" applyAlignment="1">
      <alignment horizontal="center" vertical="center"/>
    </xf>
    <xf numFmtId="3" fontId="0" fillId="14" borderId="3" xfId="0" applyNumberFormat="1" applyFill="1" applyBorder="1" applyAlignment="1">
      <alignment horizontal="center" vertical="center"/>
    </xf>
    <xf numFmtId="0" fontId="3" fillId="2" borderId="1" xfId="0" applyFont="1" applyFill="1" applyBorder="1"/>
    <xf numFmtId="0" fontId="1" fillId="7" borderId="0" xfId="0" applyFont="1" applyFill="1"/>
    <xf numFmtId="0" fontId="0" fillId="10" borderId="19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3" fontId="0" fillId="10" borderId="8" xfId="0" applyNumberFormat="1" applyFill="1" applyBorder="1" applyAlignment="1">
      <alignment horizontal="center" vertical="center"/>
    </xf>
    <xf numFmtId="0" fontId="0" fillId="10" borderId="16" xfId="0" applyFill="1" applyBorder="1"/>
    <xf numFmtId="0" fontId="0" fillId="8" borderId="8" xfId="0" applyFill="1" applyBorder="1" applyAlignment="1">
      <alignment horizontal="center" vertical="center"/>
    </xf>
    <xf numFmtId="3" fontId="0" fillId="15" borderId="15" xfId="0" applyNumberFormat="1" applyFill="1" applyBorder="1" applyAlignment="1">
      <alignment horizontal="center" vertical="center"/>
    </xf>
    <xf numFmtId="3" fontId="0" fillId="14" borderId="16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4" borderId="10" xfId="0" applyNumberForma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0" fillId="29" borderId="0" xfId="0" applyFill="1" applyAlignment="1">
      <alignment vertical="center"/>
    </xf>
    <xf numFmtId="0" fontId="2" fillId="29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0" fontId="23" fillId="16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15" borderId="3" xfId="0" applyNumberFormat="1" applyFill="1" applyBorder="1"/>
    <xf numFmtId="0" fontId="0" fillId="10" borderId="3" xfId="0" applyFill="1" applyBorder="1"/>
    <xf numFmtId="0" fontId="0" fillId="10" borderId="14" xfId="0" applyFill="1" applyBorder="1"/>
    <xf numFmtId="0" fontId="0" fillId="0" borderId="17" xfId="0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3" fontId="0" fillId="32" borderId="1" xfId="0" applyNumberFormat="1" applyFill="1" applyBorder="1" applyAlignment="1">
      <alignment horizontal="center" vertical="center"/>
    </xf>
    <xf numFmtId="3" fontId="0" fillId="30" borderId="1" xfId="0" applyNumberFormat="1" applyFill="1" applyBorder="1" applyAlignment="1">
      <alignment horizontal="center"/>
    </xf>
    <xf numFmtId="0" fontId="15" fillId="28" borderId="3" xfId="0" applyFont="1" applyFill="1" applyBorder="1" applyAlignment="1">
      <alignment horizontal="center" vertical="center"/>
    </xf>
    <xf numFmtId="3" fontId="0" fillId="24" borderId="1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30" borderId="15" xfId="0" applyFill="1" applyBorder="1" applyAlignment="1">
      <alignment horizontal="center" vertical="center"/>
    </xf>
    <xf numFmtId="3" fontId="0" fillId="33" borderId="1" xfId="0" applyNumberForma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3" fontId="24" fillId="30" borderId="3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3" fontId="24" fillId="30" borderId="1" xfId="0" applyNumberFormat="1" applyFont="1" applyFill="1" applyBorder="1" applyAlignment="1">
      <alignment horizontal="center" vertical="center"/>
    </xf>
    <xf numFmtId="3" fontId="24" fillId="15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24" fillId="8" borderId="1" xfId="0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3" fontId="0" fillId="30" borderId="3" xfId="0" applyNumberFormat="1" applyFill="1" applyBorder="1"/>
    <xf numFmtId="3" fontId="25" fillId="30" borderId="1" xfId="0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3" fontId="18" fillId="34" borderId="1" xfId="0" applyNumberFormat="1" applyFont="1" applyFill="1" applyBorder="1" applyAlignment="1">
      <alignment horizontal="center" vertical="center"/>
    </xf>
    <xf numFmtId="3" fontId="24" fillId="28" borderId="1" xfId="0" applyNumberFormat="1" applyFont="1" applyFill="1" applyBorder="1" applyAlignment="1">
      <alignment horizontal="center" vertical="center"/>
    </xf>
    <xf numFmtId="3" fontId="26" fillId="30" borderId="1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3" fontId="0" fillId="30" borderId="3" xfId="0" applyNumberFormat="1" applyFill="1" applyBorder="1" applyAlignment="1">
      <alignment horizontal="center"/>
    </xf>
    <xf numFmtId="164" fontId="0" fillId="24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18" borderId="3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8" fontId="0" fillId="0" borderId="0" xfId="0" applyNumberFormat="1"/>
    <xf numFmtId="0" fontId="0" fillId="0" borderId="0" xfId="0" applyAlignment="1">
      <alignment horizontal="right"/>
    </xf>
    <xf numFmtId="0" fontId="27" fillId="0" borderId="16" xfId="0" applyFont="1" applyBorder="1" applyAlignment="1">
      <alignment horizontal="center" vertical="center"/>
    </xf>
    <xf numFmtId="0" fontId="27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8" fontId="22" fillId="36" borderId="16" xfId="0" applyNumberFormat="1" applyFont="1" applyFill="1" applyBorder="1" applyAlignment="1">
      <alignment horizontal="center" vertical="center"/>
    </xf>
    <xf numFmtId="0" fontId="22" fillId="36" borderId="15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0" fontId="28" fillId="0" borderId="2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35" borderId="0" xfId="0" applyFont="1" applyFill="1"/>
    <xf numFmtId="8" fontId="27" fillId="7" borderId="16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9" fillId="0" borderId="1" xfId="0" applyFont="1" applyBorder="1"/>
    <xf numFmtId="8" fontId="30" fillId="37" borderId="16" xfId="0" applyNumberFormat="1" applyFont="1" applyFill="1" applyBorder="1" applyAlignment="1">
      <alignment horizontal="center" vertical="center"/>
    </xf>
    <xf numFmtId="0" fontId="29" fillId="0" borderId="15" xfId="0" applyFont="1" applyBorder="1"/>
    <xf numFmtId="0" fontId="31" fillId="37" borderId="15" xfId="0" applyFont="1" applyFill="1" applyBorder="1" applyAlignment="1">
      <alignment horizontal="left" vertical="center" wrapText="1"/>
    </xf>
    <xf numFmtId="8" fontId="31" fillId="37" borderId="16" xfId="0" applyNumberFormat="1" applyFont="1" applyFill="1" applyBorder="1" applyAlignment="1">
      <alignment horizontal="center" vertical="center"/>
    </xf>
    <xf numFmtId="0" fontId="0" fillId="0" borderId="0" xfId="0" pivotButton="1"/>
    <xf numFmtId="3" fontId="0" fillId="19" borderId="1" xfId="0" applyNumberFormat="1" applyFill="1" applyBorder="1" applyAlignment="1">
      <alignment horizontal="center" vertical="center"/>
    </xf>
    <xf numFmtId="3" fontId="0" fillId="19" borderId="3" xfId="0" applyNumberFormat="1" applyFill="1" applyBorder="1" applyAlignment="1">
      <alignment horizontal="center"/>
    </xf>
    <xf numFmtId="4" fontId="0" fillId="19" borderId="1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3" fontId="0" fillId="28" borderId="3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10" borderId="3" xfId="0" applyFont="1" applyFill="1" applyBorder="1"/>
    <xf numFmtId="0" fontId="0" fillId="10" borderId="4" xfId="0" applyFill="1" applyBorder="1"/>
    <xf numFmtId="0" fontId="0" fillId="10" borderId="0" xfId="0" applyFill="1"/>
    <xf numFmtId="0" fontId="1" fillId="4" borderId="0" xfId="0" applyFont="1" applyFill="1"/>
    <xf numFmtId="0" fontId="1" fillId="4" borderId="14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25" borderId="10" xfId="0" applyFill="1" applyBorder="1" applyAlignment="1">
      <alignment horizontal="center" vertical="center"/>
    </xf>
    <xf numFmtId="3" fontId="21" fillId="7" borderId="3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10" borderId="14" xfId="0" applyFill="1" applyBorder="1" applyAlignment="1">
      <alignment horizontal="center"/>
    </xf>
    <xf numFmtId="3" fontId="0" fillId="30" borderId="14" xfId="0" applyNumberFormat="1" applyFill="1" applyBorder="1" applyAlignment="1">
      <alignment horizontal="center"/>
    </xf>
    <xf numFmtId="0" fontId="1" fillId="4" borderId="0" xfId="0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3" fontId="0" fillId="28" borderId="0" xfId="0" applyNumberForma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7" fillId="7" borderId="15" xfId="0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8" fontId="22" fillId="0" borderId="16" xfId="0" applyNumberFormat="1" applyFont="1" applyBorder="1" applyAlignment="1">
      <alignment horizontal="center" vertical="center"/>
    </xf>
    <xf numFmtId="0" fontId="27" fillId="38" borderId="1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27" borderId="8" xfId="0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" fontId="11" fillId="0" borderId="10" xfId="0" applyNumberFormat="1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5" fillId="31" borderId="14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1" fontId="0" fillId="2" borderId="15" xfId="0" applyNumberForma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7" borderId="22" xfId="0" applyFon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7" borderId="19" xfId="0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28" borderId="10" xfId="0" applyNumberForma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3" fontId="26" fillId="30" borderId="8" xfId="0" applyNumberFormat="1" applyFont="1" applyFill="1" applyBorder="1" applyAlignment="1">
      <alignment horizontal="center" vertical="center"/>
    </xf>
    <xf numFmtId="3" fontId="24" fillId="0" borderId="8" xfId="0" applyNumberFormat="1" applyFont="1" applyBorder="1" applyAlignment="1">
      <alignment horizontal="center" vertical="center"/>
    </xf>
    <xf numFmtId="3" fontId="0" fillId="15" borderId="8" xfId="0" applyNumberFormat="1" applyFill="1" applyBorder="1" applyAlignment="1">
      <alignment horizontal="center" vertical="center"/>
    </xf>
    <xf numFmtId="3" fontId="0" fillId="33" borderId="8" xfId="0" applyNumberFormat="1" applyFill="1" applyBorder="1" applyAlignment="1">
      <alignment horizontal="center" vertical="center"/>
    </xf>
    <xf numFmtId="3" fontId="18" fillId="34" borderId="8" xfId="0" applyNumberFormat="1" applyFont="1" applyFill="1" applyBorder="1" applyAlignment="1">
      <alignment horizontal="center" vertical="center"/>
    </xf>
    <xf numFmtId="4" fontId="0" fillId="10" borderId="8" xfId="0" applyNumberForma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3" fontId="24" fillId="30" borderId="8" xfId="0" applyNumberFormat="1" applyFont="1" applyFill="1" applyBorder="1" applyAlignment="1">
      <alignment horizontal="center" vertical="center"/>
    </xf>
    <xf numFmtId="3" fontId="25" fillId="30" borderId="8" xfId="0" applyNumberFormat="1" applyFont="1" applyFill="1" applyBorder="1" applyAlignment="1">
      <alignment horizontal="center" vertical="center"/>
    </xf>
    <xf numFmtId="3" fontId="24" fillId="28" borderId="8" xfId="0" applyNumberFormat="1" applyFont="1" applyFill="1" applyBorder="1" applyAlignment="1">
      <alignment horizontal="center" vertical="center"/>
    </xf>
    <xf numFmtId="3" fontId="0" fillId="30" borderId="4" xfId="0" applyNumberFormat="1" applyFill="1" applyBorder="1" applyAlignment="1">
      <alignment horizontal="center"/>
    </xf>
    <xf numFmtId="3" fontId="24" fillId="8" borderId="10" xfId="0" applyNumberFormat="1" applyFont="1" applyFill="1" applyBorder="1" applyAlignment="1">
      <alignment horizontal="center" vertical="center"/>
    </xf>
    <xf numFmtId="4" fontId="0" fillId="10" borderId="10" xfId="0" applyNumberFormat="1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3" fontId="0" fillId="8" borderId="1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28" borderId="28" xfId="0" applyFill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18" borderId="0" xfId="0" applyNumberFormat="1" applyFont="1" applyFill="1" applyAlignment="1">
      <alignment horizontal="center" vertical="center"/>
    </xf>
    <xf numFmtId="164" fontId="0" fillId="18" borderId="4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3" fontId="26" fillId="30" borderId="1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9" borderId="5" xfId="0" applyNumberFormat="1" applyFill="1" applyBorder="1" applyAlignment="1">
      <alignment horizontal="center" vertical="center"/>
    </xf>
    <xf numFmtId="49" fontId="0" fillId="39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39" borderId="3" xfId="0" applyNumberForma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39" borderId="5" xfId="0" applyNumberFormat="1" applyFill="1" applyBorder="1" applyAlignment="1">
      <alignment horizontal="center" vertical="center" wrapText="1"/>
    </xf>
    <xf numFmtId="165" fontId="0" fillId="39" borderId="3" xfId="0" applyNumberFormat="1" applyFill="1" applyBorder="1" applyAlignment="1">
      <alignment horizontal="center" vertical="center"/>
    </xf>
    <xf numFmtId="165" fontId="0" fillId="39" borderId="3" xfId="0" applyNumberFormat="1" applyFill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Milliers" xfId="2" builtinId="3"/>
    <cellStyle name="Normal" xfId="0" builtinId="0"/>
    <cellStyle name="Normal 4" xfId="1" xr:uid="{17D5717A-4635-4057-9FFA-CE730AF4CDC1}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colors>
    <mruColors>
      <color rgb="FFC179F7"/>
      <color rgb="FFFA5064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11-4EE5-85BC-61F0B7109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11-4EE5-85BC-61F0B7109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11-4EE5-85BC-61F0B7109719}"/>
              </c:ext>
            </c:extLst>
          </c:dPt>
          <c:cat>
            <c:strRef>
              <c:f>Ponts!$AA$225:$AA$227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Ponts!$AB$225:$AB$227</c:f>
              <c:numCache>
                <c:formatCode>#\ ##0\ [$€-1]</c:formatCode>
                <c:ptCount val="3"/>
                <c:pt idx="0">
                  <c:v>768600</c:v>
                </c:pt>
                <c:pt idx="1">
                  <c:v>8350000</c:v>
                </c:pt>
                <c:pt idx="2">
                  <c:v>6015000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D-468B-962E-896ED38F7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4-4376-A82C-AD2D5A7C71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4-4376-A82C-AD2D5A7C71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74-4376-A82C-AD2D5A7C7126}"/>
              </c:ext>
            </c:extLst>
          </c:dPt>
          <c:cat>
            <c:strRef>
              <c:f>'SAUVPonts FEV26'!$X$226:$X$228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'SAUVPonts FEV26'!$Y$226:$Y$228</c:f>
              <c:numCache>
                <c:formatCode>General</c:formatCode>
                <c:ptCount val="3"/>
                <c:pt idx="0">
                  <c:v>628000</c:v>
                </c:pt>
                <c:pt idx="1">
                  <c:v>8745000</c:v>
                </c:pt>
                <c:pt idx="2">
                  <c:v>6840000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74-4376-A82C-AD2D5A7C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Gains potentiels vs dépenses EVS</a:t>
            </a:r>
          </a:p>
        </c:rich>
      </c:tx>
      <c:layout>
        <c:manualLayout>
          <c:xMode val="edge"/>
          <c:yMode val="edge"/>
          <c:x val="0.16832900221107172"/>
          <c:y val="1.55679548645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F-4FEC-8A4D-84BB3FD9D9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F-4FEC-8A4D-84BB3FD9D9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7F-4FEC-8A4D-84BB3FD9D9B9}"/>
              </c:ext>
            </c:extLst>
          </c:dPt>
          <c:cat>
            <c:strRef>
              <c:f>'SAUVPonts 160326 - maj'!$X$227:$X$229</c:f>
              <c:strCache>
                <c:ptCount val="3"/>
                <c:pt idx="0">
                  <c:v>Somme OPEX EVS 27-31</c:v>
                </c:pt>
                <c:pt idx="1">
                  <c:v>Somme RGE 27-31</c:v>
                </c:pt>
                <c:pt idx="2">
                  <c:v>Risque achat neuf 27-31</c:v>
                </c:pt>
              </c:strCache>
            </c:strRef>
          </c:cat>
          <c:val>
            <c:numRef>
              <c:f>'SAUVPonts 160326 - maj'!$Y$227:$Y$229</c:f>
              <c:numCache>
                <c:formatCode>General</c:formatCode>
                <c:ptCount val="3"/>
                <c:pt idx="0">
                  <c:v>756600</c:v>
                </c:pt>
                <c:pt idx="1">
                  <c:v>8545000</c:v>
                </c:pt>
                <c:pt idx="2">
                  <c:v>6815000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F-4FEC-8A4D-84BB3FD9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'SYNTHESE ANNEE-5ans-10 ans'!$I$18</c:f>
              <c:strCache>
                <c:ptCount val="1"/>
                <c:pt idx="0">
                  <c:v>EVS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'SYNTHESE ANNEE-5ans-10 ans'!$J$17:$O$17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'SYNTHESE ANNEE-5ans-10 ans'!$J$18:$O$18</c:f>
              <c:numCache>
                <c:formatCode>"€"#,##0.00_);[Red]\("€"#,##0.00\)</c:formatCode>
                <c:ptCount val="6"/>
                <c:pt idx="0">
                  <c:v>656000</c:v>
                </c:pt>
                <c:pt idx="1">
                  <c:v>357000</c:v>
                </c:pt>
                <c:pt idx="2">
                  <c:v>188600</c:v>
                </c:pt>
                <c:pt idx="3">
                  <c:v>65000</c:v>
                </c:pt>
                <c:pt idx="4">
                  <c:v>153000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0-4E27-98DF-AD6A3AAD5E8D}"/>
            </c:ext>
          </c:extLst>
        </c:ser>
        <c:ser>
          <c:idx val="1"/>
          <c:order val="1"/>
          <c:tx>
            <c:strRef>
              <c:f>'SYNTHESE ANNEE-5ans-10 ans'!$I$19</c:f>
              <c:strCache>
                <c:ptCount val="1"/>
                <c:pt idx="0">
                  <c:v>GAINS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'SYNTHESE ANNEE-5ans-10 ans'!$J$17:$O$17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'SYNTHESE ANNEE-5ans-10 ans'!$J$19:$O$19</c:f>
              <c:numCache>
                <c:formatCode>"€"#,##0.00_);[Red]\("€"#,##0.00\)</c:formatCode>
                <c:ptCount val="6"/>
                <c:pt idx="0">
                  <c:v>740000</c:v>
                </c:pt>
                <c:pt idx="1">
                  <c:v>1785000</c:v>
                </c:pt>
                <c:pt idx="2">
                  <c:v>3900000</c:v>
                </c:pt>
                <c:pt idx="3">
                  <c:v>0</c:v>
                </c:pt>
                <c:pt idx="4">
                  <c:v>700000</c:v>
                </c:pt>
                <c:pt idx="5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0-4E27-98DF-AD6A3AAD5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0910352"/>
        <c:axId val="1090911312"/>
      </c:barChart>
      <c:catAx>
        <c:axId val="109091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0911312"/>
        <c:crosses val="autoZero"/>
        <c:auto val="1"/>
        <c:lblAlgn val="ctr"/>
        <c:lblOffset val="100"/>
        <c:noMultiLvlLbl val="0"/>
      </c:catAx>
      <c:valAx>
        <c:axId val="10909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091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ans'!$D$50</c:f>
              <c:strCache>
                <c:ptCount val="1"/>
                <c:pt idx="0">
                  <c:v>2026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AE-48FB-8F42-81797AF3B80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AE-48FB-8F42-81797AF3B80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AE-48FB-8F42-81797AF3B80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'SYNTHESE ANNEE-5ans-10 ans'!$B$51:$C$53</c:f>
              <c:multiLvlStrCache>
                <c:ptCount val="3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</c:lvl>
              </c:multiLvlStrCache>
            </c:multiLvlStrRef>
          </c:cat>
          <c:val>
            <c:numRef>
              <c:f>'SYNTHESE ANNEE-5ans-10 ans'!$D$51:$D$53</c:f>
              <c:numCache>
                <c:formatCode>General</c:formatCode>
                <c:ptCount val="3"/>
                <c:pt idx="0">
                  <c:v>656.6</c:v>
                </c:pt>
                <c:pt idx="1">
                  <c:v>414</c:v>
                </c:pt>
                <c:pt idx="2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AE-48FB-8F42-81797AF3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"/>
          <c:y val="8.092556110007226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ans'!$E$50</c:f>
              <c:strCache>
                <c:ptCount val="1"/>
                <c:pt idx="0">
                  <c:v>2027-2031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68-4F06-9AAA-258B87835D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68-4F06-9AAA-258B87835D0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68-4F06-9AAA-258B87835D0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'SYNTHESE ANNEE-5ans-10 ans'!$B$51:$C$54</c:f>
              <c:multiLvlStrCache>
                <c:ptCount val="4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  <c:pt idx="3">
                    <c:v>IA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  <c:pt idx="3">
                    <c:v>CAPEX IV</c:v>
                  </c:pt>
                </c:lvl>
              </c:multiLvlStrCache>
            </c:multiLvlStrRef>
          </c:cat>
          <c:val>
            <c:numRef>
              <c:f>'SYNTHESE ANNEE-5ans-10 ans'!$E$51:$E$53</c:f>
              <c:numCache>
                <c:formatCode>General</c:formatCode>
                <c:ptCount val="3"/>
                <c:pt idx="0">
                  <c:v>768.6</c:v>
                </c:pt>
                <c:pt idx="1">
                  <c:v>8350</c:v>
                </c:pt>
                <c:pt idx="2">
                  <c:v>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68-4F06-9AAA-258B87835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9427627288975463E-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'SYNTHESE ANNEE-5ans-10 ans'!$F$50</c:f>
              <c:strCache>
                <c:ptCount val="1"/>
                <c:pt idx="0">
                  <c:v>2032-2036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0F-406E-BF06-8FB68CBDA30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0F-406E-BF06-8FB68CBDA30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0F-406E-BF06-8FB68CBDA30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'SYNTHESE ANNEE-5ans-10 ans'!$B$51:$C$54</c:f>
              <c:multiLvlStrCache>
                <c:ptCount val="4"/>
                <c:lvl>
                  <c:pt idx="0">
                    <c:v>EVS </c:v>
                  </c:pt>
                  <c:pt idx="1">
                    <c:v>RGE RGM</c:v>
                  </c:pt>
                  <c:pt idx="2">
                    <c:v>ACHAT PONTS NEUFS</c:v>
                  </c:pt>
                  <c:pt idx="3">
                    <c:v>IA</c:v>
                  </c:pt>
                </c:lvl>
                <c:lvl>
                  <c:pt idx="0">
                    <c:v>OPEX DF</c:v>
                  </c:pt>
                  <c:pt idx="1">
                    <c:v>CAPEX 65307</c:v>
                  </c:pt>
                  <c:pt idx="2">
                    <c:v>CAPEX 65307</c:v>
                  </c:pt>
                  <c:pt idx="3">
                    <c:v>CAPEX IV</c:v>
                  </c:pt>
                </c:lvl>
              </c:multiLvlStrCache>
            </c:multiLvlStrRef>
          </c:cat>
          <c:val>
            <c:numRef>
              <c:f>'SYNTHESE ANNEE-5ans-10 ans'!$F$51:$F$53</c:f>
              <c:numCache>
                <c:formatCode>General</c:formatCode>
                <c:ptCount val="3"/>
                <c:pt idx="0">
                  <c:v>457.5</c:v>
                </c:pt>
                <c:pt idx="1">
                  <c:v>2340</c:v>
                </c:pt>
                <c:pt idx="2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0F-406E-BF06-8FB68CBD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Suivi budget prévisionnel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'SYNTHESE ANNEE-5ans-10 ans'!$A$15</c:f>
              <c:strCache>
                <c:ptCount val="1"/>
                <c:pt idx="0">
                  <c:v>  CAPEX IV JANVIER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ans'!$B$15:$F$15</c:f>
              <c:numCache>
                <c:formatCode>"€"#,##0.00_);[Red]\("€"#,##0.00\)</c:formatCode>
                <c:ptCount val="5"/>
                <c:pt idx="0">
                  <c:v>6740000</c:v>
                </c:pt>
                <c:pt idx="1">
                  <c:v>4070000</c:v>
                </c:pt>
                <c:pt idx="2">
                  <c:v>3470000</c:v>
                </c:pt>
                <c:pt idx="3">
                  <c:v>1950000</c:v>
                </c:pt>
                <c:pt idx="4">
                  <c:v>1950000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7-42C5-B105-28BBFD94CF08}"/>
            </c:ext>
          </c:extLst>
        </c:ser>
        <c:ser>
          <c:idx val="3"/>
          <c:order val="3"/>
          <c:tx>
            <c:strRef>
              <c:f>'SYNTHESE ANNEE-5ans-10 ans'!$A$16</c:f>
              <c:strCache>
                <c:ptCount val="1"/>
                <c:pt idx="0">
                  <c:v>  CAPEX IV FEV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ans'!$B$16:$F$16</c:f>
              <c:numCache>
                <c:formatCode>"€"#,##0.00_);[Red]\("€"#,##0.00\)</c:formatCode>
                <c:ptCount val="5"/>
                <c:pt idx="0">
                  <c:v>4595000</c:v>
                </c:pt>
                <c:pt idx="1">
                  <c:v>5060000</c:v>
                </c:pt>
                <c:pt idx="2">
                  <c:v>1190000</c:v>
                </c:pt>
                <c:pt idx="3">
                  <c:v>2570000</c:v>
                </c:pt>
                <c:pt idx="4">
                  <c:v>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67-42C5-B105-28BBFD94CF08}"/>
            </c:ext>
          </c:extLst>
        </c:ser>
        <c:ser>
          <c:idx val="4"/>
          <c:order val="4"/>
          <c:tx>
            <c:strRef>
              <c:f>'SYNTHESE ANNEE-5ans-10 ans'!$A$17</c:f>
              <c:strCache>
                <c:ptCount val="1"/>
                <c:pt idx="0">
                  <c:v>  CAPEX IV MARS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ans'!$B$17:$F$17</c:f>
              <c:numCache>
                <c:formatCode>"€"#,##0.00_);[Red]\("€"#,##0.00\)</c:formatCode>
                <c:ptCount val="5"/>
                <c:pt idx="0">
                  <c:v>5045000</c:v>
                </c:pt>
                <c:pt idx="1">
                  <c:v>4090000</c:v>
                </c:pt>
                <c:pt idx="2">
                  <c:v>1190000</c:v>
                </c:pt>
                <c:pt idx="3">
                  <c:v>1870000</c:v>
                </c:pt>
                <c:pt idx="4">
                  <c:v>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4-46DB-A2ED-113626C0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14088"/>
        <c:axId val="1545039880"/>
      </c:barChart>
      <c:lineChart>
        <c:grouping val="stacked"/>
        <c:varyColors val="0"/>
        <c:ser>
          <c:idx val="0"/>
          <c:order val="0"/>
          <c:tx>
            <c:strRef>
              <c:f>'SYNTHESE ANNEE-5ans-10 ans'!$A$13</c:f>
              <c:strCache>
                <c:ptCount val="1"/>
                <c:pt idx="0">
                  <c:v>Dépenses OPEX usine (EVS)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ans'!$B$13:$F$13</c:f>
              <c:numCache>
                <c:formatCode>"€"#,##0.00_);[Red]\("€"#,##0.00\)</c:formatCode>
                <c:ptCount val="5"/>
                <c:pt idx="0">
                  <c:v>357000</c:v>
                </c:pt>
                <c:pt idx="1">
                  <c:v>188600</c:v>
                </c:pt>
                <c:pt idx="2">
                  <c:v>65000</c:v>
                </c:pt>
                <c:pt idx="3">
                  <c:v>153000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7-42C5-B105-28BBFD94CF08}"/>
            </c:ext>
          </c:extLst>
        </c:ser>
        <c:ser>
          <c:idx val="1"/>
          <c:order val="1"/>
          <c:tx>
            <c:strRef>
              <c:f>'SYNTHESE ANNEE-5ans-10 ans'!$A$14</c:f>
              <c:strCache>
                <c:ptCount val="1"/>
                <c:pt idx="0">
                  <c:v>OBJECTIF - 0 PONT NEUF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'SYNTHESE ANNEE-5ans-10 ans'!$B$9:$F$9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'SYNTHESE ANNEE-5ans-10 ans'!$B$14:$F$14</c:f>
              <c:numCache>
                <c:formatCode>"€"#,##0.00_);[Red]\("€"#,##0.00\)</c:formatCode>
                <c:ptCount val="5"/>
                <c:pt idx="0">
                  <c:v>2810000</c:v>
                </c:pt>
                <c:pt idx="1">
                  <c:v>1160000</c:v>
                </c:pt>
                <c:pt idx="2">
                  <c:v>1190000</c:v>
                </c:pt>
                <c:pt idx="3">
                  <c:v>1870000</c:v>
                </c:pt>
                <c:pt idx="4">
                  <c:v>1320000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7-42C5-B105-28BBFD94C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414088"/>
        <c:axId val="1545039880"/>
      </c:lineChart>
      <c:catAx>
        <c:axId val="131441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39880"/>
        <c:crosses val="autoZero"/>
        <c:auto val="1"/>
        <c:lblAlgn val="ctr"/>
        <c:lblOffset val="100"/>
        <c:noMultiLvlLbl val="0"/>
      </c:catAx>
      <c:valAx>
        <c:axId val="15450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228</xdr:row>
      <xdr:rowOff>171450</xdr:rowOff>
    </xdr:from>
    <xdr:to>
      <xdr:col>28</xdr:col>
      <xdr:colOff>9525</xdr:colOff>
      <xdr:row>242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7DA7C9B-799D-39A0-2B38-F4448C032CFE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1200150</xdr:colOff>
      <xdr:row>229</xdr:row>
      <xdr:rowOff>0</xdr:rowOff>
    </xdr:from>
    <xdr:to>
      <xdr:col>24</xdr:col>
      <xdr:colOff>1209675</xdr:colOff>
      <xdr:row>242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D1D097-1B4C-4616-B3CB-CF79E2503812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1200150</xdr:colOff>
      <xdr:row>230</xdr:row>
      <xdr:rowOff>0</xdr:rowOff>
    </xdr:from>
    <xdr:to>
      <xdr:col>24</xdr:col>
      <xdr:colOff>1209675</xdr:colOff>
      <xdr:row>243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CC6AAB-43DF-44AC-A3F6-57CA62DF6782}"/>
            </a:ext>
            <a:ext uri="{147F2762-F138-4A5C-976F-8EAC2B608ADB}">
              <a16:predDERef xmlns:a16="http://schemas.microsoft.com/office/drawing/2014/main" pred="{B580643D-4077-4530-98B6-D59E22AAB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587375</xdr:colOff>
      <xdr:row>19</xdr:row>
      <xdr:rowOff>152400</xdr:rowOff>
    </xdr:from>
    <xdr:to>
      <xdr:col>14</xdr:col>
      <xdr:colOff>711200</xdr:colOff>
      <xdr:row>31</xdr:row>
      <xdr:rowOff>104775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08E28C1-1FCD-4A39-97F5-01DED6CAE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1216025</xdr:colOff>
      <xdr:row>55</xdr:row>
      <xdr:rowOff>17462</xdr:rowOff>
    </xdr:from>
    <xdr:to>
      <xdr:col>5</xdr:col>
      <xdr:colOff>628650</xdr:colOff>
      <xdr:row>70</xdr:row>
      <xdr:rowOff>46037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BB76F4B-F9DB-4DDE-A808-975DEA663BD7}"/>
            </a:ext>
            <a:ext uri="{147F2762-F138-4A5C-976F-8EAC2B608ADB}">
              <a16:predDERef xmlns:a16="http://schemas.microsoft.com/office/drawing/2014/main" pred="{708E28C1-1FCD-4A39-97F5-01DED6CAE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12</xdr:col>
      <xdr:colOff>546100</xdr:colOff>
      <xdr:row>70</xdr:row>
      <xdr:rowOff>31750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000B448-6B87-4E8B-8ADA-8CF6528212F0}"/>
            </a:ext>
            <a:ext uri="{147F2762-F138-4A5C-976F-8EAC2B608ADB}">
              <a16:predDERef xmlns:a16="http://schemas.microsoft.com/office/drawing/2014/main" pred="{4BB76F4B-F9DB-4DDE-A808-975DEA663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55</xdr:row>
      <xdr:rowOff>0</xdr:rowOff>
    </xdr:from>
    <xdr:to>
      <xdr:col>20</xdr:col>
      <xdr:colOff>600075</xdr:colOff>
      <xdr:row>70</xdr:row>
      <xdr:rowOff>28575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9A213CC-0255-4D39-8D9A-395D48459870}"/>
            </a:ext>
            <a:ext uri="{147F2762-F138-4A5C-976F-8EAC2B608ADB}">
              <a16:predDERef xmlns:a16="http://schemas.microsoft.com/office/drawing/2014/main" pred="{3000B448-6B87-4E8B-8ADA-8CF652821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174624</xdr:rowOff>
    </xdr:from>
    <xdr:to>
      <xdr:col>5</xdr:col>
      <xdr:colOff>971550</xdr:colOff>
      <xdr:row>43</xdr:row>
      <xdr:rowOff>38100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31554A14-CB4F-A769-3C54-CD17FCA379C7}"/>
            </a:ext>
            <a:ext uri="{147F2762-F138-4A5C-976F-8EAC2B608ADB}">
              <a16:predDERef xmlns:a16="http://schemas.microsoft.com/office/drawing/2014/main" pred="{19A213CC-0255-4D39-8D9A-395D48459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552450</xdr:rowOff>
    </xdr:from>
    <xdr:to>
      <xdr:col>2</xdr:col>
      <xdr:colOff>3968750</xdr:colOff>
      <xdr:row>1</xdr:row>
      <xdr:rowOff>1238250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B33A224-8DF3-BD7E-6821-A3BE9307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7975" y="552450"/>
          <a:ext cx="3790950" cy="2047875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0</xdr:row>
      <xdr:rowOff>114300</xdr:rowOff>
    </xdr:from>
    <xdr:to>
      <xdr:col>3</xdr:col>
      <xdr:colOff>2000250</xdr:colOff>
      <xdr:row>0</xdr:row>
      <xdr:rowOff>977900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B52B3A-464F-4A0C-822C-AEB248B155C4}"/>
            </a:ext>
            <a:ext uri="{147F2762-F138-4A5C-976F-8EAC2B608ADB}">
              <a16:predDERef xmlns:a16="http://schemas.microsoft.com/office/drawing/2014/main" pred="{7B33A224-8DF3-BD7E-6821-A3BE9307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3775" y="114300"/>
          <a:ext cx="1419225" cy="86677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</xdr:row>
      <xdr:rowOff>47625</xdr:rowOff>
    </xdr:from>
    <xdr:to>
      <xdr:col>3</xdr:col>
      <xdr:colOff>2425700</xdr:colOff>
      <xdr:row>1</xdr:row>
      <xdr:rowOff>1568450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EE85E76-EB02-B963-292C-492E4CA99981}"/>
            </a:ext>
            <a:ext uri="{147F2762-F138-4A5C-976F-8EAC2B608ADB}">
              <a16:predDERef xmlns:a16="http://schemas.microsoft.com/office/drawing/2014/main" pred="{1FB52B3A-464F-4A0C-822C-AEB248B15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00" y="1409700"/>
          <a:ext cx="2257425" cy="1524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SC Isabelle" id="{F38C6AE2-73B0-4D96-A836-C30A00BE269C}" userId="S::isabelle.bosc@renault.com::a82c8fb5-5696-46a0-a134-68a9b936f2d7" providerId="AD"/>
  <person displayName="DURIEUX Daniel" id="{CFB7C469-5D4C-4F45-AD63-93256009C232}" userId="S::daniel.durieux@renault.com::5eab42cd-52fd-4b26-9281-4d60bd59f43f" providerId="AD"/>
  <person displayName="REDUREAU Elisabeth" id="{0FBE4FAD-6C48-4F83-B8A6-9E22FCCCA926}" userId="S::elisabeth.redureau@renault.com::1386ead4-116f-4ab4-b584-9c5f3a86f41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513917939817" createdVersion="8" refreshedVersion="8" minRefreshableVersion="3" recordCount="189" xr:uid="{E66EA857-B3C2-46FC-A4ED-B485D6A6BCD4}">
  <cacheSource type="worksheet">
    <worksheetSource ref="A10:Y197" sheet="Ponts"/>
  </cacheSource>
  <cacheFields count="25">
    <cacheField name="PAYS" numFmtId="0">
      <sharedItems count="10">
        <s v="1-FRANCE"/>
        <s v="2-ESPAGNE"/>
        <s v="ARGENTINE"/>
        <s v="BRESIL"/>
        <s v="COREE"/>
        <s v="INDE"/>
        <s v="MAROC"/>
        <s v="ROUMANIE"/>
        <s v="SLOVENIE"/>
        <s v="TURQUIE"/>
      </sharedItems>
    </cacheField>
    <cacheField name="Site" numFmtId="0">
      <sharedItems count="16">
        <s v="Chassis"/>
        <s v="LHA"/>
        <s v="MCA"/>
        <s v="UGB"/>
        <s v="UPL"/>
        <s v="PAL"/>
        <s v="VLL"/>
        <s v="Cordoba"/>
        <s v="Curitiba"/>
        <s v="Busan"/>
        <s v="CHENNAI"/>
        <s v="Tanger"/>
        <s v="Matrite"/>
        <s v="PITESTI"/>
        <s v="REVOZ"/>
        <s v="Bursa"/>
      </sharedItems>
    </cacheField>
    <cacheField name="Pont" numFmtId="0">
      <sharedItems count="191">
        <s v="Pont E4 20T 48444 SEVAL/OMIS"/>
        <s v="Pont E0 46833 25 T KONECRANES"/>
        <s v="SP HH3 44839 25T ADC"/>
        <s v="Pont E2 1470200822 4T SEVAL"/>
        <s v="Pont E2' 1470200821 8/8 T DEMAG"/>
        <s v="Pont E2 1470200820 14/14 T SEVAL"/>
        <s v="Pont (SP ?) E4 1470200756 8T"/>
        <s v="Pont E5 25 T 1470200554 SEVAL"/>
        <s v="Pont E6 1470000240 50T SAMETO"/>
        <s v="Pont E6 1470001297 50/50T SAMETO"/>
        <s v="Pont E0 1470000704 25 T SEVAL"/>
        <s v="Pont E2 1479900509 16T SAMETO"/>
        <s v="Pont E1 759847 20T SAMETO"/>
        <s v="Pont E1 759848 20/20 T SAMETO (RGE 2019)"/>
        <s v="Pont J12 63T"/>
        <s v="Pont J11 63T"/>
        <s v="Pince outils J11"/>
        <s v="Pince à outil J12"/>
        <s v="Semi-portique N°1 J3 CHSL"/>
        <s v="Semi-portique N°2 J3 CHSL (10T SAMETO?)-STOP 06/02"/>
        <s v="Pont J1sud 63T"/>
        <s v="Pont J3 63/63T CAILLARD"/>
        <s v="Chemins de roulement J3"/>
        <s v="Chemins de roulement J1 SUD 63T, soudures"/>
        <s v="J1 Nord"/>
        <s v="J2 Nord "/>
        <s v="J2 Sud"/>
        <s v="Pont 63T XLHS SECAL"/>
        <s v="PINCE 50T XXL HS"/>
        <s v="Pont 50/50 T XLHS SECAL"/>
        <s v="Pont 25 T PAL SEVAL"/>
        <s v="Pont 32 T Appro bobines SAMETO"/>
        <s v="Pont 25/25T Nord SAMETO"/>
        <s v="Semi-portique 25/25 T surclassé 30T SEVAL"/>
        <s v="Pont 80T SAMETO"/>
        <s v="Pont 25/25 T Sud SEVAL L01"/>
        <s v="Pont A14 63/63 T ADC"/>
        <s v="Pont A1 GE 35 T SECAL"/>
        <s v="Pont A13 80 T SECAL/OMIS"/>
        <s v="Pont A15 50/50 T SEVAL/OMIS"/>
        <s v="Pont A1 PE 35 T KONECRANES"/>
        <s v="Pont A17 35 T SEVAL/OMIS"/>
        <s v="Pont A2 GE 35 T KONECRANES "/>
        <s v="Pont A2 PE 35 T KONECRANES"/>
        <s v="Pont A9 63/63 T KONECRANES"/>
        <s v="Pont A7 63/63 T SEVAL"/>
        <s v="Pont A8 63/63 T SAMETO "/>
        <s v="Pont A2 50 T SAMETO "/>
        <s v="Pont A10 63/63 T SAMETO"/>
        <s v="Pont A16 63/63 T SAMETO"/>
        <s v="Pont A12 Caillard/SAMETO 63 T "/>
        <s v="Semi-portique A16 10 T"/>
        <s v="Pont A18 32/32T "/>
        <s v="Pont A11 63/63 T CAILLARD/SAMETO ?"/>
        <s v="Pont AA1 45 T SEVAL"/>
        <s v="Pince outils AB2"/>
        <s v="Pince outils AB6 "/>
        <s v="Pont AB3 50T SAMETO"/>
        <s v="Pont AA3 28T SEVAL"/>
        <s v="Pont AB1 43 T SEVAL"/>
        <s v="Pont AB2 40T SEVAL"/>
        <s v="Pont AA5 28 T SEVAL"/>
        <s v="Pont AB5 40 T SEVAL "/>
        <s v="Pont RAsud 32T  CHSL"/>
        <s v="Pont RAcentre 32T CHSL"/>
        <s v="Pont RA Nord 32T CHSL"/>
        <s v="Pont AF3 32T SAMETO"/>
        <s v="Pont AB6. FLC/SAMETO.  50T"/>
        <s v="Pont AB4 Nord 15T APPLEVAGE"/>
        <s v="Pont AA4 6T APPLEVAGE"/>
        <s v="Pont AB4 sud 15T APLEVAGE"/>
        <s v="Pont AA2 6T LEVMAN"/>
        <s v="Pont 45/45T PG7 GH"/>
        <s v="Pont 45/45T PG5 DEMAG High Speed"/>
        <s v="SP 25/25T SEVAL"/>
        <s v="Pont 32/32T PG4 SEVAL"/>
        <s v="Pont 63/63T PG1 SEVAL Matriceria"/>
        <s v="Pont 63T PG2 SEVAL L2"/>
        <s v="Pont 63T PG3 SEVAL L3 et 4"/>
        <s v="Pont 63/63T PG6 DEMAG"/>
        <s v="Pont 40 T HOMANSER "/>
        <s v="Pont 10 T HOMANSER"/>
        <s v="Pont 32 Tnord SEVAL bobines + retrofit DEMAG (2016)"/>
        <s v="Pont 32Tsud SEVAL bobines + retrofit DEMAG (2011)"/>
        <s v="Pont 32/32 T SEVAL Matricea 13a"/>
        <s v="Pont 63/63 T SEVAL L13b"/>
        <s v="Pont 32/32 T SEVAL L11"/>
        <s v="Pont 63/63 T SEVAL L15"/>
        <s v="Pont 32/32 T SEVAL L5"/>
        <s v="Pont 32/32 T SEVAL L17"/>
        <s v="Pont 63/63 T ARAEL L1"/>
        <s v="Pont 63/63 T SEVAL L9"/>
        <s v="Pont 32? 25?/32? 25 T ARAEL L7"/>
        <s v="Pont 63/63 T SEVAL L3"/>
        <s v="Pont DEMAG Matriceria"/>
        <s v="Pont N°11   35T + 17T FORVIS"/>
        <s v="Pont N° 14  35T + 17T FORVIS"/>
        <s v="SP N°5  35T + 5T  JONACH"/>
        <s v="Pont N°1  25T + 5T JONACH"/>
        <s v="Pont N°4 40T + 7,5T  JONACH"/>
        <s v="Pont N°7    5T  GAMA"/>
        <s v="Pont 40T TGSE L6 DURAFERRO "/>
        <s v="Pont 40/20 T MAP2 DEMAG"/>
        <s v="Pont 32T découpe L5 SEVAL (OMIS)"/>
        <s v="Pont 40/20 T GSE L2  DEMAG"/>
        <s v="Pont 63 T TGSE L1 DEMAG"/>
        <s v="Pont 63/32 T MAP1 DURAFERRO"/>
        <s v="Pont 5-3 40/20 T"/>
        <s v="Pont 3-2 40 T pour presse 5100 T"/>
        <s v="Pont 4-2 blanking line 30 T"/>
        <s v="Pont 6 30 T Presse 3200 T"/>
        <s v="Pont 4-1 blanking line 30 T"/>
        <s v="Pont 2 30 T Presse 2700 T"/>
        <s v="Pont 1 30 T Presse 3200 T"/>
        <s v="Pont 5-1 30/15 T"/>
        <s v="Pont N°9 40/20 T DEMAG"/>
        <s v="Pont N°7 40/20 T DEMAG"/>
        <s v="Pont N°8 40 T DEMAG"/>
        <s v="Pont N°1  32T DEMAG"/>
        <s v="Pont N°2 32T DEMAG"/>
        <s v="Pont N°3 40/20 T DEMAG"/>
        <s v="Pont N°4 40T DEMAG"/>
        <s v="Pont N°5 40/20 T DEMAG"/>
        <s v="Pont N°6 40T DEMAG"/>
        <s v="Pont HS1 55T SECAL"/>
        <s v="PINCE 40T PONT XL HS"/>
        <s v="Pont HS2 SECAL"/>
        <s v="Pont 603 32 T KONECRANES"/>
        <s v="Pont 604 40/20 T KONECRANES"/>
        <s v="Pont 605 40 T KONECRANES"/>
        <s v="Pont 606 40/20 T KONECRANES"/>
        <s v="Pont 607 32 T KONECRANES"/>
        <s v="Pont 11 32 T ADC"/>
        <s v="Pont 12 32 T ADC "/>
        <s v="Pont 31 40/20 T ADC "/>
        <s v="Pont 32 32 T ADC"/>
        <s v="Pont 41 40/20 T ADC"/>
        <s v="Pont 42 40 T ADC"/>
        <s v="Pont 51 40/20 T ADC"/>
        <s v="Pont 52 32 T ADC"/>
        <s v="Pont Bat. 1 25/10T ADC"/>
        <s v="Pont bat. H1 40/20 T ADC"/>
        <s v="Pont MAP 40/20 T ADC"/>
        <s v="Pont bat. 2 25/10 T ADC"/>
        <s v="Pont bat. 2 40/20 T  ADC"/>
        <s v="Pont STAHL 20/5 T"/>
        <s v="Pont STAHL 40/20 T"/>
        <s v="Pont 8 16/16 T SECAL"/>
        <s v="Pont 15 HS 63 T ADC"/>
        <s v="PINCE 50T PONT 15"/>
        <s v="Pont 16 HS 50/25 T ADC"/>
        <s v="Pont 6 32/32 T PROMPT"/>
        <s v="Pont 1  63/32 T PROMPT"/>
        <s v="Pont 2 63/32 T PROMPT"/>
        <s v="Pont 4 50/25 T PROMPT"/>
        <s v="Pont 5 32/8T PROMPT"/>
        <s v="Pont 7 32/8T PROMPT "/>
        <s v="Pont 5T MONCOR  atelier maintenance pont "/>
        <s v="Pont 3 50/12,5 T PROMPT "/>
        <s v="Pont 13 TGSE 50/25 T PROMPT"/>
        <s v="Pont 14 TGSE 50 T PROMPT "/>
        <s v="Pont 10 16/16 T PROMPT"/>
        <s v="Pont 9 32/8 T PROMPT"/>
        <s v="Pont depot tole  bobines N°1 , 32 T PROMPT"/>
        <s v="Pont depot tole  bobines N°2 , 32 T PROMPT"/>
        <s v="Pont 11 32/8T PROMPT"/>
        <s v="Pont  12  16/16 T PROMPT"/>
        <s v="Pont 8bis  5 T( atelier maintenance LUGOMET/ MONCOR)"/>
        <s v="Pont 10 bis (  usinage maintenance) LUGOMET "/>
        <s v="Pont 45/45/10 N°8 SEVAL (OMIS)"/>
        <s v="Pont 40/10  T  N°3 MOSTOVNA ch. DEMAG"/>
        <s v="Pont 40/40/10 N° 7 MOSTOVNA ch. DEMAG"/>
        <s v="Pont 40/10 T N°1 MOSTOVNA ch. DEMAG"/>
        <s v="Pont 40/10 T  N°2 MOSTOVNA ch. DEMAG"/>
        <s v="Pont 10 T N°5 MOSTOVNA ch. STAHL"/>
        <s v="SP 10T MOSTOVNA - sous pont 4"/>
        <s v="pont 40/25 T N°4 MOSTOVNA ch. DEMAG"/>
        <s v="Remplacement rails de roulement"/>
        <s v="Pont XL HS GMT"/>
        <s v="Pont bobines PAL 2 32 T"/>
        <s v="Pont 45/45 T XLHS GMT"/>
        <s v="Pont 50/20 T GP10 GP20 GMT"/>
        <s v="Pont 50/20 T GP30 GP40 GMT"/>
        <s v="Pont 50/20 T TGP 100 GMT"/>
        <s v="Pont 50/20 T Maintenance GMT"/>
        <s v="Pont 50/20 T Inj. Plast GMT"/>
        <s v="Pont bobines PAL 1 32 T"/>
        <s v="SP 15 T Maintenance VINCSAN"/>
        <s v="SP 10T Maintenance VINCSAN"/>
        <s v="Pont AB4 Nord 15T APLEVAGE" u="1"/>
        <s v="Pont AA4 6T APLEVAGE" u="1"/>
      </sharedItems>
    </cacheField>
    <cacheField name="ACCESSOIRES :_x000a_Pince ou _x000a_Elingue" numFmtId="0">
      <sharedItems containsBlank="1"/>
    </cacheField>
    <cacheField name="EGT" numFmtId="0">
      <sharedItems containsBlank="1" containsMixedTypes="1" containsNumber="1" containsInteger="1" minValue="2025" maxValue="2028" count="7">
        <m/>
        <n v="2027"/>
        <n v="2026"/>
        <s v="EGT"/>
        <s v="???"/>
        <n v="2028"/>
        <n v="2025"/>
      </sharedItems>
    </cacheField>
    <cacheField name="EGT €" numFmtId="0">
      <sharedItems containsBlank="1" containsMixedTypes="1" containsNumber="1" containsInteger="1" minValue="55000" maxValue="88000"/>
    </cacheField>
    <cacheField name="COMMENTAIRES" numFmtId="0">
      <sharedItems containsBlank="1" containsMixedTypes="1" containsNumber="1" containsInteger="1" minValue="80000" maxValue="80000"/>
    </cacheField>
    <cacheField name="Ligne de Presse ou utilisation" numFmtId="0">
      <sharedItems containsBlank="1"/>
    </cacheField>
    <cacheField name="MES" numFmtId="0">
      <sharedItems containsString="0" containsBlank="1" containsNumber="1" containsInteger="1" minValue="1953" maxValue="2024"/>
    </cacheField>
    <cacheField name="Observations" numFmtId="0">
      <sharedItems containsBlank="1"/>
    </cacheField>
    <cacheField name="Age_x000a_" numFmtId="1">
      <sharedItems containsMixedTypes="1" containsNumber="1" containsInteger="1" minValue="2" maxValue="73"/>
    </cacheField>
    <cacheField name="PRIX NEUF" numFmtId="0">
      <sharedItems containsBlank="1" containsMixedTypes="1" containsNumber="1" containsInteger="1" minValue="70000" maxValue="1170000"/>
    </cacheField>
    <cacheField name="Travaux _x000a_RG ou Installation Nouveau Pont" numFmtId="0">
      <sharedItems containsBlank="1"/>
    </cacheField>
    <cacheField name="Pont à évaluer en interne par Référent Levage (MES&gt;2008)" numFmtId="0">
      <sharedItems containsBlank="1"/>
    </cacheField>
    <cacheField name="Année Evaluation Interne" numFmtId="0">
      <sharedItems containsBlank="1" containsMixedTypes="1" containsNumber="1" containsInteger="1" minValue="2029" maxValue="2044"/>
    </cacheField>
    <cacheField name="Evaluation Spéciale O/N" numFmtId="0">
      <sharedItems containsBlank="1"/>
    </cacheField>
    <cacheField name="EVS Année" numFmtId="0">
      <sharedItems containsString="0" containsBlank="1" containsNumber="1" containsInteger="1" minValue="39" maxValue="2060"/>
    </cacheField>
    <cacheField name="E/S Montant" numFmtId="0">
      <sharedItems containsBlank="1" containsMixedTypes="1" containsNumber="1" containsInteger="1" minValue="2500" maxValue="40000"/>
    </cacheField>
    <cacheField name="2024 EGT" numFmtId="0">
      <sharedItems containsString="0" containsBlank="1" containsNumber="1" containsInteger="1" minValue="55000" maxValue="75000"/>
    </cacheField>
    <cacheField name="2025 OPEX DF (EVS et travaux préconisés) (EVS et travaux préconisés)" numFmtId="0">
      <sharedItems containsString="0" containsBlank="1" containsNumber="1" containsInteger="1" minValue="8000" maxValue="65000"/>
    </cacheField>
    <cacheField name="2025 RGE/RGM CAPEX IV" numFmtId="0">
      <sharedItems containsString="0" containsBlank="1" containsNumber="1" containsInteger="1" minValue="100000" maxValue="135000"/>
    </cacheField>
    <cacheField name="2025 ACHAT NEUF CAPEX IV" numFmtId="0">
      <sharedItems containsBlank="1"/>
    </cacheField>
    <cacheField name="2026 OPEX DF (EVS et travaux préconisés) " numFmtId="0">
      <sharedItems containsString="0" containsBlank="1" containsNumber="1" containsInteger="1" minValue="4300" maxValue="160000"/>
    </cacheField>
    <cacheField name="2026 RGE/RGM CAPEX IV" numFmtId="0">
      <sharedItems containsString="0" containsBlank="1" containsNumber="1" containsInteger="1" minValue="85000" maxValue="329000"/>
    </cacheField>
    <cacheField name="2026 ACHAT NEUF CAPEX IV" numFmtId="0">
      <sharedItems containsString="0" containsBlank="1" containsNumber="1" containsInteger="1" minValue="290000" maxValue="4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448343981479" createdVersion="8" refreshedVersion="8" minRefreshableVersion="3" recordCount="189" xr:uid="{07A3C148-DB40-4172-8D79-8035182DE99A}">
  <cacheSource type="worksheet">
    <worksheetSource ref="A10:AN197" sheet="Ponts"/>
  </cacheSource>
  <cacheFields count="40">
    <cacheField name="PAYS" numFmtId="0">
      <sharedItems/>
    </cacheField>
    <cacheField name="Site" numFmtId="0">
      <sharedItems count="16">
        <s v="Chassis"/>
        <s v="LHA"/>
        <s v="MCA"/>
        <s v="UGB"/>
        <s v="UPL"/>
        <s v="PAL"/>
        <s v="VLL"/>
        <s v="Cordoba"/>
        <s v="Curitiba"/>
        <s v="Busan"/>
        <s v="CHENNAI"/>
        <s v="Tanger"/>
        <s v="Matrite"/>
        <s v="PITESTI"/>
        <s v="REVOZ"/>
        <s v="Bursa"/>
      </sharedItems>
    </cacheField>
    <cacheField name="Pont" numFmtId="0">
      <sharedItems/>
    </cacheField>
    <cacheField name="ACCESSOIRES :_x000a_Pince ou _x000a_Elingue" numFmtId="0">
      <sharedItems containsBlank="1"/>
    </cacheField>
    <cacheField name="EGT" numFmtId="0">
      <sharedItems containsBlank="1" containsMixedTypes="1" containsNumber="1" containsInteger="1" minValue="2025" maxValue="2028"/>
    </cacheField>
    <cacheField name="EGT €" numFmtId="0">
      <sharedItems containsBlank="1" containsMixedTypes="1" containsNumber="1" containsInteger="1" minValue="55000" maxValue="88000"/>
    </cacheField>
    <cacheField name="COMMENTAIRES" numFmtId="0">
      <sharedItems containsBlank="1" containsMixedTypes="1" containsNumber="1" containsInteger="1" minValue="80000" maxValue="80000"/>
    </cacheField>
    <cacheField name="Ligne de Presse ou utilisation" numFmtId="0">
      <sharedItems containsBlank="1"/>
    </cacheField>
    <cacheField name="MES" numFmtId="0">
      <sharedItems containsString="0" containsBlank="1" containsNumber="1" containsInteger="1" minValue="1953" maxValue="2024"/>
    </cacheField>
    <cacheField name="Observations" numFmtId="0">
      <sharedItems containsBlank="1"/>
    </cacheField>
    <cacheField name="Age_x000a_" numFmtId="1">
      <sharedItems containsMixedTypes="1" containsNumber="1" containsInteger="1" minValue="2" maxValue="73"/>
    </cacheField>
    <cacheField name="PRIX NEUF" numFmtId="0">
      <sharedItems containsBlank="1" containsMixedTypes="1" containsNumber="1" containsInteger="1" minValue="70000" maxValue="1170000"/>
    </cacheField>
    <cacheField name="Travaux _x000a_RG ou Installation Nouveau Pont" numFmtId="0">
      <sharedItems containsBlank="1"/>
    </cacheField>
    <cacheField name="Pont à évaluer en interne par Référent Levage (MES&gt;2008)" numFmtId="0">
      <sharedItems containsBlank="1"/>
    </cacheField>
    <cacheField name="Année Evaluation Interne" numFmtId="0">
      <sharedItems containsBlank="1" containsMixedTypes="1" containsNumber="1" containsInteger="1" minValue="2029" maxValue="2044"/>
    </cacheField>
    <cacheField name="Evaluation Spéciale O/N" numFmtId="0">
      <sharedItems containsBlank="1"/>
    </cacheField>
    <cacheField name="EVS Année" numFmtId="0">
      <sharedItems containsString="0" containsBlank="1" containsNumber="1" containsInteger="1" minValue="39" maxValue="2060"/>
    </cacheField>
    <cacheField name="E/S Montant" numFmtId="0">
      <sharedItems containsBlank="1" containsMixedTypes="1" containsNumber="1" containsInteger="1" minValue="2500" maxValue="40000"/>
    </cacheField>
    <cacheField name="2024 EGT" numFmtId="0">
      <sharedItems containsString="0" containsBlank="1" containsNumber="1" containsInteger="1" minValue="55000" maxValue="75000"/>
    </cacheField>
    <cacheField name="2025 OPEX DF (EVS et travaux préconisés) (EVS et travaux préconisés)" numFmtId="0">
      <sharedItems containsString="0" containsBlank="1" containsNumber="1" containsInteger="1" minValue="8000" maxValue="65000"/>
    </cacheField>
    <cacheField name="2025 RGE/RGM CAPEX IV" numFmtId="0">
      <sharedItems containsString="0" containsBlank="1" containsNumber="1" containsInteger="1" minValue="100000" maxValue="135000"/>
    </cacheField>
    <cacheField name="2025 ACHAT NEUF CAPEX IV" numFmtId="0">
      <sharedItems containsBlank="1"/>
    </cacheField>
    <cacheField name="2026 OPEX DF (EVS et travaux préconisés) " numFmtId="0">
      <sharedItems containsString="0" containsBlank="1" containsNumber="1" containsInteger="1" minValue="4300" maxValue="160000"/>
    </cacheField>
    <cacheField name="2026 RGE/RGM CAPEX IV" numFmtId="0">
      <sharedItems containsString="0" containsBlank="1" containsNumber="1" containsInteger="1" minValue="85000" maxValue="329000"/>
    </cacheField>
    <cacheField name="2026 ACHAT NEUF CAPEX IV" numFmtId="0">
      <sharedItems containsString="0" containsBlank="1" containsNumber="1" containsInteger="1" minValue="290000" maxValue="450000"/>
    </cacheField>
    <cacheField name="2027 OPEX DF (EVS et travaux préconisés)" numFmtId="0">
      <sharedItems containsString="0" containsBlank="1" containsNumber="1" containsInteger="1" minValue="5000" maxValue="65000"/>
    </cacheField>
    <cacheField name="2027 RGE/RGM CAPEX IV" numFmtId="0">
      <sharedItems containsString="0" containsBlank="1" containsNumber="1" containsInteger="1" minValue="0" maxValue="300000"/>
    </cacheField>
    <cacheField name="2027 ACHAT NEUF CAPEX IV" numFmtId="0">
      <sharedItems containsString="0" containsBlank="1" containsNumber="1" containsInteger="1" minValue="675000" maxValue="860000"/>
    </cacheField>
    <cacheField name="2028 OPEX DF (EVS et travaux préconisés) " numFmtId="0">
      <sharedItems containsString="0" containsBlank="1" containsNumber="1" containsInteger="1" minValue="4300" maxValue="65000"/>
    </cacheField>
    <cacheField name="2028 RGE/RGM CAPEX IV" numFmtId="0">
      <sharedItems containsString="0" containsBlank="1" containsNumber="1" containsInteger="1" minValue="140000" maxValue="170000"/>
    </cacheField>
    <cacheField name="2028 ACHAT NEUF CAPEX IV" numFmtId="0">
      <sharedItems containsString="0" containsBlank="1" containsNumber="1" containsInteger="1" minValue="800000" maxValue="1170000"/>
    </cacheField>
    <cacheField name="2029 OPEX DF (EVS et travaux préconisés) " numFmtId="0">
      <sharedItems containsString="0" containsBlank="1" containsNumber="1" containsInteger="1" minValue="40000" maxValue="65000"/>
    </cacheField>
    <cacheField name="2029 RGE/RGM CAPEX IV" numFmtId="0">
      <sharedItems containsString="0" containsBlank="1" containsNumber="1" containsInteger="1" minValue="170000" maxValue="170000"/>
    </cacheField>
    <cacheField name="2029 ACHAT NEUF CAPEX IV" numFmtId="0">
      <sharedItems containsNonDate="0" containsString="0" containsBlank="1"/>
    </cacheField>
    <cacheField name="2030 OPEX DF (EVS et travaux préconisés) " numFmtId="0">
      <sharedItems containsString="0" containsBlank="1" containsNumber="1" containsInteger="1" minValue="8000" maxValue="65000"/>
    </cacheField>
    <cacheField name="2030 RGE/RGM CAPEX IV" numFmtId="0">
      <sharedItems containsString="0" containsBlank="1" containsNumber="1" containsInteger="1" minValue="170000" maxValue="170000"/>
    </cacheField>
    <cacheField name="2030 ACHAT NEUF CAPEX IV" numFmtId="0">
      <sharedItems containsNonDate="0" containsString="0" containsBlank="1"/>
    </cacheField>
    <cacheField name="2031 OPEX DF (EVS et travaux préconisés) " numFmtId="0">
      <sharedItems containsString="0" containsBlank="1" containsNumber="1" containsInteger="1" minValue="2500" maxValue="2500"/>
    </cacheField>
    <cacheField name="2031 RGE/RGM CAPEX IV" numFmtId="0">
      <sharedItems containsString="0" containsBlank="1" containsNumber="1" containsInteger="1" minValue="170000" maxValue="300000"/>
    </cacheField>
    <cacheField name="2031 ACHAT NEUF CAPEX IV" numFmtId="0">
      <sharedItems containsString="0" containsBlank="1" containsNumber="1" containsInteger="1" minValue="850000" maxValue="8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x v="0"/>
    <x v="0"/>
    <m/>
    <x v="0"/>
    <m/>
    <m/>
    <m/>
    <n v="2012"/>
    <s v="HORS SCOPE DEPT EMB"/>
    <n v="14"/>
    <m/>
    <m/>
    <s v="Evaluation interne"/>
    <n v="2032"/>
    <s v="N"/>
    <n v="2051"/>
    <n v="40000"/>
    <m/>
    <m/>
    <m/>
    <m/>
    <m/>
    <m/>
    <m/>
  </r>
  <r>
    <x v="0"/>
    <x v="0"/>
    <x v="1"/>
    <m/>
    <x v="0"/>
    <m/>
    <m/>
    <m/>
    <n v="2010"/>
    <s v="HORS SCOPE DEPT EMB"/>
    <n v="16"/>
    <m/>
    <s v="RGE"/>
    <s v="Evaluation interne"/>
    <n v="2030"/>
    <s v="N"/>
    <n v="2049"/>
    <n v="40000"/>
    <m/>
    <m/>
    <m/>
    <m/>
    <m/>
    <m/>
    <m/>
  </r>
  <r>
    <x v="0"/>
    <x v="0"/>
    <x v="2"/>
    <m/>
    <x v="0"/>
    <m/>
    <m/>
    <m/>
    <n v="2008"/>
    <s v="HORS SCOPE DEPT EMB"/>
    <n v="18"/>
    <m/>
    <s v="RGE"/>
    <s v=" "/>
    <s v=" "/>
    <s v="N"/>
    <n v="2047"/>
    <n v="25000"/>
    <m/>
    <m/>
    <m/>
    <m/>
    <m/>
    <m/>
    <m/>
  </r>
  <r>
    <x v="0"/>
    <x v="0"/>
    <x v="3"/>
    <m/>
    <x v="0"/>
    <m/>
    <m/>
    <m/>
    <n v="2003"/>
    <s v="HORS SCOPE DEPT EMB"/>
    <n v="23"/>
    <m/>
    <m/>
    <s v=" "/>
    <s v=" "/>
    <s v="N"/>
    <n v="2042"/>
    <n v="40000"/>
    <m/>
    <m/>
    <m/>
    <m/>
    <m/>
    <m/>
    <m/>
  </r>
  <r>
    <x v="0"/>
    <x v="0"/>
    <x v="4"/>
    <m/>
    <x v="0"/>
    <m/>
    <m/>
    <m/>
    <n v="2003"/>
    <s v="HORS SCOPE DEPT EMB"/>
    <n v="23"/>
    <m/>
    <m/>
    <s v=" "/>
    <s v=" "/>
    <s v="N"/>
    <n v="2042"/>
    <n v="40000"/>
    <m/>
    <m/>
    <m/>
    <m/>
    <m/>
    <m/>
    <m/>
  </r>
  <r>
    <x v="0"/>
    <x v="0"/>
    <x v="5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6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7"/>
    <m/>
    <x v="0"/>
    <m/>
    <m/>
    <m/>
    <n v="2003"/>
    <s v="HORS SCOPE DEPT EMB"/>
    <n v="23"/>
    <m/>
    <s v="RGE"/>
    <s v=" "/>
    <s v=" "/>
    <s v="N"/>
    <n v="2042"/>
    <n v="40000"/>
    <m/>
    <m/>
    <m/>
    <m/>
    <m/>
    <m/>
    <m/>
  </r>
  <r>
    <x v="0"/>
    <x v="0"/>
    <x v="8"/>
    <m/>
    <x v="0"/>
    <m/>
    <m/>
    <m/>
    <n v="2001"/>
    <s v="HORS SCOPE DEPT EMB"/>
    <n v="25"/>
    <m/>
    <s v="RGE 25 ans"/>
    <s v=" "/>
    <s v=" "/>
    <s v="N"/>
    <n v="2040"/>
    <n v="40000"/>
    <m/>
    <m/>
    <m/>
    <m/>
    <m/>
    <m/>
    <m/>
  </r>
  <r>
    <x v="0"/>
    <x v="0"/>
    <x v="9"/>
    <m/>
    <x v="0"/>
    <m/>
    <m/>
    <m/>
    <n v="2001"/>
    <s v="HORS SCOPE DEPT EMB"/>
    <n v="25"/>
    <m/>
    <s v="RGE 25 ans"/>
    <s v=" "/>
    <s v=" "/>
    <s v="N"/>
    <n v="2040"/>
    <n v="40000"/>
    <m/>
    <m/>
    <m/>
    <m/>
    <m/>
    <m/>
    <m/>
  </r>
  <r>
    <x v="0"/>
    <x v="0"/>
    <x v="10"/>
    <m/>
    <x v="0"/>
    <m/>
    <m/>
    <m/>
    <n v="2000"/>
    <s v="HORS SCOPE DEPT EMB"/>
    <n v="26"/>
    <m/>
    <s v="RGE"/>
    <s v=" "/>
    <s v=" "/>
    <s v="N"/>
    <n v="2039"/>
    <n v="40000"/>
    <m/>
    <m/>
    <m/>
    <m/>
    <m/>
    <n v="150000"/>
    <m/>
  </r>
  <r>
    <x v="0"/>
    <x v="0"/>
    <x v="11"/>
    <m/>
    <x v="0"/>
    <m/>
    <m/>
    <m/>
    <n v="1999"/>
    <s v="HORS SCOPE DEPT EMB"/>
    <n v="27"/>
    <m/>
    <s v="RGE"/>
    <s v=" "/>
    <s v=" "/>
    <s v="N"/>
    <n v="2038"/>
    <n v="40000"/>
    <m/>
    <m/>
    <m/>
    <m/>
    <m/>
    <n v="120000"/>
    <m/>
  </r>
  <r>
    <x v="0"/>
    <x v="0"/>
    <x v="12"/>
    <m/>
    <x v="0"/>
    <m/>
    <m/>
    <m/>
    <n v="1994"/>
    <s v="HORS SCOPE DEPT EMB"/>
    <n v="32"/>
    <m/>
    <s v="RGE"/>
    <s v=" "/>
    <s v=" "/>
    <s v="N"/>
    <n v="2033"/>
    <n v="40000"/>
    <m/>
    <m/>
    <m/>
    <m/>
    <m/>
    <n v="150000"/>
    <m/>
  </r>
  <r>
    <x v="0"/>
    <x v="0"/>
    <x v="13"/>
    <m/>
    <x v="0"/>
    <m/>
    <m/>
    <m/>
    <n v="1994"/>
    <s v="HORS SCOPE DEPT EMB"/>
    <n v="32"/>
    <m/>
    <m/>
    <s v=" "/>
    <s v=" "/>
    <s v="N"/>
    <n v="2033"/>
    <n v="40000"/>
    <m/>
    <m/>
    <m/>
    <m/>
    <m/>
    <m/>
    <m/>
  </r>
  <r>
    <x v="0"/>
    <x v="1"/>
    <x v="14"/>
    <s v="Pince"/>
    <x v="0"/>
    <m/>
    <m/>
    <s v="L08"/>
    <n v="2006"/>
    <m/>
    <n v="20"/>
    <n v="950000"/>
    <s v="RGE"/>
    <s v=" "/>
    <s v=" "/>
    <s v="NC"/>
    <n v="2045"/>
    <n v="40000"/>
    <m/>
    <m/>
    <m/>
    <m/>
    <m/>
    <m/>
    <m/>
  </r>
  <r>
    <x v="0"/>
    <x v="1"/>
    <x v="15"/>
    <s v="Pince"/>
    <x v="0"/>
    <m/>
    <m/>
    <s v="L11"/>
    <n v="2006"/>
    <m/>
    <n v="20"/>
    <m/>
    <s v="RGE"/>
    <s v=" "/>
    <s v=" "/>
    <m/>
    <n v="2045"/>
    <n v="40000"/>
    <m/>
    <m/>
    <m/>
    <m/>
    <m/>
    <m/>
    <m/>
  </r>
  <r>
    <x v="0"/>
    <x v="1"/>
    <x v="16"/>
    <s v="Pince"/>
    <x v="0"/>
    <m/>
    <m/>
    <s v="L11"/>
    <n v="1999"/>
    <m/>
    <n v="27"/>
    <m/>
    <s v="RG"/>
    <s v=" "/>
    <s v=" "/>
    <s v="NC"/>
    <m/>
    <m/>
    <m/>
    <m/>
    <n v="100000"/>
    <m/>
    <m/>
    <m/>
    <m/>
  </r>
  <r>
    <x v="0"/>
    <x v="1"/>
    <x v="17"/>
    <s v="Pince"/>
    <x v="0"/>
    <m/>
    <m/>
    <s v="STOCKAGE"/>
    <n v="1999"/>
    <m/>
    <n v="27"/>
    <n v="220000"/>
    <s v="RGM"/>
    <s v=" "/>
    <s v=" "/>
    <s v="NC"/>
    <m/>
    <m/>
    <m/>
    <m/>
    <m/>
    <m/>
    <m/>
    <n v="85000"/>
    <m/>
  </r>
  <r>
    <x v="0"/>
    <x v="1"/>
    <x v="18"/>
    <m/>
    <x v="0"/>
    <m/>
    <m/>
    <s v="  n fc"/>
    <n v="1979"/>
    <m/>
    <n v="47"/>
    <n v="120000"/>
    <s v="RG"/>
    <s v=" "/>
    <s v=" "/>
    <s v="N"/>
    <n v="2026"/>
    <n v="20000"/>
    <m/>
    <m/>
    <m/>
    <m/>
    <n v="20000"/>
    <m/>
    <m/>
  </r>
  <r>
    <x v="0"/>
    <x v="1"/>
    <x v="19"/>
    <m/>
    <x v="0"/>
    <m/>
    <m/>
    <s v="MAP/MAINTENANCE"/>
    <n v="1979"/>
    <m/>
    <n v="47"/>
    <n v="120000"/>
    <s v="RG"/>
    <s v=" "/>
    <s v=" "/>
    <s v="N"/>
    <n v="2026"/>
    <n v="20000"/>
    <m/>
    <m/>
    <m/>
    <m/>
    <n v="20000"/>
    <m/>
    <m/>
  </r>
  <r>
    <x v="0"/>
    <x v="1"/>
    <x v="20"/>
    <m/>
    <x v="0"/>
    <m/>
    <m/>
    <s v="80%OUTILS / 20%BOBINES"/>
    <n v="1970"/>
    <m/>
    <n v="56"/>
    <m/>
    <s v="RGE 50 ans "/>
    <s v=" "/>
    <s v=" "/>
    <s v="O"/>
    <n v="2035"/>
    <n v="40000"/>
    <m/>
    <n v="65000"/>
    <m/>
    <m/>
    <m/>
    <m/>
    <m/>
  </r>
  <r>
    <x v="0"/>
    <x v="1"/>
    <x v="21"/>
    <m/>
    <x v="0"/>
    <m/>
    <m/>
    <s v="MAP/MAINTENANCE"/>
    <n v="1970"/>
    <m/>
    <n v="56"/>
    <n v="1170000"/>
    <s v="2026 prov pour travaux / Installation nouveaux ponts 2027"/>
    <s v=" "/>
    <s v=" "/>
    <s v="N"/>
    <n v="2026"/>
    <n v="40000"/>
    <m/>
    <m/>
    <m/>
    <m/>
    <n v="69000"/>
    <m/>
    <m/>
  </r>
  <r>
    <x v="0"/>
    <x v="1"/>
    <x v="22"/>
    <m/>
    <x v="0"/>
    <m/>
    <m/>
    <s v="MAP/MAINTENANCE"/>
    <n v="1970"/>
    <m/>
    <n v="56"/>
    <s v="nc"/>
    <s v="RG"/>
    <s v=" "/>
    <s v=" "/>
    <s v="NC"/>
    <m/>
    <m/>
    <m/>
    <m/>
    <m/>
    <m/>
    <m/>
    <m/>
    <m/>
  </r>
  <r>
    <x v="0"/>
    <x v="1"/>
    <x v="23"/>
    <m/>
    <x v="0"/>
    <m/>
    <m/>
    <s v="BOBINES"/>
    <n v="1970"/>
    <m/>
    <n v="56"/>
    <s v="nc"/>
    <s v="RG"/>
    <s v=" "/>
    <s v=" "/>
    <s v="NC"/>
    <m/>
    <m/>
    <m/>
    <m/>
    <m/>
    <m/>
    <m/>
    <m/>
    <m/>
  </r>
  <r>
    <x v="0"/>
    <x v="1"/>
    <x v="24"/>
    <s v="Pince"/>
    <x v="0"/>
    <m/>
    <m/>
    <s v="STOCKAGE"/>
    <m/>
    <m/>
    <s v=""/>
    <m/>
    <m/>
    <s v=" "/>
    <s v=" "/>
    <m/>
    <m/>
    <m/>
    <m/>
    <m/>
    <m/>
    <m/>
    <m/>
    <m/>
    <m/>
  </r>
  <r>
    <x v="0"/>
    <x v="1"/>
    <x v="25"/>
    <s v="Elingue"/>
    <x v="1"/>
    <n v="80000"/>
    <m/>
    <s v="STOCKAGE"/>
    <m/>
    <m/>
    <s v=""/>
    <m/>
    <m/>
    <s v=" "/>
    <s v=" "/>
    <m/>
    <m/>
    <m/>
    <m/>
    <m/>
    <m/>
    <m/>
    <m/>
    <m/>
    <m/>
  </r>
  <r>
    <x v="0"/>
    <x v="1"/>
    <x v="26"/>
    <s v="Elingue"/>
    <x v="2"/>
    <n v="80000"/>
    <m/>
    <s v="PAL/PAVAR"/>
    <m/>
    <m/>
    <s v=""/>
    <m/>
    <m/>
    <s v=" "/>
    <s v=" "/>
    <m/>
    <m/>
    <m/>
    <m/>
    <m/>
    <m/>
    <m/>
    <m/>
    <m/>
    <m/>
  </r>
  <r>
    <x v="0"/>
    <x v="2"/>
    <x v="27"/>
    <s v="Pince"/>
    <x v="0"/>
    <m/>
    <m/>
    <s v="XL HS"/>
    <n v="2019"/>
    <m/>
    <n v="7"/>
    <m/>
    <m/>
    <s v="Evaluation interne"/>
    <n v="2039"/>
    <s v="N"/>
    <n v="2039"/>
    <n v="40000"/>
    <m/>
    <m/>
    <m/>
    <m/>
    <m/>
    <m/>
    <m/>
  </r>
  <r>
    <x v="0"/>
    <x v="2"/>
    <x v="28"/>
    <m/>
    <x v="0"/>
    <m/>
    <m/>
    <s v="XXL HS"/>
    <n v="2019"/>
    <m/>
    <n v="7"/>
    <m/>
    <m/>
    <s v="Evaluation interne"/>
    <n v="2039"/>
    <m/>
    <n v="2039"/>
    <m/>
    <m/>
    <m/>
    <m/>
    <m/>
    <m/>
    <m/>
    <m/>
  </r>
  <r>
    <x v="0"/>
    <x v="2"/>
    <x v="29"/>
    <s v="Pince"/>
    <x v="0"/>
    <m/>
    <m/>
    <s v="MAP XL "/>
    <n v="2019"/>
    <m/>
    <n v="7"/>
    <m/>
    <m/>
    <s v="Evaluation interne"/>
    <n v="2039"/>
    <s v="N"/>
    <n v="2058"/>
    <n v="40000"/>
    <m/>
    <m/>
    <m/>
    <m/>
    <m/>
    <m/>
    <m/>
  </r>
  <r>
    <x v="0"/>
    <x v="2"/>
    <x v="30"/>
    <s v="Elingue"/>
    <x v="3"/>
    <m/>
    <m/>
    <s v="PAL"/>
    <n v="2001"/>
    <m/>
    <n v="25"/>
    <m/>
    <s v="RGE 25 ans"/>
    <s v=" "/>
    <s v=" "/>
    <s v="N"/>
    <n v="2040"/>
    <n v="40000"/>
    <m/>
    <m/>
    <n v="135000"/>
    <m/>
    <m/>
    <m/>
    <n v="290000"/>
  </r>
  <r>
    <x v="0"/>
    <x v="2"/>
    <x v="31"/>
    <s v="Pince"/>
    <x v="0"/>
    <m/>
    <m/>
    <s v="BOBINES"/>
    <n v="2000"/>
    <m/>
    <n v="26"/>
    <m/>
    <s v="RGE 25 ans"/>
    <s v=" "/>
    <s v=" "/>
    <s v="N"/>
    <n v="2039"/>
    <n v="40000"/>
    <m/>
    <m/>
    <m/>
    <m/>
    <m/>
    <m/>
    <m/>
  </r>
  <r>
    <x v="0"/>
    <x v="2"/>
    <x v="32"/>
    <s v="Elingue"/>
    <x v="0"/>
    <m/>
    <m/>
    <s v="MAP (et ex L3)"/>
    <n v="1998"/>
    <m/>
    <n v="28"/>
    <m/>
    <s v="RGE 25 ans"/>
    <s v=" "/>
    <s v=" "/>
    <s v="N"/>
    <n v="2037"/>
    <n v="40000"/>
    <m/>
    <m/>
    <m/>
    <m/>
    <m/>
    <m/>
    <m/>
  </r>
  <r>
    <x v="0"/>
    <x v="2"/>
    <x v="33"/>
    <m/>
    <x v="0"/>
    <m/>
    <m/>
    <s v="MAP/travée 5400T"/>
    <n v="1996"/>
    <m/>
    <n v="30"/>
    <m/>
    <s v="RGE 25 ans"/>
    <s v=" "/>
    <s v=" "/>
    <s v="N"/>
    <n v="2035"/>
    <n v="25000"/>
    <m/>
    <m/>
    <m/>
    <m/>
    <m/>
    <m/>
    <m/>
  </r>
  <r>
    <x v="0"/>
    <x v="2"/>
    <x v="34"/>
    <s v="Pince"/>
    <x v="0"/>
    <m/>
    <m/>
    <s v="PT5400"/>
    <n v="1995"/>
    <m/>
    <n v="31"/>
    <m/>
    <s v="RGE 25 ans"/>
    <s v=" "/>
    <s v=" "/>
    <s v="N"/>
    <n v="2034"/>
    <n v="40000"/>
    <m/>
    <m/>
    <m/>
    <m/>
    <m/>
    <m/>
    <m/>
  </r>
  <r>
    <x v="0"/>
    <x v="2"/>
    <x v="35"/>
    <s v="Elingue"/>
    <x v="1"/>
    <n v="80000"/>
    <m/>
    <s v="L01"/>
    <n v="1994"/>
    <m/>
    <n v="32"/>
    <m/>
    <s v="RGE 25 ans"/>
    <s v=" "/>
    <s v=" "/>
    <s v="N"/>
    <n v="2033"/>
    <n v="40000"/>
    <m/>
    <m/>
    <m/>
    <m/>
    <m/>
    <m/>
    <m/>
  </r>
  <r>
    <x v="0"/>
    <x v="3"/>
    <x v="36"/>
    <m/>
    <x v="3"/>
    <m/>
    <m/>
    <s v="X MP"/>
    <n v="2019"/>
    <m/>
    <n v="7"/>
    <m/>
    <m/>
    <s v="Evaluation interne"/>
    <n v="2039"/>
    <s v="N"/>
    <n v="2058"/>
    <n v="40000"/>
    <m/>
    <m/>
    <m/>
    <m/>
    <m/>
    <m/>
    <m/>
  </r>
  <r>
    <x v="0"/>
    <x v="3"/>
    <x v="37"/>
    <s v="Pince"/>
    <x v="0"/>
    <m/>
    <m/>
    <s v="BOBINES"/>
    <n v="2016"/>
    <m/>
    <n v="10"/>
    <m/>
    <m/>
    <s v="Evaluation interne"/>
    <n v="2036"/>
    <s v="N"/>
    <n v="2055"/>
    <n v="40000"/>
    <m/>
    <m/>
    <m/>
    <m/>
    <m/>
    <m/>
    <m/>
  </r>
  <r>
    <x v="0"/>
    <x v="3"/>
    <x v="38"/>
    <s v="Pince"/>
    <x v="0"/>
    <m/>
    <m/>
    <s v="PT5400"/>
    <n v="2015"/>
    <m/>
    <n v="11"/>
    <m/>
    <m/>
    <s v="Evaluation interne"/>
    <n v="2035"/>
    <s v="N"/>
    <n v="2054"/>
    <n v="40000"/>
    <m/>
    <m/>
    <m/>
    <m/>
    <m/>
    <m/>
    <m/>
  </r>
  <r>
    <x v="0"/>
    <x v="3"/>
    <x v="39"/>
    <m/>
    <x v="3"/>
    <m/>
    <m/>
    <s v="X"/>
    <n v="2012"/>
    <m/>
    <n v="14"/>
    <m/>
    <m/>
    <s v="Evaluation interne"/>
    <n v="2032"/>
    <s v="N"/>
    <n v="2051"/>
    <n v="40000"/>
    <m/>
    <m/>
    <m/>
    <m/>
    <m/>
    <m/>
    <m/>
  </r>
  <r>
    <x v="0"/>
    <x v="3"/>
    <x v="40"/>
    <s v="Pince"/>
    <x v="0"/>
    <m/>
    <m/>
    <s v="BOBINES"/>
    <n v="2010"/>
    <m/>
    <n v="16"/>
    <m/>
    <s v="RGE 25 ans"/>
    <s v="Evaluation interne"/>
    <n v="2030"/>
    <s v="N"/>
    <n v="2049"/>
    <n v="40000"/>
    <m/>
    <m/>
    <m/>
    <m/>
    <m/>
    <m/>
    <m/>
  </r>
  <r>
    <x v="0"/>
    <x v="3"/>
    <x v="41"/>
    <m/>
    <x v="0"/>
    <m/>
    <m/>
    <s v="INJECTION"/>
    <n v="2009"/>
    <m/>
    <n v="17"/>
    <m/>
    <m/>
    <s v="Evaluation interne"/>
    <n v="2029"/>
    <s v="N"/>
    <n v="2048"/>
    <n v="40000"/>
    <m/>
    <m/>
    <m/>
    <m/>
    <m/>
    <m/>
    <m/>
  </r>
  <r>
    <x v="0"/>
    <x v="3"/>
    <x v="42"/>
    <s v="Elingue"/>
    <x v="3"/>
    <m/>
    <m/>
    <s v="DECOUPES"/>
    <n v="2008"/>
    <m/>
    <n v="18"/>
    <m/>
    <s v="RGE 25 ans"/>
    <s v=" "/>
    <s v=" "/>
    <s v="N"/>
    <n v="2047"/>
    <n v="40000"/>
    <m/>
    <m/>
    <m/>
    <m/>
    <m/>
    <m/>
    <m/>
  </r>
  <r>
    <x v="0"/>
    <x v="3"/>
    <x v="43"/>
    <s v="Elingue"/>
    <x v="3"/>
    <m/>
    <m/>
    <s v="DECOUPES"/>
    <n v="2006"/>
    <m/>
    <n v="20"/>
    <m/>
    <s v="RGE 25 ans"/>
    <s v=" "/>
    <s v=" "/>
    <s v="N"/>
    <n v="2045"/>
    <n v="40000"/>
    <m/>
    <m/>
    <m/>
    <m/>
    <m/>
    <m/>
    <m/>
  </r>
  <r>
    <x v="0"/>
    <x v="3"/>
    <x v="44"/>
    <m/>
    <x v="0"/>
    <m/>
    <m/>
    <s v="MAINTENANCE/MAP"/>
    <n v="2005"/>
    <m/>
    <n v="21"/>
    <m/>
    <s v="RGE 25 ans"/>
    <s v=" "/>
    <s v=" "/>
    <s v="N"/>
    <n v="2044"/>
    <n v="40000"/>
    <m/>
    <m/>
    <m/>
    <m/>
    <m/>
    <m/>
    <m/>
  </r>
  <r>
    <x v="0"/>
    <x v="3"/>
    <x v="45"/>
    <s v="Elingue"/>
    <x v="3"/>
    <m/>
    <m/>
    <s v="STOCKAGE"/>
    <n v="2004"/>
    <m/>
    <n v="22"/>
    <m/>
    <s v="RGE 25 ans"/>
    <s v=" "/>
    <s v=" "/>
    <s v="N"/>
    <n v="2043"/>
    <n v="40000"/>
    <m/>
    <m/>
    <m/>
    <m/>
    <m/>
    <m/>
    <m/>
  </r>
  <r>
    <x v="0"/>
    <x v="3"/>
    <x v="46"/>
    <s v="Elingue"/>
    <x v="3"/>
    <m/>
    <m/>
    <s v="L12"/>
    <n v="2001"/>
    <m/>
    <n v="25"/>
    <n v="1170000"/>
    <s v="RGE 25 ans"/>
    <s v=" "/>
    <s v=" "/>
    <s v="N"/>
    <n v="2040"/>
    <n v="40000"/>
    <m/>
    <m/>
    <m/>
    <m/>
    <m/>
    <m/>
    <m/>
  </r>
  <r>
    <x v="0"/>
    <x v="3"/>
    <x v="47"/>
    <s v="Elingue"/>
    <x v="3"/>
    <m/>
    <m/>
    <s v="DECOUPES"/>
    <n v="2001"/>
    <s v="AC installé en 2018 suite usure galets "/>
    <n v="25"/>
    <m/>
    <s v="RGE 25 ans"/>
    <s v=" "/>
    <s v=" "/>
    <s v="N"/>
    <n v="2040"/>
    <n v="40000"/>
    <m/>
    <m/>
    <m/>
    <m/>
    <m/>
    <m/>
    <m/>
  </r>
  <r>
    <x v="0"/>
    <x v="3"/>
    <x v="48"/>
    <m/>
    <x v="3"/>
    <m/>
    <m/>
    <s v="X L17"/>
    <n v="1996"/>
    <m/>
    <n v="30"/>
    <m/>
    <s v="RGE 25 ans"/>
    <s v=" "/>
    <s v=" "/>
    <s v="N"/>
    <n v="2035"/>
    <n v="40000"/>
    <m/>
    <m/>
    <m/>
    <m/>
    <m/>
    <m/>
    <m/>
  </r>
  <r>
    <x v="0"/>
    <x v="3"/>
    <x v="49"/>
    <m/>
    <x v="0"/>
    <m/>
    <m/>
    <s v="MAP"/>
    <n v="1993"/>
    <m/>
    <n v="33"/>
    <n v="120000"/>
    <s v="RGE 25 ans"/>
    <s v=" "/>
    <s v=" "/>
    <s v="N"/>
    <n v="2032"/>
    <n v="40000"/>
    <m/>
    <m/>
    <m/>
    <m/>
    <m/>
    <m/>
    <m/>
  </r>
  <r>
    <x v="0"/>
    <x v="3"/>
    <x v="50"/>
    <s v="Elingue"/>
    <x v="2"/>
    <n v="80000"/>
    <s v="CHECK PONT"/>
    <s v="L21"/>
    <n v="1974"/>
    <s v="RGE 1999"/>
    <n v="52"/>
    <n v="950000"/>
    <s v="RGE"/>
    <s v=" "/>
    <s v=" "/>
    <s v="N"/>
    <n v="2027"/>
    <n v="40000"/>
    <m/>
    <n v="60000"/>
    <m/>
    <m/>
    <n v="160000"/>
    <m/>
    <m/>
  </r>
  <r>
    <x v="0"/>
    <x v="3"/>
    <x v="51"/>
    <m/>
    <x v="0"/>
    <m/>
    <m/>
    <m/>
    <n v="1974"/>
    <m/>
    <n v="52"/>
    <m/>
    <s v="STOP-à remplacer par SP A15"/>
    <s v=" "/>
    <s v=" "/>
    <s v="O"/>
    <n v="2025"/>
    <n v="25000"/>
    <m/>
    <n v="40000"/>
    <m/>
    <m/>
    <m/>
    <m/>
    <m/>
  </r>
  <r>
    <x v="0"/>
    <x v="3"/>
    <x v="52"/>
    <m/>
    <x v="0"/>
    <m/>
    <m/>
    <s v="INJECTION"/>
    <n v="1974"/>
    <s v="RGE 2000"/>
    <n v="52"/>
    <n v="675000"/>
    <s v="Installation nouveaux ponts ou RGE"/>
    <s v=" "/>
    <s v=" "/>
    <s v="N"/>
    <n v="2025"/>
    <n v="40000"/>
    <m/>
    <m/>
    <m/>
    <m/>
    <n v="40000"/>
    <m/>
    <m/>
  </r>
  <r>
    <x v="0"/>
    <x v="3"/>
    <x v="53"/>
    <m/>
    <x v="3"/>
    <m/>
    <m/>
    <s v="HO"/>
    <n v="1974"/>
    <s v="RGE 2000"/>
    <n v="52"/>
    <n v="1170000"/>
    <s v="RGE 25 ans"/>
    <s v=" "/>
    <s v=" "/>
    <s v="N"/>
    <n v="2026"/>
    <n v="40000"/>
    <m/>
    <m/>
    <m/>
    <m/>
    <n v="80000"/>
    <m/>
    <m/>
  </r>
  <r>
    <x v="0"/>
    <x v="4"/>
    <x v="54"/>
    <s v="Elingue"/>
    <x v="3"/>
    <m/>
    <m/>
    <m/>
    <n v="2005"/>
    <m/>
    <n v="21"/>
    <m/>
    <s v="RGE"/>
    <s v=" "/>
    <s v=" "/>
    <s v="N"/>
    <n v="2044"/>
    <n v="40000"/>
    <m/>
    <m/>
    <m/>
    <m/>
    <m/>
    <m/>
    <m/>
  </r>
  <r>
    <x v="0"/>
    <x v="4"/>
    <x v="55"/>
    <s v="Pince"/>
    <x v="0"/>
    <m/>
    <m/>
    <s v="L21/24"/>
    <n v="2005"/>
    <m/>
    <n v="21"/>
    <m/>
    <s v="RG"/>
    <s v=" "/>
    <s v=" "/>
    <s v="NC"/>
    <n v="2044"/>
    <n v="40000"/>
    <m/>
    <m/>
    <m/>
    <m/>
    <m/>
    <m/>
    <m/>
  </r>
  <r>
    <x v="0"/>
    <x v="4"/>
    <x v="56"/>
    <s v="Pince"/>
    <x v="0"/>
    <m/>
    <m/>
    <m/>
    <n v="2005"/>
    <m/>
    <n v="21"/>
    <m/>
    <s v="RG"/>
    <s v=" "/>
    <s v=" "/>
    <s v="NC"/>
    <n v="2044"/>
    <m/>
    <m/>
    <m/>
    <m/>
    <m/>
    <m/>
    <m/>
    <m/>
  </r>
  <r>
    <x v="0"/>
    <x v="4"/>
    <x v="57"/>
    <s v="Elingue"/>
    <x v="3"/>
    <m/>
    <m/>
    <m/>
    <n v="2001"/>
    <m/>
    <n v="25"/>
    <n v="840000"/>
    <s v="RGE 25 ans"/>
    <s v=" "/>
    <s v=" "/>
    <s v="N"/>
    <n v="2040"/>
    <n v="40000"/>
    <m/>
    <m/>
    <m/>
    <m/>
    <m/>
    <m/>
    <m/>
  </r>
  <r>
    <x v="0"/>
    <x v="4"/>
    <x v="58"/>
    <s v="Elingue"/>
    <x v="3"/>
    <m/>
    <m/>
    <m/>
    <n v="2001"/>
    <m/>
    <n v="25"/>
    <n v="675000"/>
    <s v="RGE 25 ans"/>
    <s v=" "/>
    <s v=" "/>
    <s v="N"/>
    <n v="2040"/>
    <n v="40000"/>
    <m/>
    <m/>
    <m/>
    <m/>
    <m/>
    <m/>
    <m/>
  </r>
  <r>
    <x v="0"/>
    <x v="4"/>
    <x v="59"/>
    <s v="Elingue"/>
    <x v="3"/>
    <m/>
    <m/>
    <s v="L12"/>
    <n v="1997"/>
    <m/>
    <n v="29"/>
    <m/>
    <s v="RGE"/>
    <s v=" "/>
    <s v=" "/>
    <s v="N"/>
    <n v="2036"/>
    <n v="40000"/>
    <m/>
    <m/>
    <m/>
    <m/>
    <m/>
    <m/>
    <m/>
  </r>
  <r>
    <x v="0"/>
    <x v="4"/>
    <x v="60"/>
    <s v="Pince"/>
    <x v="0"/>
    <m/>
    <m/>
    <s v="L21/24"/>
    <n v="1993"/>
    <m/>
    <n v="33"/>
    <m/>
    <s v="RGE 25 ans"/>
    <s v=" "/>
    <s v=" "/>
    <s v="N"/>
    <n v="2032"/>
    <n v="40000"/>
    <m/>
    <m/>
    <m/>
    <m/>
    <m/>
    <m/>
    <m/>
  </r>
  <r>
    <x v="0"/>
    <x v="4"/>
    <x v="61"/>
    <s v="Elingue"/>
    <x v="1"/>
    <n v="80000"/>
    <m/>
    <s v="STOCKAGE"/>
    <n v="1993"/>
    <m/>
    <n v="33"/>
    <m/>
    <s v="RGE 25 ans"/>
    <s v=" "/>
    <s v=" "/>
    <s v="N"/>
    <n v="2032"/>
    <n v="40000"/>
    <m/>
    <m/>
    <m/>
    <m/>
    <m/>
    <m/>
    <m/>
  </r>
  <r>
    <x v="0"/>
    <x v="4"/>
    <x v="62"/>
    <s v="Elingue"/>
    <x v="0"/>
    <m/>
    <m/>
    <s v="MAP"/>
    <n v="1993"/>
    <m/>
    <n v="33"/>
    <m/>
    <s v="RGE 25 ans"/>
    <s v=" "/>
    <s v=" "/>
    <s v="N"/>
    <n v="2032"/>
    <n v="40000"/>
    <m/>
    <m/>
    <m/>
    <m/>
    <m/>
    <m/>
    <m/>
  </r>
  <r>
    <x v="0"/>
    <x v="4"/>
    <x v="63"/>
    <s v="Elingue"/>
    <x v="0"/>
    <m/>
    <m/>
    <s v="STOCKAGE"/>
    <n v="1971"/>
    <s v="Projet pince 2026 en cours"/>
    <n v="55"/>
    <n v="850000"/>
    <s v="Installation nouveaux ponts"/>
    <s v=" "/>
    <s v=" "/>
    <s v="O"/>
    <n v="2010"/>
    <n v="40000"/>
    <m/>
    <m/>
    <m/>
    <m/>
    <m/>
    <m/>
    <m/>
  </r>
  <r>
    <x v="0"/>
    <x v="4"/>
    <x v="64"/>
    <s v="Elingue"/>
    <x v="3"/>
    <m/>
    <m/>
    <s v="STOCKAGE"/>
    <n v="1971"/>
    <m/>
    <n v="55"/>
    <n v="860000"/>
    <s v="Installation nouveaux ponts"/>
    <s v=" "/>
    <s v=" "/>
    <s v="N"/>
    <n v="2026"/>
    <n v="40000"/>
    <m/>
    <m/>
    <m/>
    <m/>
    <n v="65000"/>
    <m/>
    <m/>
  </r>
  <r>
    <x v="0"/>
    <x v="4"/>
    <x v="65"/>
    <s v="Elingue"/>
    <x v="3"/>
    <m/>
    <m/>
    <s v="STOCKAGE"/>
    <n v="1971"/>
    <m/>
    <n v="55"/>
    <n v="675000"/>
    <s v="Installation nouveaux ponts"/>
    <s v=" "/>
    <s v=" "/>
    <s v="N"/>
    <n v="2027"/>
    <n v="40000"/>
    <m/>
    <m/>
    <m/>
    <m/>
    <m/>
    <m/>
    <m/>
  </r>
  <r>
    <x v="0"/>
    <x v="4"/>
    <x v="66"/>
    <m/>
    <x v="0"/>
    <m/>
    <m/>
    <s v="Stockage outils"/>
    <n v="1971"/>
    <m/>
    <n v="55"/>
    <n v="675000"/>
    <m/>
    <m/>
    <m/>
    <s v="N"/>
    <n v="2026"/>
    <s v="40,00"/>
    <m/>
    <m/>
    <m/>
    <m/>
    <n v="40000"/>
    <m/>
    <m/>
  </r>
  <r>
    <x v="0"/>
    <x v="4"/>
    <x v="67"/>
    <s v="Pince"/>
    <x v="0"/>
    <m/>
    <m/>
    <s v="L62"/>
    <n v="1969"/>
    <s v="rénovation en 2000"/>
    <n v="57"/>
    <n v="840000"/>
    <s v="RGE"/>
    <s v=" "/>
    <s v=" "/>
    <s v="O"/>
    <n v="2027"/>
    <n v="40000"/>
    <m/>
    <n v="50000"/>
    <m/>
    <m/>
    <m/>
    <m/>
    <m/>
  </r>
  <r>
    <x v="0"/>
    <x v="4"/>
    <x v="68"/>
    <s v="Elingue"/>
    <x v="3"/>
    <m/>
    <m/>
    <s v="X"/>
    <n v="1958"/>
    <m/>
    <n v="68"/>
    <n v="150000"/>
    <m/>
    <s v=" "/>
    <s v=" "/>
    <s v="O"/>
    <n v="2028"/>
    <n v="4300"/>
    <m/>
    <m/>
    <m/>
    <m/>
    <n v="4300"/>
    <m/>
    <m/>
  </r>
  <r>
    <x v="0"/>
    <x v="4"/>
    <x v="69"/>
    <s v="Elingue"/>
    <x v="0"/>
    <m/>
    <m/>
    <s v="MAINTENANCE "/>
    <n v="1958"/>
    <m/>
    <n v="68"/>
    <n v="70000"/>
    <m/>
    <s v=" "/>
    <s v=" "/>
    <s v="O"/>
    <n v="2025"/>
    <n v="8000"/>
    <m/>
    <n v="8000"/>
    <m/>
    <m/>
    <m/>
    <m/>
    <m/>
  </r>
  <r>
    <x v="0"/>
    <x v="4"/>
    <x v="70"/>
    <s v="Elingue"/>
    <x v="0"/>
    <m/>
    <m/>
    <s v="L43 MP"/>
    <n v="1957"/>
    <m/>
    <n v="69"/>
    <n v="150000"/>
    <m/>
    <s v=" "/>
    <s v=" "/>
    <s v="O"/>
    <n v="2028"/>
    <n v="4300"/>
    <m/>
    <m/>
    <m/>
    <m/>
    <n v="4300"/>
    <m/>
    <m/>
  </r>
  <r>
    <x v="0"/>
    <x v="4"/>
    <x v="71"/>
    <s v="Elingue"/>
    <x v="0"/>
    <m/>
    <m/>
    <s v="RABOUTEUSES"/>
    <n v="1953"/>
    <m/>
    <n v="73"/>
    <m/>
    <m/>
    <s v=" "/>
    <s v=" "/>
    <s v="à désinvestir &gt; sept 25"/>
    <m/>
    <m/>
    <m/>
    <m/>
    <m/>
    <m/>
    <m/>
    <m/>
    <m/>
  </r>
  <r>
    <x v="1"/>
    <x v="5"/>
    <x v="72"/>
    <s v="Elingue"/>
    <x v="1"/>
    <n v="83000"/>
    <m/>
    <m/>
    <n v="2021"/>
    <m/>
    <n v="5"/>
    <m/>
    <m/>
    <s v="Evaluation interne"/>
    <n v="2041"/>
    <s v="N"/>
    <n v="2060"/>
    <n v="40000"/>
    <m/>
    <m/>
    <m/>
    <m/>
    <m/>
    <m/>
    <m/>
  </r>
  <r>
    <x v="1"/>
    <x v="5"/>
    <x v="73"/>
    <s v="Elingue"/>
    <x v="3"/>
    <m/>
    <m/>
    <s v="XL HS"/>
    <n v="2017"/>
    <m/>
    <n v="9"/>
    <m/>
    <m/>
    <s v="Evaluation interne"/>
    <n v="2037"/>
    <s v="N"/>
    <n v="2037"/>
    <n v="40000"/>
    <m/>
    <m/>
    <m/>
    <m/>
    <m/>
    <m/>
    <m/>
  </r>
  <r>
    <x v="1"/>
    <x v="5"/>
    <x v="74"/>
    <s v="Elingue"/>
    <x v="0"/>
    <m/>
    <m/>
    <m/>
    <n v="2006"/>
    <m/>
    <n v="20"/>
    <m/>
    <s v="RGE 25 ans"/>
    <s v=" "/>
    <s v=" "/>
    <s v="N"/>
    <n v="2045"/>
    <n v="25000"/>
    <m/>
    <m/>
    <m/>
    <m/>
    <m/>
    <m/>
    <m/>
  </r>
  <r>
    <x v="1"/>
    <x v="5"/>
    <x v="75"/>
    <s v="Elingue"/>
    <x v="3"/>
    <m/>
    <m/>
    <m/>
    <n v="2005"/>
    <m/>
    <n v="21"/>
    <m/>
    <s v="RGE 25 ans"/>
    <s v=" "/>
    <s v=" "/>
    <s v="N"/>
    <n v="2044"/>
    <n v="40000"/>
    <m/>
    <m/>
    <m/>
    <m/>
    <m/>
    <m/>
    <m/>
  </r>
  <r>
    <x v="1"/>
    <x v="5"/>
    <x v="76"/>
    <s v="Elingue"/>
    <x v="0"/>
    <m/>
    <m/>
    <s v="MAINTENANCE"/>
    <n v="2004"/>
    <m/>
    <n v="22"/>
    <m/>
    <s v="RGE 25 ans"/>
    <s v=" "/>
    <s v=" "/>
    <s v="N"/>
    <n v="2043"/>
    <n v="40000"/>
    <m/>
    <m/>
    <m/>
    <m/>
    <m/>
    <m/>
    <m/>
  </r>
  <r>
    <x v="1"/>
    <x v="5"/>
    <x v="77"/>
    <s v="Elingue"/>
    <x v="3"/>
    <m/>
    <m/>
    <s v="L02"/>
    <n v="2002"/>
    <m/>
    <n v="24"/>
    <m/>
    <s v="RGE 25 ans"/>
    <s v=" "/>
    <s v=" "/>
    <s v="N"/>
    <n v="2041"/>
    <n v="40000"/>
    <m/>
    <m/>
    <m/>
    <m/>
    <m/>
    <m/>
    <m/>
  </r>
  <r>
    <x v="1"/>
    <x v="5"/>
    <x v="78"/>
    <s v="Elingue"/>
    <x v="3"/>
    <s v="RPM S23 - att expertise"/>
    <m/>
    <s v="L03/L04"/>
    <n v="2002"/>
    <m/>
    <n v="24"/>
    <n v="1100000"/>
    <s v="RGE 25 ans"/>
    <s v=" "/>
    <s v=" "/>
    <s v="N"/>
    <n v="2041"/>
    <n v="40000"/>
    <m/>
    <m/>
    <m/>
    <m/>
    <m/>
    <n v="329000"/>
    <m/>
  </r>
  <r>
    <x v="1"/>
    <x v="5"/>
    <x v="79"/>
    <s v="Elingue"/>
    <x v="3"/>
    <m/>
    <m/>
    <m/>
    <n v="2001"/>
    <m/>
    <n v="25"/>
    <m/>
    <s v="RGE 25 ans"/>
    <s v=" "/>
    <s v=" "/>
    <s v="N"/>
    <n v="2040"/>
    <n v="40000"/>
    <m/>
    <m/>
    <m/>
    <m/>
    <m/>
    <m/>
    <m/>
  </r>
  <r>
    <x v="1"/>
    <x v="6"/>
    <x v="80"/>
    <m/>
    <x v="3"/>
    <m/>
    <m/>
    <m/>
    <n v="2021"/>
    <m/>
    <n v="5"/>
    <m/>
    <m/>
    <s v="Evaluation interne"/>
    <n v="2041"/>
    <s v="N"/>
    <n v="2060"/>
    <n v="40000"/>
    <m/>
    <m/>
    <m/>
    <m/>
    <m/>
    <m/>
    <m/>
  </r>
  <r>
    <x v="1"/>
    <x v="6"/>
    <x v="81"/>
    <m/>
    <x v="3"/>
    <m/>
    <m/>
    <s v="X"/>
    <n v="2021"/>
    <m/>
    <n v="5"/>
    <m/>
    <m/>
    <s v="Evaluation interne"/>
    <n v="2041"/>
    <s v="N"/>
    <n v="2060"/>
    <n v="40000"/>
    <m/>
    <m/>
    <m/>
    <m/>
    <m/>
    <m/>
    <m/>
  </r>
  <r>
    <x v="1"/>
    <x v="6"/>
    <x v="82"/>
    <s v="Pince"/>
    <x v="0"/>
    <m/>
    <m/>
    <s v="BOBINES"/>
    <n v="2004"/>
    <m/>
    <n v="22"/>
    <m/>
    <s v="RG"/>
    <s v=" "/>
    <s v=" "/>
    <s v="N"/>
    <n v="2043"/>
    <n v="40000"/>
    <m/>
    <m/>
    <n v="110000"/>
    <m/>
    <m/>
    <m/>
    <m/>
  </r>
  <r>
    <x v="1"/>
    <x v="6"/>
    <x v="83"/>
    <s v="Pince"/>
    <x v="0"/>
    <m/>
    <m/>
    <s v="BOBINES"/>
    <n v="2004"/>
    <m/>
    <n v="22"/>
    <m/>
    <s v="RGE"/>
    <s v=" "/>
    <s v=" "/>
    <s v="N"/>
    <n v="2043"/>
    <n v="40000"/>
    <m/>
    <m/>
    <n v="110000"/>
    <m/>
    <m/>
    <m/>
    <m/>
  </r>
  <r>
    <x v="1"/>
    <x v="6"/>
    <x v="84"/>
    <s v="Elingue"/>
    <x v="0"/>
    <m/>
    <m/>
    <s v="MAINTENANCE"/>
    <n v="2003"/>
    <m/>
    <n v="23"/>
    <m/>
    <s v="RGE"/>
    <s v=" "/>
    <s v=" "/>
    <s v="N"/>
    <n v="2042"/>
    <n v="40000"/>
    <m/>
    <m/>
    <m/>
    <m/>
    <m/>
    <m/>
    <m/>
  </r>
  <r>
    <x v="1"/>
    <x v="6"/>
    <x v="85"/>
    <s v="Elingue"/>
    <x v="3"/>
    <m/>
    <m/>
    <s v="L13B"/>
    <n v="2003"/>
    <m/>
    <n v="23"/>
    <m/>
    <s v="RGE"/>
    <s v=" "/>
    <s v=" "/>
    <s v="N"/>
    <n v="2042"/>
    <n v="40000"/>
    <m/>
    <m/>
    <m/>
    <m/>
    <m/>
    <m/>
    <m/>
  </r>
  <r>
    <x v="1"/>
    <x v="6"/>
    <x v="86"/>
    <s v="Elingue"/>
    <x v="3"/>
    <m/>
    <m/>
    <s v="L11"/>
    <n v="2002"/>
    <m/>
    <n v="24"/>
    <m/>
    <s v="RGE"/>
    <s v=" "/>
    <s v=" "/>
    <s v="N"/>
    <n v="2041"/>
    <n v="40000"/>
    <m/>
    <m/>
    <m/>
    <m/>
    <m/>
    <m/>
    <m/>
  </r>
  <r>
    <x v="1"/>
    <x v="6"/>
    <x v="87"/>
    <s v="Elingue"/>
    <x v="3"/>
    <m/>
    <m/>
    <s v="L15"/>
    <n v="2002"/>
    <m/>
    <n v="24"/>
    <m/>
    <s v="RGE"/>
    <s v=" "/>
    <s v=" "/>
    <s v="N"/>
    <n v="2041"/>
    <n v="40000"/>
    <m/>
    <m/>
    <m/>
    <m/>
    <m/>
    <m/>
    <m/>
  </r>
  <r>
    <x v="1"/>
    <x v="6"/>
    <x v="88"/>
    <s v="Elingue"/>
    <x v="2"/>
    <n v="88000"/>
    <m/>
    <s v="L5/L6"/>
    <n v="2001"/>
    <m/>
    <n v="25"/>
    <m/>
    <s v="RGE 25 ans"/>
    <s v=" "/>
    <s v=" "/>
    <s v="N"/>
    <n v="2040"/>
    <n v="40000"/>
    <m/>
    <m/>
    <m/>
    <m/>
    <m/>
    <m/>
    <m/>
  </r>
  <r>
    <x v="1"/>
    <x v="6"/>
    <x v="89"/>
    <s v="Elingue"/>
    <x v="3"/>
    <m/>
    <m/>
    <s v="PPT L17"/>
    <n v="2001"/>
    <m/>
    <n v="25"/>
    <m/>
    <s v="RGE 25 ans"/>
    <s v=" "/>
    <s v=" "/>
    <s v="N"/>
    <n v="2040"/>
    <n v="40000"/>
    <m/>
    <m/>
    <m/>
    <m/>
    <m/>
    <m/>
    <m/>
  </r>
  <r>
    <x v="1"/>
    <x v="6"/>
    <x v="90"/>
    <s v="Elingue"/>
    <x v="3"/>
    <m/>
    <m/>
    <s v="L1"/>
    <n v="2000"/>
    <m/>
    <n v="26"/>
    <m/>
    <s v="RGE"/>
    <s v=" "/>
    <s v=" "/>
    <s v="N"/>
    <n v="2039"/>
    <n v="40000"/>
    <m/>
    <m/>
    <m/>
    <m/>
    <m/>
    <m/>
    <m/>
  </r>
  <r>
    <x v="1"/>
    <x v="6"/>
    <x v="91"/>
    <s v="Elingue"/>
    <x v="3"/>
    <m/>
    <m/>
    <s v="L9"/>
    <n v="2000"/>
    <m/>
    <n v="26"/>
    <m/>
    <s v="RGE"/>
    <s v=" "/>
    <s v=" "/>
    <s v="N"/>
    <n v="2039"/>
    <n v="40000"/>
    <m/>
    <m/>
    <m/>
    <m/>
    <m/>
    <m/>
    <m/>
  </r>
  <r>
    <x v="1"/>
    <x v="6"/>
    <x v="92"/>
    <s v="Elingue"/>
    <x v="0"/>
    <m/>
    <m/>
    <s v="MP L07"/>
    <n v="1999"/>
    <m/>
    <n v="27"/>
    <m/>
    <s v="RGE 25 ans"/>
    <s v=" "/>
    <s v=" "/>
    <s v="N"/>
    <n v="2038"/>
    <n v="40000"/>
    <m/>
    <m/>
    <m/>
    <s v="A DECALER"/>
    <m/>
    <m/>
    <m/>
  </r>
  <r>
    <x v="1"/>
    <x v="6"/>
    <x v="93"/>
    <s v="Elingue"/>
    <x v="3"/>
    <m/>
    <m/>
    <s v="L3"/>
    <n v="1998"/>
    <m/>
    <n v="28"/>
    <m/>
    <s v="RGE 25 ans"/>
    <s v=" "/>
    <s v=" "/>
    <s v="N"/>
    <n v="2037"/>
    <n v="40000"/>
    <m/>
    <m/>
    <m/>
    <s v="A DECALER"/>
    <m/>
    <m/>
    <m/>
  </r>
  <r>
    <x v="1"/>
    <x v="6"/>
    <x v="94"/>
    <s v="Elingue"/>
    <x v="0"/>
    <m/>
    <m/>
    <s v="MAINTENANCE"/>
    <n v="1970"/>
    <m/>
    <n v="56"/>
    <n v="150000"/>
    <s v="A consolider"/>
    <s v=" "/>
    <s v=" "/>
    <s v="N"/>
    <n v="2025"/>
    <n v="40000"/>
    <m/>
    <n v="65000"/>
    <m/>
    <m/>
    <m/>
    <m/>
    <m/>
  </r>
  <r>
    <x v="2"/>
    <x v="7"/>
    <x v="95"/>
    <s v="Elingue"/>
    <x v="3"/>
    <m/>
    <m/>
    <m/>
    <n v="2013"/>
    <m/>
    <n v="13"/>
    <m/>
    <m/>
    <s v="Evaluation interne"/>
    <n v="2033"/>
    <s v="N"/>
    <n v="2052"/>
    <n v="40000"/>
    <m/>
    <m/>
    <m/>
    <m/>
    <m/>
    <m/>
    <m/>
  </r>
  <r>
    <x v="2"/>
    <x v="7"/>
    <x v="96"/>
    <s v="Elingue"/>
    <x v="3"/>
    <m/>
    <m/>
    <m/>
    <n v="2013"/>
    <m/>
    <n v="13"/>
    <m/>
    <m/>
    <s v="Evaluation interne"/>
    <n v="2033"/>
    <s v="N"/>
    <n v="2052"/>
    <n v="40000"/>
    <m/>
    <m/>
    <m/>
    <m/>
    <m/>
    <m/>
    <m/>
  </r>
  <r>
    <x v="2"/>
    <x v="7"/>
    <x v="97"/>
    <s v="Elingue"/>
    <x v="0"/>
    <m/>
    <m/>
    <m/>
    <n v="1971"/>
    <m/>
    <n v="55"/>
    <n v="1012500"/>
    <s v="RGE "/>
    <s v=" "/>
    <s v=" "/>
    <s v="N"/>
    <n v="2026"/>
    <n v="25000"/>
    <m/>
    <m/>
    <m/>
    <m/>
    <m/>
    <m/>
    <m/>
  </r>
  <r>
    <x v="2"/>
    <x v="7"/>
    <x v="98"/>
    <s v="Elingue"/>
    <x v="3"/>
    <m/>
    <m/>
    <m/>
    <n v="1968"/>
    <m/>
    <n v="58"/>
    <n v="750000"/>
    <s v="RGE"/>
    <s v=" "/>
    <s v=" "/>
    <s v="N"/>
    <n v="2025"/>
    <n v="40000"/>
    <m/>
    <m/>
    <m/>
    <m/>
    <n v="13000"/>
    <m/>
    <m/>
  </r>
  <r>
    <x v="2"/>
    <x v="7"/>
    <x v="99"/>
    <s v="Elingue"/>
    <x v="3"/>
    <m/>
    <m/>
    <m/>
    <n v="1968"/>
    <m/>
    <n v="58"/>
    <n v="1000000"/>
    <s v="RGE"/>
    <s v=" "/>
    <s v=" "/>
    <s v="N"/>
    <n v="2025"/>
    <n v="40000"/>
    <m/>
    <m/>
    <m/>
    <m/>
    <n v="13000"/>
    <m/>
    <m/>
  </r>
  <r>
    <x v="2"/>
    <x v="7"/>
    <x v="100"/>
    <s v="Elingue"/>
    <x v="3"/>
    <m/>
    <m/>
    <m/>
    <n v="1960"/>
    <m/>
    <n v="66"/>
    <n v="91000"/>
    <s v="RGE"/>
    <s v=" "/>
    <s v=" "/>
    <s v="N"/>
    <n v="2025"/>
    <n v="40000"/>
    <m/>
    <m/>
    <m/>
    <m/>
    <n v="13000"/>
    <m/>
    <m/>
  </r>
  <r>
    <x v="3"/>
    <x v="8"/>
    <x v="101"/>
    <s v="Elingue"/>
    <x v="4"/>
    <m/>
    <m/>
    <s v="L6"/>
    <n v="2018"/>
    <m/>
    <n v="8"/>
    <m/>
    <m/>
    <s v="Evaluation interne"/>
    <n v="2038"/>
    <s v="N"/>
    <n v="2057"/>
    <n v="40000"/>
    <m/>
    <m/>
    <m/>
    <m/>
    <m/>
    <m/>
    <m/>
  </r>
  <r>
    <x v="3"/>
    <x v="8"/>
    <x v="102"/>
    <s v="Elingue"/>
    <x v="0"/>
    <m/>
    <m/>
    <s v="MAP"/>
    <n v="2014"/>
    <m/>
    <n v="12"/>
    <m/>
    <m/>
    <s v="Evaluation interne"/>
    <n v="2034"/>
    <s v="N"/>
    <n v="2053"/>
    <n v="40000"/>
    <m/>
    <m/>
    <m/>
    <m/>
    <m/>
    <m/>
    <m/>
  </r>
  <r>
    <x v="3"/>
    <x v="8"/>
    <x v="103"/>
    <s v="Elingue"/>
    <x v="3"/>
    <m/>
    <m/>
    <s v="PAL"/>
    <n v="2012"/>
    <m/>
    <n v="14"/>
    <m/>
    <m/>
    <s v="Evaluation interne"/>
    <n v="2032"/>
    <s v="N"/>
    <n v="2051"/>
    <n v="40000"/>
    <m/>
    <m/>
    <m/>
    <m/>
    <m/>
    <m/>
    <m/>
  </r>
  <r>
    <x v="3"/>
    <x v="8"/>
    <x v="104"/>
    <s v="Elingue"/>
    <x v="3"/>
    <m/>
    <m/>
    <s v="L2"/>
    <n v="2006"/>
    <m/>
    <n v="20"/>
    <m/>
    <s v="RGE 25 ans"/>
    <s v=" "/>
    <s v=" "/>
    <s v="N"/>
    <n v="2045"/>
    <n v="40000"/>
    <m/>
    <m/>
    <m/>
    <m/>
    <m/>
    <m/>
    <m/>
  </r>
  <r>
    <x v="3"/>
    <x v="8"/>
    <x v="105"/>
    <s v="Elingue"/>
    <x v="3"/>
    <m/>
    <m/>
    <s v="L1"/>
    <n v="2000"/>
    <m/>
    <n v="26"/>
    <m/>
    <s v="RGE 25 ans"/>
    <s v=" "/>
    <s v=" "/>
    <s v="N"/>
    <n v="2039"/>
    <n v="40000"/>
    <m/>
    <m/>
    <m/>
    <m/>
    <m/>
    <m/>
    <m/>
  </r>
  <r>
    <x v="3"/>
    <x v="8"/>
    <x v="106"/>
    <s v="Elingue"/>
    <x v="0"/>
    <m/>
    <m/>
    <s v="MAP1"/>
    <n v="2000"/>
    <m/>
    <n v="26"/>
    <m/>
    <s v="RGE 25 ans"/>
    <s v=" "/>
    <s v=" "/>
    <s v="N"/>
    <n v="2039"/>
    <n v="40000"/>
    <m/>
    <m/>
    <m/>
    <m/>
    <m/>
    <m/>
    <m/>
  </r>
  <r>
    <x v="4"/>
    <x v="9"/>
    <x v="107"/>
    <s v="Elingues Dyneema 20T/acier 16,2T"/>
    <x v="0"/>
    <m/>
    <m/>
    <m/>
    <n v="2008"/>
    <m/>
    <n v="18"/>
    <m/>
    <m/>
    <s v=" "/>
    <s v=" "/>
    <s v="N"/>
    <n v="2028"/>
    <n v="40000"/>
    <m/>
    <m/>
    <m/>
    <m/>
    <m/>
    <m/>
    <m/>
  </r>
  <r>
    <x v="4"/>
    <x v="9"/>
    <x v="108"/>
    <s v="Elingues Dynema 20T"/>
    <x v="5"/>
    <m/>
    <n v="80000"/>
    <m/>
    <n v="2003"/>
    <m/>
    <n v="23"/>
    <m/>
    <m/>
    <s v=" "/>
    <s v=" "/>
    <s v="N"/>
    <n v="2023"/>
    <n v="40000"/>
    <m/>
    <m/>
    <m/>
    <m/>
    <m/>
    <m/>
    <m/>
  </r>
  <r>
    <x v="4"/>
    <x v="9"/>
    <x v="109"/>
    <s v="Elingue Dynema 15T"/>
    <x v="0"/>
    <m/>
    <m/>
    <m/>
    <n v="1997"/>
    <m/>
    <n v="29"/>
    <m/>
    <m/>
    <s v=" "/>
    <s v=" "/>
    <s v="N"/>
    <n v="2017"/>
    <n v="40000"/>
    <m/>
    <m/>
    <m/>
    <m/>
    <m/>
    <m/>
    <m/>
  </r>
  <r>
    <x v="4"/>
    <x v="9"/>
    <x v="110"/>
    <s v="Elingues acier 14,9 T"/>
    <x v="0"/>
    <m/>
    <m/>
    <m/>
    <n v="1997"/>
    <m/>
    <n v="29"/>
    <m/>
    <m/>
    <s v=" "/>
    <s v=" "/>
    <s v="N"/>
    <n v="2017"/>
    <n v="40000"/>
    <m/>
    <m/>
    <m/>
    <m/>
    <m/>
    <m/>
    <m/>
  </r>
  <r>
    <x v="4"/>
    <x v="9"/>
    <x v="111"/>
    <s v="Pince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2"/>
    <s v="Elingues acier 16,2T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3"/>
    <s v="Elingues acier 14,9 T"/>
    <x v="0"/>
    <m/>
    <m/>
    <m/>
    <n v="1996"/>
    <m/>
    <n v="30"/>
    <m/>
    <m/>
    <s v=" "/>
    <s v=" "/>
    <s v="N"/>
    <n v="2016"/>
    <n v="40000"/>
    <m/>
    <m/>
    <m/>
    <m/>
    <m/>
    <m/>
    <m/>
  </r>
  <r>
    <x v="4"/>
    <x v="9"/>
    <x v="114"/>
    <s v="Elingues acier 16,2 et 8,8 T"/>
    <x v="0"/>
    <m/>
    <m/>
    <m/>
    <n v="1996"/>
    <m/>
    <n v="30"/>
    <m/>
    <m/>
    <s v=" "/>
    <s v=" "/>
    <s v="N"/>
    <n v="2016"/>
    <n v="40000"/>
    <m/>
    <m/>
    <m/>
    <m/>
    <m/>
    <m/>
    <m/>
  </r>
  <r>
    <x v="5"/>
    <x v="10"/>
    <x v="115"/>
    <s v="Elingues"/>
    <x v="0"/>
    <m/>
    <m/>
    <s v="BAY#4"/>
    <n v="2016"/>
    <m/>
    <n v="10"/>
    <m/>
    <m/>
    <s v="Evaluation interne"/>
    <n v="2036"/>
    <s v="N"/>
    <n v="2055"/>
    <n v="40000"/>
    <m/>
    <m/>
    <m/>
    <m/>
    <m/>
    <m/>
    <m/>
  </r>
  <r>
    <x v="5"/>
    <x v="10"/>
    <x v="116"/>
    <s v="Elingues"/>
    <x v="0"/>
    <m/>
    <m/>
    <s v="XL LINE 2"/>
    <n v="2013"/>
    <m/>
    <n v="13"/>
    <m/>
    <m/>
    <s v="Evaluation interne"/>
    <n v="2033"/>
    <s v="N"/>
    <n v="2052"/>
    <n v="40000"/>
    <m/>
    <m/>
    <m/>
    <m/>
    <m/>
    <m/>
    <m/>
  </r>
  <r>
    <x v="5"/>
    <x v="10"/>
    <x v="117"/>
    <s v="Elingues"/>
    <x v="1"/>
    <n v="55000"/>
    <m/>
    <s v="XL LINE 2"/>
    <n v="2013"/>
    <m/>
    <n v="13"/>
    <m/>
    <m/>
    <s v="Evaluation interne"/>
    <n v="2033"/>
    <s v="N"/>
    <n v="2052"/>
    <n v="40000"/>
    <m/>
    <m/>
    <m/>
    <m/>
    <m/>
    <m/>
    <m/>
  </r>
  <r>
    <x v="5"/>
    <x v="10"/>
    <x v="118"/>
    <s v="Pince"/>
    <x v="0"/>
    <m/>
    <m/>
    <s v="BOBINES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19"/>
    <s v="Elingue"/>
    <x v="0"/>
    <m/>
    <m/>
    <s v="BOBINES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0"/>
    <s v="Elingue"/>
    <x v="0"/>
    <m/>
    <m/>
    <s v="L LINE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1"/>
    <s v="Elingue"/>
    <x v="0"/>
    <m/>
    <m/>
    <s v="L LINE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2"/>
    <s v="Elingue"/>
    <x v="0"/>
    <m/>
    <m/>
    <s v="XL LINE 1"/>
    <n v="2010"/>
    <m/>
    <n v="16"/>
    <m/>
    <m/>
    <s v="Evaluation interne"/>
    <n v="2030"/>
    <s v="N"/>
    <n v="2049"/>
    <n v="40000"/>
    <m/>
    <m/>
    <m/>
    <m/>
    <m/>
    <m/>
    <m/>
  </r>
  <r>
    <x v="5"/>
    <x v="10"/>
    <x v="123"/>
    <s v="Elingue"/>
    <x v="1"/>
    <n v="55000"/>
    <m/>
    <s v="XL LINE 1"/>
    <n v="2010"/>
    <m/>
    <n v="16"/>
    <m/>
    <m/>
    <s v="Evaluation interne"/>
    <n v="2030"/>
    <s v="N"/>
    <n v="2049"/>
    <n v="40000"/>
    <m/>
    <m/>
    <m/>
    <m/>
    <m/>
    <m/>
    <m/>
  </r>
  <r>
    <x v="6"/>
    <x v="11"/>
    <x v="124"/>
    <s v="Pince"/>
    <x v="0"/>
    <m/>
    <m/>
    <m/>
    <n v="2020"/>
    <m/>
    <n v="6"/>
    <m/>
    <m/>
    <s v="Evaluation interne"/>
    <n v="2040"/>
    <s v="N"/>
    <n v="2040"/>
    <n v="40000"/>
    <m/>
    <m/>
    <m/>
    <m/>
    <m/>
    <m/>
    <m/>
  </r>
  <r>
    <x v="6"/>
    <x v="11"/>
    <x v="125"/>
    <m/>
    <x v="0"/>
    <m/>
    <m/>
    <m/>
    <n v="2020"/>
    <m/>
    <n v="6"/>
    <m/>
    <m/>
    <s v="Evaluation interne"/>
    <n v="2040"/>
    <m/>
    <n v="2040"/>
    <m/>
    <m/>
    <m/>
    <m/>
    <m/>
    <m/>
    <m/>
    <m/>
  </r>
  <r>
    <x v="6"/>
    <x v="11"/>
    <x v="126"/>
    <s v="Pince"/>
    <x v="0"/>
    <m/>
    <m/>
    <m/>
    <n v="2020"/>
    <m/>
    <n v="6"/>
    <m/>
    <m/>
    <s v="Evaluation interne"/>
    <n v="2040"/>
    <s v="N"/>
    <n v="2059"/>
    <n v="40000"/>
    <m/>
    <m/>
    <m/>
    <m/>
    <m/>
    <m/>
    <m/>
  </r>
  <r>
    <x v="6"/>
    <x v="11"/>
    <x v="127"/>
    <s v="Pince"/>
    <x v="0"/>
    <m/>
    <m/>
    <s v="CISAILLE"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28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29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0"/>
    <s v="Elingue"/>
    <x v="3"/>
    <m/>
    <m/>
    <m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1"/>
    <s v="Elingue"/>
    <x v="2"/>
    <n v="66000"/>
    <m/>
    <s v="L05"/>
    <n v="2011"/>
    <m/>
    <n v="15"/>
    <m/>
    <m/>
    <s v="Evaluation interne"/>
    <n v="2031"/>
    <s v="N"/>
    <n v="2050"/>
    <n v="40000"/>
    <m/>
    <m/>
    <m/>
    <m/>
    <m/>
    <m/>
    <m/>
  </r>
  <r>
    <x v="6"/>
    <x v="11"/>
    <x v="132"/>
    <s v="Elingue"/>
    <x v="3"/>
    <m/>
    <m/>
    <m/>
    <n v="2010"/>
    <s v="durée de vie de base : 15-20 ans"/>
    <n v="16"/>
    <m/>
    <m/>
    <s v="Evaluation interne"/>
    <n v="2030"/>
    <s v="N"/>
    <n v="2031"/>
    <n v="40000"/>
    <m/>
    <m/>
    <m/>
    <m/>
    <m/>
    <m/>
    <m/>
  </r>
  <r>
    <x v="6"/>
    <x v="11"/>
    <x v="133"/>
    <s v="Pince"/>
    <x v="0"/>
    <m/>
    <m/>
    <s v="PAL"/>
    <n v="2010"/>
    <s v="durée de vie de base : 15-20 ans"/>
    <n v="16"/>
    <m/>
    <m/>
    <s v="Evaluation interne"/>
    <n v="2030"/>
    <s v="N"/>
    <n v="2032"/>
    <n v="40000"/>
    <m/>
    <m/>
    <m/>
    <m/>
    <m/>
    <m/>
    <m/>
  </r>
  <r>
    <x v="6"/>
    <x v="11"/>
    <x v="134"/>
    <s v="Elingue"/>
    <x v="3"/>
    <m/>
    <m/>
    <s v="MAINTENANCE L02"/>
    <n v="2010"/>
    <s v="durée de vie de base : 15-20 ans"/>
    <n v="16"/>
    <n v="725000"/>
    <m/>
    <s v="Evaluation interne"/>
    <n v="2030"/>
    <s v="N"/>
    <n v="2029"/>
    <n v="40000"/>
    <m/>
    <m/>
    <m/>
    <m/>
    <m/>
    <m/>
    <m/>
  </r>
  <r>
    <x v="6"/>
    <x v="11"/>
    <x v="135"/>
    <s v="Elingue"/>
    <x v="3"/>
    <m/>
    <m/>
    <m/>
    <n v="2010"/>
    <s v="durée de vie de base : 15-20 ans"/>
    <n v="16"/>
    <n v="675000"/>
    <m/>
    <s v="Evaluation interne"/>
    <n v="2030"/>
    <s v="N"/>
    <n v="2030"/>
    <n v="40000"/>
    <m/>
    <m/>
    <m/>
    <m/>
    <m/>
    <m/>
    <m/>
  </r>
  <r>
    <x v="6"/>
    <x v="11"/>
    <x v="136"/>
    <s v="Elingue"/>
    <x v="3"/>
    <m/>
    <m/>
    <m/>
    <n v="2010"/>
    <s v="durée de vie de base : 15-20 ans"/>
    <n v="16"/>
    <n v="725000"/>
    <m/>
    <s v="Evaluation interne"/>
    <n v="2030"/>
    <s v="N"/>
    <n v="2027"/>
    <n v="40000"/>
    <m/>
    <m/>
    <m/>
    <m/>
    <m/>
    <m/>
    <m/>
  </r>
  <r>
    <x v="6"/>
    <x v="11"/>
    <x v="137"/>
    <s v="Elingue"/>
    <x v="3"/>
    <m/>
    <m/>
    <s v="L02"/>
    <n v="2010"/>
    <s v="durée de vie de base : 15-20 ans"/>
    <n v="16"/>
    <n v="1000000"/>
    <m/>
    <s v="Evaluation interne"/>
    <n v="2030"/>
    <s v="N"/>
    <n v="2025"/>
    <n v="40000"/>
    <m/>
    <n v="65000"/>
    <m/>
    <m/>
    <m/>
    <m/>
    <m/>
  </r>
  <r>
    <x v="6"/>
    <x v="11"/>
    <x v="138"/>
    <s v="Elingue"/>
    <x v="3"/>
    <m/>
    <m/>
    <m/>
    <n v="2010"/>
    <s v="durée de vie de base : 15-20 ans"/>
    <n v="16"/>
    <n v="725000"/>
    <m/>
    <s v="Evaluation interne"/>
    <n v="2030"/>
    <s v="N"/>
    <n v="2028"/>
    <n v="40000"/>
    <m/>
    <m/>
    <m/>
    <m/>
    <m/>
    <m/>
    <m/>
  </r>
  <r>
    <x v="6"/>
    <x v="11"/>
    <x v="139"/>
    <s v="Elingue"/>
    <x v="1"/>
    <n v="66000"/>
    <m/>
    <s v="L03"/>
    <n v="2010"/>
    <s v="durée de vie de base : 15-20 ans"/>
    <n v="16"/>
    <n v="675000"/>
    <m/>
    <s v="Evaluation interne"/>
    <n v="2030"/>
    <s v="N"/>
    <n v="2026"/>
    <n v="40000"/>
    <m/>
    <m/>
    <m/>
    <m/>
    <n v="65000"/>
    <m/>
    <m/>
  </r>
  <r>
    <x v="7"/>
    <x v="12"/>
    <x v="140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1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2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3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4"/>
    <m/>
    <x v="0"/>
    <m/>
    <m/>
    <s v="MAP"/>
    <n v="2008"/>
    <m/>
    <n v="18"/>
    <m/>
    <s v="RG ISCIR"/>
    <s v=" "/>
    <s v=" "/>
    <s v="N"/>
    <n v="2047"/>
    <n v="40000"/>
    <m/>
    <m/>
    <m/>
    <m/>
    <m/>
    <m/>
    <m/>
  </r>
  <r>
    <x v="7"/>
    <x v="12"/>
    <x v="145"/>
    <m/>
    <x v="0"/>
    <m/>
    <m/>
    <s v=" usinage 3D finition"/>
    <m/>
    <m/>
    <s v=""/>
    <m/>
    <s v="RG ISCIR"/>
    <s v=" "/>
    <s v=" "/>
    <s v="N"/>
    <n v="2026"/>
    <n v="40000"/>
    <m/>
    <m/>
    <m/>
    <m/>
    <m/>
    <m/>
    <m/>
  </r>
  <r>
    <x v="7"/>
    <x v="12"/>
    <x v="146"/>
    <m/>
    <x v="0"/>
    <m/>
    <m/>
    <s v="MAP"/>
    <m/>
    <m/>
    <s v=""/>
    <m/>
    <m/>
    <s v=" "/>
    <s v=" "/>
    <s v="N"/>
    <n v="39"/>
    <n v="40000"/>
    <m/>
    <m/>
    <m/>
    <m/>
    <m/>
    <m/>
    <m/>
  </r>
  <r>
    <x v="7"/>
    <x v="13"/>
    <x v="147"/>
    <s v="Elingue"/>
    <x v="3"/>
    <m/>
    <m/>
    <s v="X"/>
    <n v="2020"/>
    <m/>
    <n v="6"/>
    <m/>
    <s v="RG ISCIR"/>
    <s v="Evaluation interne"/>
    <n v="2040"/>
    <s v="N"/>
    <n v="2059"/>
    <n v="40000"/>
    <m/>
    <m/>
    <m/>
    <m/>
    <m/>
    <m/>
    <m/>
  </r>
  <r>
    <x v="7"/>
    <x v="13"/>
    <x v="148"/>
    <s v="Pince"/>
    <x v="0"/>
    <m/>
    <m/>
    <s v="XL HS "/>
    <n v="2019"/>
    <m/>
    <n v="7"/>
    <m/>
    <s v="RG"/>
    <s v="Evaluation interne"/>
    <n v="2039"/>
    <s v="N"/>
    <n v="2039"/>
    <n v="40000"/>
    <n v="75000"/>
    <m/>
    <m/>
    <m/>
    <m/>
    <m/>
    <m/>
  </r>
  <r>
    <x v="7"/>
    <x v="13"/>
    <x v="149"/>
    <s v="Pince"/>
    <x v="0"/>
    <m/>
    <m/>
    <s v="XL HS "/>
    <n v="2019"/>
    <m/>
    <n v="7"/>
    <m/>
    <m/>
    <s v="Evaluation interne"/>
    <n v="2039"/>
    <m/>
    <n v="2039"/>
    <m/>
    <m/>
    <m/>
    <m/>
    <m/>
    <m/>
    <m/>
    <m/>
  </r>
  <r>
    <x v="7"/>
    <x v="13"/>
    <x v="150"/>
    <s v="Elingue"/>
    <x v="1"/>
    <n v="65000"/>
    <m/>
    <s v="XL HS "/>
    <n v="2019"/>
    <m/>
    <n v="7"/>
    <m/>
    <s v="RG ISCIR"/>
    <s v="Evaluation interne"/>
    <n v="2039"/>
    <s v="N"/>
    <n v="2039"/>
    <n v="40000"/>
    <m/>
    <m/>
    <m/>
    <m/>
    <m/>
    <m/>
    <m/>
  </r>
  <r>
    <x v="7"/>
    <x v="13"/>
    <x v="151"/>
    <s v="Elingue"/>
    <x v="0"/>
    <m/>
    <m/>
    <s v="MAP/STOCKAGE"/>
    <n v="2017"/>
    <m/>
    <n v="9"/>
    <m/>
    <s v="RG ISCIR"/>
    <s v="Evaluation interne"/>
    <n v="2037"/>
    <s v="N"/>
    <n v="2056"/>
    <n v="40000"/>
    <m/>
    <m/>
    <m/>
    <m/>
    <m/>
    <m/>
    <m/>
  </r>
  <r>
    <x v="7"/>
    <x v="13"/>
    <x v="152"/>
    <s v="Pince"/>
    <x v="0"/>
    <m/>
    <m/>
    <s v="BOBINES"/>
    <n v="2015"/>
    <m/>
    <n v="11"/>
    <n v="950000"/>
    <s v="RG ISCIR"/>
    <s v="Evaluation interne"/>
    <n v="2035"/>
    <s v="N"/>
    <n v="2054"/>
    <n v="40000"/>
    <m/>
    <m/>
    <m/>
    <m/>
    <m/>
    <m/>
    <m/>
  </r>
  <r>
    <x v="7"/>
    <x v="13"/>
    <x v="153"/>
    <s v="Elingue"/>
    <x v="3"/>
    <m/>
    <m/>
    <m/>
    <n v="2014"/>
    <m/>
    <n v="12"/>
    <n v="950000"/>
    <s v="RG ISCIR"/>
    <s v="Evaluation interne"/>
    <n v="2034"/>
    <s v="N"/>
    <n v="2053"/>
    <n v="40000"/>
    <m/>
    <m/>
    <m/>
    <m/>
    <m/>
    <m/>
    <m/>
  </r>
  <r>
    <x v="7"/>
    <x v="13"/>
    <x v="154"/>
    <s v="Elingue"/>
    <x v="3"/>
    <m/>
    <m/>
    <s v="exL3/L4"/>
    <n v="2014"/>
    <m/>
    <n v="12"/>
    <n v="840000"/>
    <s v="RG ISCIR"/>
    <s v="Evaluation interne"/>
    <n v="2034"/>
    <s v="N"/>
    <n v="2053"/>
    <n v="40000"/>
    <m/>
    <m/>
    <m/>
    <m/>
    <m/>
    <m/>
    <m/>
  </r>
  <r>
    <x v="7"/>
    <x v="13"/>
    <x v="155"/>
    <s v="Elingue"/>
    <x v="2"/>
    <n v="65000"/>
    <m/>
    <s v="STOCKAGE"/>
    <n v="2013"/>
    <m/>
    <n v="13"/>
    <n v="675000"/>
    <s v="RG ISCIR"/>
    <s v="Evaluation interne"/>
    <n v="2033"/>
    <s v="N"/>
    <n v="2052"/>
    <n v="40000"/>
    <m/>
    <m/>
    <m/>
    <m/>
    <m/>
    <m/>
    <m/>
  </r>
  <r>
    <x v="7"/>
    <x v="13"/>
    <x v="156"/>
    <s v="Elingue"/>
    <x v="3"/>
    <m/>
    <m/>
    <s v="DECOUPE"/>
    <n v="2013"/>
    <m/>
    <n v="13"/>
    <n v="675000"/>
    <s v="RG ISCIR"/>
    <s v="Evaluation interne"/>
    <n v="2033"/>
    <s v="N"/>
    <n v="2052"/>
    <n v="40000"/>
    <m/>
    <m/>
    <m/>
    <m/>
    <m/>
    <m/>
    <m/>
  </r>
  <r>
    <x v="7"/>
    <x v="13"/>
    <x v="157"/>
    <s v="Elingue"/>
    <x v="0"/>
    <m/>
    <m/>
    <s v="MAINTENANCE"/>
    <n v="2013"/>
    <m/>
    <n v="13"/>
    <n v="70000"/>
    <s v="RG ISCIR"/>
    <s v="Evaluation interne"/>
    <n v="2033"/>
    <s v="N"/>
    <n v="2052"/>
    <n v="40000"/>
    <m/>
    <m/>
    <m/>
    <m/>
    <m/>
    <m/>
    <m/>
  </r>
  <r>
    <x v="7"/>
    <x v="13"/>
    <x v="158"/>
    <s v="Elingue"/>
    <x v="0"/>
    <m/>
    <m/>
    <s v="PAL/L04"/>
    <n v="2012"/>
    <m/>
    <n v="14"/>
    <n v="840000"/>
    <s v="RGE"/>
    <s v="Evaluation interne"/>
    <n v="2032"/>
    <s v="N"/>
    <n v="2051"/>
    <n v="40000"/>
    <m/>
    <m/>
    <m/>
    <m/>
    <m/>
    <m/>
    <m/>
  </r>
  <r>
    <x v="7"/>
    <x v="13"/>
    <x v="159"/>
    <s v="Elingue"/>
    <x v="3"/>
    <m/>
    <m/>
    <s v="L12 (MEF)"/>
    <n v="2012"/>
    <m/>
    <n v="14"/>
    <n v="840000"/>
    <s v="RG ISCIR"/>
    <s v="Evaluation interne"/>
    <n v="2032"/>
    <s v="N"/>
    <n v="2051"/>
    <n v="40000"/>
    <m/>
    <m/>
    <m/>
    <m/>
    <m/>
    <m/>
    <m/>
  </r>
  <r>
    <x v="7"/>
    <x v="13"/>
    <x v="160"/>
    <s v="Elingue"/>
    <x v="2"/>
    <n v="65000"/>
    <m/>
    <s v="L12 (PROD)"/>
    <n v="2012"/>
    <s v="Tambours"/>
    <n v="14"/>
    <n v="840000"/>
    <s v="RGM"/>
    <s v="Evaluation interne"/>
    <n v="2032"/>
    <s v="N"/>
    <n v="2051"/>
    <n v="40000"/>
    <m/>
    <m/>
    <m/>
    <m/>
    <m/>
    <m/>
    <m/>
  </r>
  <r>
    <x v="7"/>
    <x v="13"/>
    <x v="161"/>
    <s v="Pince"/>
    <x v="0"/>
    <m/>
    <m/>
    <s v="BOBINES"/>
    <n v="2008"/>
    <m/>
    <n v="18"/>
    <m/>
    <m/>
    <s v=" "/>
    <s v=" "/>
    <s v="N"/>
    <n v="2047"/>
    <n v="40000"/>
    <m/>
    <m/>
    <m/>
    <m/>
    <m/>
    <m/>
    <m/>
  </r>
  <r>
    <x v="7"/>
    <x v="13"/>
    <x v="162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3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4"/>
    <s v="Pince"/>
    <x v="0"/>
    <m/>
    <m/>
    <s v="BOBINES"/>
    <n v="2008"/>
    <m/>
    <n v="18"/>
    <m/>
    <m/>
    <s v=" "/>
    <s v=" "/>
    <s v="O"/>
    <n v="2032"/>
    <n v="2500"/>
    <m/>
    <m/>
    <m/>
    <m/>
    <m/>
    <m/>
    <m/>
  </r>
  <r>
    <x v="7"/>
    <x v="13"/>
    <x v="165"/>
    <s v="Pince"/>
    <x v="0"/>
    <m/>
    <m/>
    <s v="BOBINES"/>
    <n v="2007"/>
    <m/>
    <n v="19"/>
    <n v="675000"/>
    <s v="RG ISCIR"/>
    <s v=" "/>
    <s v=" "/>
    <s v="N"/>
    <n v="2029"/>
    <n v="40000"/>
    <m/>
    <m/>
    <m/>
    <m/>
    <m/>
    <m/>
    <m/>
  </r>
  <r>
    <x v="7"/>
    <x v="13"/>
    <x v="166"/>
    <s v="Elingue"/>
    <x v="0"/>
    <m/>
    <m/>
    <s v="MPR"/>
    <n v="2007"/>
    <m/>
    <n v="19"/>
    <n v="500000"/>
    <s v="RG ISCIR"/>
    <s v=" "/>
    <s v=" "/>
    <s v="N"/>
    <n v="2046"/>
    <n v="40000"/>
    <m/>
    <m/>
    <m/>
    <m/>
    <m/>
    <m/>
    <m/>
  </r>
  <r>
    <x v="7"/>
    <x v="13"/>
    <x v="167"/>
    <m/>
    <x v="0"/>
    <m/>
    <m/>
    <s v="MAINTENANCE"/>
    <n v="1998"/>
    <s v="modernisé 2013"/>
    <n v="28"/>
    <m/>
    <m/>
    <s v=" "/>
    <s v=" "/>
    <s v="O"/>
    <n v="2031"/>
    <n v="2500"/>
    <m/>
    <m/>
    <m/>
    <m/>
    <m/>
    <m/>
    <m/>
  </r>
  <r>
    <x v="7"/>
    <x v="13"/>
    <x v="168"/>
    <m/>
    <x v="0"/>
    <m/>
    <m/>
    <s v="MAINTENANCE"/>
    <n v="1998"/>
    <s v="modernisé 2013"/>
    <n v="28"/>
    <m/>
    <m/>
    <s v=" "/>
    <s v=" "/>
    <s v="O"/>
    <n v="2031"/>
    <n v="2500"/>
    <m/>
    <m/>
    <m/>
    <m/>
    <m/>
    <m/>
    <m/>
  </r>
  <r>
    <x v="8"/>
    <x v="14"/>
    <x v="169"/>
    <s v="Elingue"/>
    <x v="3"/>
    <m/>
    <m/>
    <s v="STOCK L07"/>
    <n v="2013"/>
    <s v="chgt cables 2022 env - mais usures avancées "/>
    <n v="13"/>
    <m/>
    <m/>
    <s v="Evaluation interne"/>
    <n v="2033"/>
    <s v="N"/>
    <n v="2052"/>
    <n v="40000"/>
    <m/>
    <m/>
    <m/>
    <m/>
    <m/>
    <m/>
    <m/>
  </r>
  <r>
    <x v="8"/>
    <x v="14"/>
    <x v="170"/>
    <s v="Pince"/>
    <x v="0"/>
    <m/>
    <m/>
    <s v="BOBINES"/>
    <n v="2004"/>
    <m/>
    <n v="22"/>
    <m/>
    <s v="RGE"/>
    <s v=" "/>
    <s v=" "/>
    <s v="N"/>
    <n v="2043"/>
    <n v="40000"/>
    <m/>
    <m/>
    <m/>
    <m/>
    <m/>
    <m/>
    <m/>
  </r>
  <r>
    <x v="8"/>
    <x v="14"/>
    <x v="171"/>
    <s v="Elingue"/>
    <x v="3"/>
    <m/>
    <m/>
    <s v="L07"/>
    <n v="2004"/>
    <m/>
    <n v="22"/>
    <m/>
    <s v="RGE"/>
    <s v=" "/>
    <s v=" "/>
    <s v="N"/>
    <n v="2043"/>
    <n v="40000"/>
    <m/>
    <m/>
    <m/>
    <m/>
    <m/>
    <m/>
    <m/>
  </r>
  <r>
    <x v="8"/>
    <x v="14"/>
    <x v="172"/>
    <s v="Elingue"/>
    <x v="3"/>
    <m/>
    <m/>
    <s v="STOCKAGE"/>
    <n v="2003"/>
    <m/>
    <n v="23"/>
    <m/>
    <s v="RGE"/>
    <s v=" "/>
    <s v=" "/>
    <s v="N"/>
    <n v="2042"/>
    <n v="40000"/>
    <m/>
    <m/>
    <m/>
    <m/>
    <m/>
    <m/>
    <m/>
  </r>
  <r>
    <x v="8"/>
    <x v="14"/>
    <x v="173"/>
    <s v="Elingue"/>
    <x v="3"/>
    <m/>
    <m/>
    <s v="STOCKAGE"/>
    <n v="2003"/>
    <m/>
    <n v="23"/>
    <m/>
    <s v="RGE"/>
    <s v=" "/>
    <s v=" "/>
    <s v="N"/>
    <n v="2042"/>
    <n v="40000"/>
    <m/>
    <m/>
    <m/>
    <m/>
    <m/>
    <m/>
    <m/>
  </r>
  <r>
    <x v="8"/>
    <x v="14"/>
    <x v="174"/>
    <s v="Elingue"/>
    <x v="3"/>
    <m/>
    <m/>
    <s v="X"/>
    <n v="1997"/>
    <m/>
    <n v="29"/>
    <n v="150000"/>
    <s v="RGE"/>
    <s v=" "/>
    <s v=" "/>
    <s v="N"/>
    <n v="2036"/>
    <n v="40000"/>
    <m/>
    <m/>
    <m/>
    <m/>
    <n v="30000"/>
    <m/>
    <m/>
  </r>
  <r>
    <x v="8"/>
    <x v="14"/>
    <x v="175"/>
    <m/>
    <x v="0"/>
    <m/>
    <m/>
    <s v="MAP/MAINTENANCE"/>
    <n v="1997"/>
    <m/>
    <n v="29"/>
    <m/>
    <s v="RGE"/>
    <m/>
    <m/>
    <m/>
    <m/>
    <m/>
    <m/>
    <m/>
    <m/>
    <m/>
    <m/>
    <m/>
    <m/>
  </r>
  <r>
    <x v="8"/>
    <x v="14"/>
    <x v="176"/>
    <s v="Elingue"/>
    <x v="0"/>
    <m/>
    <m/>
    <s v="MAP &amp; INJECTION"/>
    <n v="1989"/>
    <s v="modernisé 2005"/>
    <n v="37"/>
    <n v="490000"/>
    <s v="RG"/>
    <s v=" "/>
    <s v=" "/>
    <s v="O"/>
    <n v="2024"/>
    <n v="19000"/>
    <m/>
    <n v="19000"/>
    <m/>
    <m/>
    <n v="20000"/>
    <m/>
    <n v="450000"/>
  </r>
  <r>
    <x v="8"/>
    <x v="14"/>
    <x v="177"/>
    <m/>
    <x v="0"/>
    <m/>
    <m/>
    <m/>
    <m/>
    <m/>
    <s v=""/>
    <m/>
    <m/>
    <s v=" "/>
    <s v=" "/>
    <s v="NC"/>
    <m/>
    <m/>
    <m/>
    <m/>
    <m/>
    <m/>
    <m/>
    <m/>
    <m/>
  </r>
  <r>
    <x v="9"/>
    <x v="15"/>
    <x v="178"/>
    <s v="Elingue"/>
    <x v="2"/>
    <n v="55000"/>
    <m/>
    <s v="XL HS"/>
    <n v="2024"/>
    <m/>
    <n v="2"/>
    <m/>
    <m/>
    <s v="Evaluation interne"/>
    <n v="2044"/>
    <s v="N"/>
    <n v="2044"/>
    <n v="40000"/>
    <m/>
    <m/>
    <m/>
    <m/>
    <m/>
    <m/>
    <m/>
  </r>
  <r>
    <x v="9"/>
    <x v="15"/>
    <x v="179"/>
    <s v="Pince"/>
    <x v="0"/>
    <m/>
    <m/>
    <s v="X"/>
    <n v="2020"/>
    <m/>
    <n v="6"/>
    <m/>
    <m/>
    <s v="Evaluation interne"/>
    <n v="2040"/>
    <s v="N"/>
    <n v="2040"/>
    <n v="40000"/>
    <m/>
    <m/>
    <m/>
    <m/>
    <m/>
    <m/>
    <m/>
  </r>
  <r>
    <x v="9"/>
    <x v="15"/>
    <x v="180"/>
    <s v="Elingue"/>
    <x v="6"/>
    <n v="55000"/>
    <m/>
    <s v="XL HS"/>
    <n v="2017"/>
    <m/>
    <n v="9"/>
    <m/>
    <m/>
    <s v="Evaluation interne"/>
    <n v="2037"/>
    <s v="N"/>
    <n v="2037"/>
    <n v="40000"/>
    <n v="55000"/>
    <m/>
    <m/>
    <m/>
    <m/>
    <m/>
    <m/>
  </r>
  <r>
    <x v="9"/>
    <x v="15"/>
    <x v="181"/>
    <s v="Elingue"/>
    <x v="3"/>
    <m/>
    <m/>
    <s v="L10"/>
    <n v="2005"/>
    <m/>
    <n v="21"/>
    <m/>
    <s v="RGE"/>
    <s v=" "/>
    <s v=" "/>
    <s v="N"/>
    <n v="2044"/>
    <n v="40000"/>
    <m/>
    <m/>
    <m/>
    <m/>
    <m/>
    <m/>
    <m/>
  </r>
  <r>
    <x v="9"/>
    <x v="15"/>
    <x v="182"/>
    <s v="Elingue"/>
    <x v="3"/>
    <m/>
    <m/>
    <s v="P45/MPR"/>
    <n v="2005"/>
    <m/>
    <n v="21"/>
    <n v="840000"/>
    <s v="RGE"/>
    <s v=" "/>
    <s v=" "/>
    <s v="N"/>
    <n v="2044"/>
    <n v="40000"/>
    <m/>
    <m/>
    <m/>
    <m/>
    <m/>
    <m/>
    <m/>
  </r>
  <r>
    <x v="9"/>
    <x v="15"/>
    <x v="183"/>
    <s v="Elingue"/>
    <x v="1"/>
    <n v="55000"/>
    <m/>
    <s v="L100"/>
    <n v="2005"/>
    <m/>
    <n v="21"/>
    <m/>
    <s v="RGE"/>
    <s v=" "/>
    <s v=" "/>
    <s v="N"/>
    <n v="2044"/>
    <n v="40000"/>
    <m/>
    <m/>
    <m/>
    <m/>
    <m/>
    <m/>
    <m/>
  </r>
  <r>
    <x v="9"/>
    <x v="15"/>
    <x v="184"/>
    <s v="Elingue"/>
    <x v="0"/>
    <m/>
    <m/>
    <s v="MAINTENANCE"/>
    <n v="2005"/>
    <m/>
    <n v="21"/>
    <m/>
    <s v="RGE"/>
    <s v=" "/>
    <s v=" "/>
    <s v="N"/>
    <n v="2044"/>
    <n v="40000"/>
    <m/>
    <m/>
    <m/>
    <m/>
    <m/>
    <m/>
    <m/>
  </r>
  <r>
    <x v="9"/>
    <x v="15"/>
    <x v="185"/>
    <s v="Elingue"/>
    <x v="0"/>
    <m/>
    <m/>
    <s v="INJ"/>
    <n v="2005"/>
    <m/>
    <n v="21"/>
    <m/>
    <s v="RGE"/>
    <s v=" "/>
    <s v=" "/>
    <s v="N"/>
    <n v="2044"/>
    <n v="40000"/>
    <m/>
    <m/>
    <m/>
    <m/>
    <m/>
    <m/>
    <m/>
  </r>
  <r>
    <x v="9"/>
    <x v="15"/>
    <x v="186"/>
    <s v="Pince"/>
    <x v="0"/>
    <m/>
    <m/>
    <s v="X"/>
    <n v="2005"/>
    <m/>
    <n v="21"/>
    <m/>
    <s v="RGE"/>
    <s v=" "/>
    <s v=" "/>
    <s v="N"/>
    <n v="2044"/>
    <n v="40000"/>
    <m/>
    <m/>
    <m/>
    <m/>
    <m/>
    <m/>
    <m/>
  </r>
  <r>
    <x v="9"/>
    <x v="15"/>
    <x v="187"/>
    <m/>
    <x v="0"/>
    <m/>
    <m/>
    <s v="MAINTENANCE"/>
    <n v="1992"/>
    <m/>
    <n v="34"/>
    <m/>
    <s v="RGE"/>
    <s v=" "/>
    <s v=" "/>
    <s v="N"/>
    <n v="2031"/>
    <n v="25000"/>
    <m/>
    <m/>
    <m/>
    <m/>
    <m/>
    <m/>
    <m/>
  </r>
  <r>
    <x v="9"/>
    <x v="15"/>
    <x v="188"/>
    <m/>
    <x v="0"/>
    <m/>
    <m/>
    <s v="MAINTENANCE"/>
    <n v="1992"/>
    <m/>
    <n v="34"/>
    <m/>
    <s v="RGE"/>
    <s v=" "/>
    <s v=" "/>
    <s v="N"/>
    <n v="2031"/>
    <n v="2500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s v="1-FRANCE"/>
    <x v="0"/>
    <s v="Pont E4 20T 48444 SEVAL/OMIS"/>
    <m/>
    <m/>
    <m/>
    <m/>
    <m/>
    <n v="2012"/>
    <s v="HORS SCOPE DEPT EMB"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0 46833 25 T KONECRANES"/>
    <m/>
    <m/>
    <m/>
    <m/>
    <m/>
    <n v="2010"/>
    <s v="HORS SCOPE DEPT EMB"/>
    <n v="16"/>
    <m/>
    <s v="RGE"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SP HH3 44839 25T ADC"/>
    <m/>
    <m/>
    <m/>
    <m/>
    <m/>
    <n v="2008"/>
    <s v="HORS SCOPE DEPT EMB"/>
    <n v="18"/>
    <m/>
    <s v="RGE"/>
    <s v=" "/>
    <s v=" "/>
    <s v="N"/>
    <n v="2047"/>
    <n v="25000"/>
    <m/>
    <m/>
    <m/>
    <m/>
    <m/>
    <m/>
    <m/>
    <m/>
    <m/>
    <m/>
    <m/>
    <m/>
    <m/>
    <m/>
    <m/>
    <m/>
    <m/>
    <m/>
    <m/>
    <m/>
    <m/>
    <m/>
  </r>
  <r>
    <s v="1-FRANCE"/>
    <x v="0"/>
    <s v="Pont E2 1470200822 4T SEVAL"/>
    <m/>
    <m/>
    <m/>
    <m/>
    <m/>
    <n v="2003"/>
    <s v="HORS SCOPE DEPT EMB"/>
    <n v="23"/>
    <m/>
    <m/>
    <s v=" "/>
    <s v=" "/>
    <s v="N"/>
    <n v="2042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2' 1470200821 8/8 T DEMAG"/>
    <m/>
    <m/>
    <m/>
    <m/>
    <m/>
    <n v="2003"/>
    <s v="HORS SCOPE DEPT EMB"/>
    <n v="23"/>
    <m/>
    <m/>
    <s v=" "/>
    <s v=" "/>
    <s v="N"/>
    <n v="2042"/>
    <n v="40000"/>
    <m/>
    <m/>
    <m/>
    <m/>
    <m/>
    <m/>
    <m/>
    <m/>
    <m/>
    <m/>
    <m/>
    <m/>
    <m/>
    <m/>
    <m/>
    <m/>
    <m/>
    <m/>
    <m/>
    <m/>
    <m/>
    <m/>
  </r>
  <r>
    <s v="1-FRANCE"/>
    <x v="0"/>
    <s v="Pont E2 1470200820 14/14 T SEVAL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m/>
    <m/>
    <m/>
    <n v="40000"/>
    <m/>
    <m/>
    <m/>
    <m/>
    <m/>
    <m/>
    <m/>
    <m/>
  </r>
  <r>
    <s v="1-FRANCE"/>
    <x v="0"/>
    <s v="Pont (SP ?) E4 1470200756 8T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n v="20000"/>
    <m/>
    <m/>
    <m/>
    <m/>
    <m/>
    <m/>
    <m/>
    <m/>
    <m/>
    <m/>
    <m/>
  </r>
  <r>
    <s v="1-FRANCE"/>
    <x v="0"/>
    <s v="Pont E5 25 T 1470200554 SEVAL"/>
    <m/>
    <m/>
    <m/>
    <m/>
    <m/>
    <n v="2003"/>
    <s v="HORS SCOPE DEPT EMB"/>
    <n v="23"/>
    <m/>
    <s v="RGE"/>
    <s v=" "/>
    <s v=" "/>
    <s v="N"/>
    <n v="2042"/>
    <n v="40000"/>
    <m/>
    <m/>
    <m/>
    <m/>
    <m/>
    <m/>
    <m/>
    <m/>
    <m/>
    <m/>
    <n v="50000"/>
    <m/>
    <m/>
    <m/>
    <m/>
    <m/>
    <m/>
    <m/>
    <m/>
    <m/>
    <m/>
    <m/>
  </r>
  <r>
    <s v="1-FRANCE"/>
    <x v="0"/>
    <s v="Pont E6 1470000240 50T SAMETO"/>
    <m/>
    <m/>
    <m/>
    <m/>
    <m/>
    <n v="2001"/>
    <s v="HORS SCOPE DEPT EMB"/>
    <n v="25"/>
    <m/>
    <s v="RGE 25 ans"/>
    <s v=" "/>
    <s v=" "/>
    <s v="N"/>
    <n v="2040"/>
    <n v="40000"/>
    <m/>
    <m/>
    <m/>
    <m/>
    <m/>
    <m/>
    <m/>
    <m/>
    <n v="170000"/>
    <m/>
    <m/>
    <m/>
    <m/>
    <m/>
    <m/>
    <m/>
    <m/>
    <m/>
    <m/>
    <m/>
    <m/>
    <m/>
  </r>
  <r>
    <s v="1-FRANCE"/>
    <x v="0"/>
    <s v="Pont E6 1470001297 50/50T SAMETO"/>
    <m/>
    <m/>
    <m/>
    <m/>
    <m/>
    <n v="2001"/>
    <s v="HORS SCOPE DEPT EMB"/>
    <n v="25"/>
    <m/>
    <s v="RGE 25 ans"/>
    <s v=" "/>
    <s v=" "/>
    <s v="N"/>
    <n v="2040"/>
    <n v="40000"/>
    <m/>
    <m/>
    <m/>
    <m/>
    <m/>
    <m/>
    <m/>
    <m/>
    <n v="170000"/>
    <m/>
    <m/>
    <m/>
    <m/>
    <m/>
    <m/>
    <m/>
    <m/>
    <m/>
    <m/>
    <m/>
    <m/>
    <m/>
  </r>
  <r>
    <s v="1-FRANCE"/>
    <x v="0"/>
    <s v="Pont E0 1470000704 25 T SEVAL"/>
    <m/>
    <m/>
    <m/>
    <m/>
    <m/>
    <n v="2000"/>
    <s v="HORS SCOPE DEPT EMB"/>
    <n v="26"/>
    <m/>
    <s v="RGE"/>
    <s v=" "/>
    <s v=" "/>
    <s v="N"/>
    <n v="2039"/>
    <n v="40000"/>
    <m/>
    <m/>
    <m/>
    <m/>
    <m/>
    <n v="150000"/>
    <m/>
    <m/>
    <m/>
    <m/>
    <m/>
    <m/>
    <m/>
    <m/>
    <m/>
    <m/>
    <m/>
    <m/>
    <m/>
    <m/>
    <m/>
    <m/>
  </r>
  <r>
    <s v="1-FRANCE"/>
    <x v="0"/>
    <s v="Pont E2 1479900509 16T SAMETO"/>
    <m/>
    <m/>
    <m/>
    <m/>
    <m/>
    <n v="1999"/>
    <s v="HORS SCOPE DEPT EMB"/>
    <n v="27"/>
    <m/>
    <s v="RGE"/>
    <s v=" "/>
    <s v=" "/>
    <s v="N"/>
    <n v="2038"/>
    <n v="40000"/>
    <m/>
    <m/>
    <m/>
    <m/>
    <m/>
    <n v="120000"/>
    <m/>
    <m/>
    <m/>
    <m/>
    <m/>
    <m/>
    <m/>
    <m/>
    <m/>
    <m/>
    <m/>
    <m/>
    <m/>
    <m/>
    <m/>
    <m/>
  </r>
  <r>
    <s v="1-FRANCE"/>
    <x v="0"/>
    <s v="Pont E1 759847 20T SAMETO"/>
    <m/>
    <m/>
    <m/>
    <m/>
    <m/>
    <n v="1994"/>
    <s v="HORS SCOPE DEPT EMB"/>
    <n v="32"/>
    <m/>
    <s v="RGE"/>
    <s v=" "/>
    <s v=" "/>
    <s v="N"/>
    <n v="2033"/>
    <n v="40000"/>
    <m/>
    <m/>
    <m/>
    <m/>
    <m/>
    <n v="150000"/>
    <m/>
    <m/>
    <m/>
    <m/>
    <m/>
    <m/>
    <m/>
    <m/>
    <m/>
    <m/>
    <m/>
    <m/>
    <m/>
    <m/>
    <m/>
    <m/>
  </r>
  <r>
    <s v="1-FRANCE"/>
    <x v="0"/>
    <s v="Pont E1 759848 20/20 T SAMETO (RGE 2019)"/>
    <m/>
    <m/>
    <m/>
    <m/>
    <m/>
    <n v="1994"/>
    <s v="HORS SCOPE DEPT EMB"/>
    <n v="32"/>
    <m/>
    <m/>
    <s v=" "/>
    <s v=" "/>
    <s v="N"/>
    <n v="2033"/>
    <n v="40000"/>
    <m/>
    <m/>
    <m/>
    <m/>
    <m/>
    <m/>
    <m/>
    <m/>
    <m/>
    <m/>
    <m/>
    <m/>
    <m/>
    <m/>
    <m/>
    <m/>
    <m/>
    <m/>
    <m/>
    <m/>
    <m/>
    <m/>
  </r>
  <r>
    <s v="1-FRANCE"/>
    <x v="1"/>
    <s v="Pont J12 63T"/>
    <s v="Pince"/>
    <m/>
    <m/>
    <m/>
    <s v="L08"/>
    <n v="2006"/>
    <m/>
    <n v="20"/>
    <n v="950000"/>
    <s v="RGE"/>
    <s v=" "/>
    <s v=" "/>
    <s v="NC"/>
    <n v="2045"/>
    <n v="40000"/>
    <m/>
    <m/>
    <m/>
    <m/>
    <m/>
    <m/>
    <m/>
    <m/>
    <m/>
    <m/>
    <n v="60000"/>
    <m/>
    <m/>
    <m/>
    <m/>
    <m/>
    <m/>
    <m/>
    <m/>
    <m/>
    <m/>
    <m/>
  </r>
  <r>
    <s v="1-FRANCE"/>
    <x v="1"/>
    <s v="Pont J11 63T"/>
    <s v="Pince"/>
    <m/>
    <m/>
    <m/>
    <s v="L11"/>
    <n v="2006"/>
    <m/>
    <n v="20"/>
    <m/>
    <s v="RGE"/>
    <s v=" "/>
    <s v=" "/>
    <m/>
    <n v="2045"/>
    <n v="40000"/>
    <m/>
    <m/>
    <m/>
    <m/>
    <m/>
    <m/>
    <m/>
    <m/>
    <m/>
    <m/>
    <m/>
    <m/>
    <m/>
    <m/>
    <m/>
    <m/>
    <m/>
    <m/>
    <m/>
    <m/>
    <n v="170000"/>
    <m/>
  </r>
  <r>
    <s v="1-FRANCE"/>
    <x v="1"/>
    <s v="Pince outils J11"/>
    <s v="Pince"/>
    <m/>
    <m/>
    <m/>
    <s v="L11"/>
    <n v="1999"/>
    <m/>
    <n v="27"/>
    <m/>
    <s v="RG"/>
    <s v=" "/>
    <s v=" "/>
    <s v="NC"/>
    <m/>
    <m/>
    <m/>
    <m/>
    <n v="100000"/>
    <m/>
    <m/>
    <m/>
    <m/>
    <m/>
    <m/>
    <m/>
    <m/>
    <m/>
    <m/>
    <m/>
    <m/>
    <m/>
    <m/>
    <m/>
    <m/>
    <m/>
    <m/>
    <m/>
  </r>
  <r>
    <s v="1-FRANCE"/>
    <x v="1"/>
    <s v="Pince à outil J12"/>
    <s v="Pince"/>
    <m/>
    <m/>
    <m/>
    <s v="STOCKAGE"/>
    <n v="1999"/>
    <m/>
    <n v="27"/>
    <n v="220000"/>
    <s v="RGM"/>
    <s v=" "/>
    <s v=" "/>
    <s v="NC"/>
    <m/>
    <m/>
    <m/>
    <m/>
    <m/>
    <m/>
    <m/>
    <n v="85000"/>
    <m/>
    <m/>
    <m/>
    <m/>
    <m/>
    <m/>
    <m/>
    <m/>
    <m/>
    <m/>
    <m/>
    <m/>
    <m/>
    <m/>
    <m/>
    <m/>
  </r>
  <r>
    <s v="1-FRANCE"/>
    <x v="1"/>
    <s v="Semi-portique N°1 J3 CHSL"/>
    <m/>
    <m/>
    <m/>
    <m/>
    <s v="  n fc"/>
    <n v="1979"/>
    <m/>
    <n v="47"/>
    <n v="120000"/>
    <s v="RG"/>
    <s v=" "/>
    <s v=" "/>
    <s v="N"/>
    <n v="2026"/>
    <n v="20000"/>
    <m/>
    <m/>
    <m/>
    <m/>
    <n v="20000"/>
    <m/>
    <m/>
    <m/>
    <m/>
    <m/>
    <m/>
    <m/>
    <m/>
    <m/>
    <m/>
    <m/>
    <m/>
    <m/>
    <m/>
    <m/>
    <m/>
    <m/>
  </r>
  <r>
    <s v="1-FRANCE"/>
    <x v="1"/>
    <s v="Semi-portique N°2 J3 CHSL (10T SAMETO?)-STOP 06/02"/>
    <m/>
    <m/>
    <m/>
    <m/>
    <s v="MAP/MAINTENANCE"/>
    <n v="1979"/>
    <m/>
    <n v="47"/>
    <n v="120000"/>
    <s v="RG"/>
    <s v=" "/>
    <s v=" "/>
    <s v="N"/>
    <n v="2026"/>
    <n v="20000"/>
    <m/>
    <m/>
    <m/>
    <m/>
    <n v="20000"/>
    <m/>
    <m/>
    <m/>
    <m/>
    <m/>
    <m/>
    <m/>
    <m/>
    <m/>
    <m/>
    <m/>
    <m/>
    <m/>
    <m/>
    <m/>
    <m/>
    <m/>
  </r>
  <r>
    <s v="1-FRANCE"/>
    <x v="1"/>
    <s v="Pont J1sud 63T"/>
    <m/>
    <m/>
    <m/>
    <m/>
    <s v="80%OUTILS / 20%BOBINES"/>
    <n v="1970"/>
    <m/>
    <n v="56"/>
    <m/>
    <s v="RGE 50 ans "/>
    <s v=" "/>
    <s v=" "/>
    <s v="O"/>
    <n v="2035"/>
    <n v="40000"/>
    <m/>
    <n v="65000"/>
    <m/>
    <m/>
    <m/>
    <m/>
    <m/>
    <m/>
    <n v="170000"/>
    <m/>
    <m/>
    <m/>
    <m/>
    <m/>
    <m/>
    <m/>
    <m/>
    <m/>
    <m/>
    <m/>
    <m/>
    <m/>
  </r>
  <r>
    <s v="1-FRANCE"/>
    <x v="1"/>
    <s v="Pont J3 63/63T CAILLARD"/>
    <m/>
    <m/>
    <m/>
    <m/>
    <s v="MAP/MAINTENANCE"/>
    <n v="1970"/>
    <m/>
    <n v="56"/>
    <n v="1170000"/>
    <s v="2026 prov pour travaux / Installation nouveaux ponts 2027"/>
    <s v=" "/>
    <s v=" "/>
    <s v="N"/>
    <n v="2026"/>
    <n v="40000"/>
    <m/>
    <m/>
    <m/>
    <m/>
    <n v="69000"/>
    <m/>
    <m/>
    <m/>
    <n v="170000"/>
    <m/>
    <m/>
    <m/>
    <n v="1170000"/>
    <m/>
    <m/>
    <m/>
    <m/>
    <m/>
    <m/>
    <m/>
    <m/>
    <m/>
  </r>
  <r>
    <s v="1-FRANCE"/>
    <x v="1"/>
    <s v="Chemins de roulement J3"/>
    <m/>
    <m/>
    <m/>
    <m/>
    <s v="MAP/MAINTENANCE"/>
    <n v="1970"/>
    <m/>
    <n v="56"/>
    <s v="nc"/>
    <s v="RG"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1-FRANCE"/>
    <x v="1"/>
    <s v="Chemins de roulement J1 SUD 63T, soudures"/>
    <m/>
    <m/>
    <m/>
    <m/>
    <s v="BOBINES"/>
    <n v="1970"/>
    <m/>
    <n v="56"/>
    <s v="nc"/>
    <s v="RG"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1 Nord"/>
    <s v="Pince"/>
    <m/>
    <m/>
    <m/>
    <s v="STOCKAGE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2 Nord "/>
    <s v="Elingue"/>
    <n v="2027"/>
    <n v="80000"/>
    <m/>
    <s v="STOCKAGE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1"/>
    <s v="J2 Sud"/>
    <s v="Elingue"/>
    <n v="2026"/>
    <n v="80000"/>
    <m/>
    <s v="PAL/PAVAR"/>
    <m/>
    <m/>
    <s v=""/>
    <m/>
    <m/>
    <s v=" "/>
    <s v=" "/>
    <m/>
    <m/>
    <m/>
    <m/>
    <m/>
    <m/>
    <m/>
    <m/>
    <m/>
    <m/>
    <m/>
    <m/>
    <m/>
    <m/>
    <m/>
    <m/>
    <m/>
    <m/>
    <m/>
    <m/>
    <m/>
    <m/>
    <m/>
    <m/>
    <m/>
  </r>
  <r>
    <s v="1-FRANCE"/>
    <x v="2"/>
    <s v="Pont 63T XLHS SECAL"/>
    <s v="Pince"/>
    <m/>
    <m/>
    <m/>
    <s v="XL HS"/>
    <n v="2019"/>
    <m/>
    <n v="7"/>
    <m/>
    <m/>
    <s v="Evaluation interne"/>
    <n v="2039"/>
    <s v="N"/>
    <n v="2039"/>
    <n v="40000"/>
    <m/>
    <m/>
    <m/>
    <m/>
    <m/>
    <m/>
    <m/>
    <m/>
    <m/>
    <m/>
    <m/>
    <n v="140000"/>
    <m/>
    <m/>
    <m/>
    <m/>
    <m/>
    <m/>
    <m/>
    <m/>
    <m/>
    <m/>
  </r>
  <r>
    <s v="1-FRANCE"/>
    <x v="2"/>
    <s v="PINCE 50T XXL HS"/>
    <m/>
    <m/>
    <m/>
    <m/>
    <s v="XXL HS"/>
    <n v="2019"/>
    <m/>
    <n v="7"/>
    <m/>
    <m/>
    <s v="Evaluation interne"/>
    <n v="2039"/>
    <m/>
    <n v="2039"/>
    <m/>
    <m/>
    <m/>
    <m/>
    <m/>
    <m/>
    <m/>
    <m/>
    <m/>
    <m/>
    <m/>
    <m/>
    <m/>
    <m/>
    <m/>
    <m/>
    <m/>
    <m/>
    <m/>
    <m/>
    <m/>
    <m/>
    <m/>
  </r>
  <r>
    <s v="1-FRANCE"/>
    <x v="2"/>
    <s v="Pont 50/50 T XLHS SECAL"/>
    <s v="Pince"/>
    <m/>
    <m/>
    <m/>
    <s v="MAP XL "/>
    <n v="2019"/>
    <m/>
    <n v="7"/>
    <m/>
    <m/>
    <s v="Evaluation interne"/>
    <n v="2039"/>
    <s v="N"/>
    <n v="2058"/>
    <n v="40000"/>
    <m/>
    <m/>
    <m/>
    <m/>
    <m/>
    <m/>
    <m/>
    <m/>
    <m/>
    <m/>
    <m/>
    <m/>
    <m/>
    <m/>
    <n v="170000"/>
    <m/>
    <m/>
    <m/>
    <m/>
    <m/>
    <m/>
    <m/>
  </r>
  <r>
    <s v="1-FRANCE"/>
    <x v="2"/>
    <s v="Pont 25 T PAL SEVAL"/>
    <s v="Elingue"/>
    <s v="EGT"/>
    <m/>
    <m/>
    <s v="PAL"/>
    <n v="2001"/>
    <m/>
    <n v="25"/>
    <m/>
    <s v="RGE 25 ans"/>
    <s v=" "/>
    <s v=" "/>
    <s v="N"/>
    <n v="2040"/>
    <n v="40000"/>
    <m/>
    <m/>
    <n v="135000"/>
    <m/>
    <m/>
    <m/>
    <n v="290000"/>
    <m/>
    <m/>
    <m/>
    <m/>
    <m/>
    <m/>
    <m/>
    <m/>
    <m/>
    <m/>
    <m/>
    <m/>
    <m/>
    <m/>
    <m/>
  </r>
  <r>
    <s v="1-FRANCE"/>
    <x v="2"/>
    <s v="Pont 32 T Appro bobines SAMETO"/>
    <s v="Pince"/>
    <m/>
    <m/>
    <m/>
    <s v="BOBINES"/>
    <n v="2000"/>
    <m/>
    <n v="26"/>
    <m/>
    <s v="RGE 25 ans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1-FRANCE"/>
    <x v="2"/>
    <s v="Pont 25/25T Nord SAMETO"/>
    <s v="Elingue"/>
    <m/>
    <m/>
    <m/>
    <s v="MAP (et ex L3)"/>
    <n v="1998"/>
    <m/>
    <n v="28"/>
    <m/>
    <s v="RGE 25 ans"/>
    <s v=" "/>
    <s v=" "/>
    <s v="N"/>
    <n v="2037"/>
    <n v="40000"/>
    <m/>
    <m/>
    <m/>
    <m/>
    <m/>
    <m/>
    <m/>
    <m/>
    <n v="0"/>
    <m/>
    <m/>
    <m/>
    <m/>
    <m/>
    <m/>
    <m/>
    <m/>
    <m/>
    <m/>
    <m/>
    <m/>
    <m/>
  </r>
  <r>
    <s v="1-FRANCE"/>
    <x v="2"/>
    <s v="Semi-portique 25/25 T surclassé 30T SEVAL"/>
    <m/>
    <m/>
    <m/>
    <m/>
    <s v="MAP/travée 5400T"/>
    <n v="1996"/>
    <m/>
    <n v="30"/>
    <m/>
    <s v="RGE 25 ans"/>
    <s v=" "/>
    <s v=" "/>
    <s v="N"/>
    <n v="2035"/>
    <n v="25000"/>
    <m/>
    <m/>
    <m/>
    <m/>
    <m/>
    <m/>
    <m/>
    <m/>
    <n v="170000"/>
    <m/>
    <m/>
    <m/>
    <m/>
    <m/>
    <m/>
    <m/>
    <m/>
    <m/>
    <m/>
    <m/>
    <m/>
    <m/>
  </r>
  <r>
    <s v="1-FRANCE"/>
    <x v="2"/>
    <s v="Pont 80T SAMETO"/>
    <s v="Pince"/>
    <m/>
    <m/>
    <m/>
    <s v="PT5400"/>
    <n v="1995"/>
    <m/>
    <n v="31"/>
    <m/>
    <s v="RGE 25 ans"/>
    <s v=" "/>
    <s v=" "/>
    <s v="N"/>
    <n v="2034"/>
    <n v="40000"/>
    <m/>
    <m/>
    <m/>
    <m/>
    <m/>
    <m/>
    <m/>
    <m/>
    <n v="0"/>
    <m/>
    <m/>
    <m/>
    <m/>
    <m/>
    <m/>
    <m/>
    <m/>
    <m/>
    <m/>
    <m/>
    <m/>
    <m/>
  </r>
  <r>
    <s v="1-FRANCE"/>
    <x v="2"/>
    <s v="Pont 25/25 T Sud SEVAL L01"/>
    <s v="Elingue"/>
    <n v="2027"/>
    <n v="80000"/>
    <m/>
    <s v="L01"/>
    <n v="1994"/>
    <m/>
    <n v="32"/>
    <m/>
    <s v="RGE 25 ans"/>
    <s v=" "/>
    <s v=" "/>
    <s v="N"/>
    <n v="2033"/>
    <n v="40000"/>
    <m/>
    <m/>
    <m/>
    <m/>
    <m/>
    <m/>
    <m/>
    <m/>
    <n v="170000"/>
    <m/>
    <m/>
    <m/>
    <m/>
    <m/>
    <m/>
    <m/>
    <m/>
    <m/>
    <m/>
    <m/>
    <m/>
    <m/>
  </r>
  <r>
    <s v="1-FRANCE"/>
    <x v="3"/>
    <s v="Pont A14 63/63 T ADC"/>
    <m/>
    <s v="EGT"/>
    <m/>
    <m/>
    <s v="X MP"/>
    <n v="2019"/>
    <m/>
    <n v="7"/>
    <m/>
    <m/>
    <s v="Evaluation interne"/>
    <n v="2039"/>
    <s v="N"/>
    <n v="2058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 GE 35 T SECAL"/>
    <s v="Pince"/>
    <m/>
    <m/>
    <m/>
    <s v="BOBINES"/>
    <n v="2016"/>
    <m/>
    <n v="10"/>
    <m/>
    <m/>
    <s v="Evaluation interne"/>
    <n v="2036"/>
    <s v="N"/>
    <n v="2055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3 80 T SECAL/OMIS"/>
    <s v="Pince"/>
    <m/>
    <m/>
    <m/>
    <s v="PT5400"/>
    <n v="2015"/>
    <m/>
    <n v="11"/>
    <m/>
    <m/>
    <s v="Evaluation interne"/>
    <n v="2035"/>
    <s v="N"/>
    <n v="2054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5 50/50 T SEVAL/OMIS"/>
    <m/>
    <s v="EGT"/>
    <m/>
    <m/>
    <s v="X"/>
    <n v="2012"/>
    <m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1 PE 35 T KONECRANES"/>
    <s v="Pince"/>
    <m/>
    <m/>
    <m/>
    <s v="BOBINES"/>
    <n v="2010"/>
    <m/>
    <n v="16"/>
    <m/>
    <s v="RGE 25 ans"/>
    <s v="Evaluation interne"/>
    <n v="2030"/>
    <s v="N"/>
    <n v="2049"/>
    <n v="40000"/>
    <m/>
    <m/>
    <m/>
    <m/>
    <m/>
    <m/>
    <m/>
    <m/>
    <m/>
    <m/>
    <m/>
    <m/>
    <m/>
    <m/>
    <m/>
    <m/>
    <n v="40000"/>
    <m/>
    <m/>
    <m/>
    <m/>
    <m/>
  </r>
  <r>
    <s v="1-FRANCE"/>
    <x v="3"/>
    <s v="Pont A17 35 T SEVAL/OMIS"/>
    <m/>
    <m/>
    <m/>
    <m/>
    <s v="INJECTION"/>
    <n v="2009"/>
    <m/>
    <n v="17"/>
    <m/>
    <m/>
    <s v="Evaluation interne"/>
    <n v="2029"/>
    <s v="N"/>
    <n v="2048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2 GE 35 T KONECRANES "/>
    <s v="Elingue"/>
    <s v="EGT"/>
    <m/>
    <m/>
    <s v="DECOUPES"/>
    <n v="2008"/>
    <m/>
    <n v="18"/>
    <m/>
    <s v="RGE 25 ans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1-FRANCE"/>
    <x v="3"/>
    <s v="Pont A2 PE 35 T KONECRANES"/>
    <s v="Elingue"/>
    <s v="EGT"/>
    <m/>
    <m/>
    <s v="DECOUPES"/>
    <n v="2006"/>
    <m/>
    <n v="20"/>
    <m/>
    <s v="RGE 25 ans"/>
    <s v=" "/>
    <s v=" "/>
    <s v="N"/>
    <n v="2045"/>
    <n v="40000"/>
    <m/>
    <m/>
    <m/>
    <m/>
    <m/>
    <m/>
    <m/>
    <m/>
    <m/>
    <m/>
    <m/>
    <m/>
    <m/>
    <m/>
    <m/>
    <m/>
    <m/>
    <m/>
    <m/>
    <m/>
    <n v="170000"/>
    <m/>
  </r>
  <r>
    <s v="1-FRANCE"/>
    <x v="3"/>
    <s v="Pont A9 63/63 T KONECRANES"/>
    <m/>
    <m/>
    <m/>
    <m/>
    <s v="MAINTENANCE/MAP"/>
    <n v="2005"/>
    <m/>
    <n v="21"/>
    <m/>
    <s v="RGE 25 ans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1-FRANCE"/>
    <x v="3"/>
    <s v="Pont A7 63/63 T SEVAL"/>
    <s v="Elingue"/>
    <s v="EGT"/>
    <m/>
    <m/>
    <s v="STOCKAGE"/>
    <n v="2004"/>
    <m/>
    <n v="22"/>
    <m/>
    <s v="RGE 25 ans"/>
    <s v=" "/>
    <s v=" "/>
    <s v="N"/>
    <n v="2043"/>
    <n v="40000"/>
    <m/>
    <m/>
    <m/>
    <m/>
    <m/>
    <m/>
    <m/>
    <m/>
    <m/>
    <m/>
    <m/>
    <m/>
    <m/>
    <m/>
    <n v="170000"/>
    <m/>
    <m/>
    <m/>
    <m/>
    <m/>
    <m/>
    <m/>
  </r>
  <r>
    <s v="1-FRANCE"/>
    <x v="3"/>
    <s v="Pont A8 63/63 T SAMETO "/>
    <s v="Elingue"/>
    <s v="EGT"/>
    <m/>
    <m/>
    <s v="L12"/>
    <n v="2001"/>
    <m/>
    <n v="25"/>
    <n v="1170000"/>
    <s v="RGE 25 ans"/>
    <s v=" "/>
    <s v=" "/>
    <s v="N"/>
    <n v="2040"/>
    <n v="40000"/>
    <m/>
    <m/>
    <m/>
    <m/>
    <m/>
    <m/>
    <m/>
    <m/>
    <n v="170000"/>
    <m/>
    <m/>
    <m/>
    <m/>
    <m/>
    <n v="170000"/>
    <m/>
    <m/>
    <m/>
    <m/>
    <m/>
    <m/>
    <m/>
  </r>
  <r>
    <s v="1-FRANCE"/>
    <x v="3"/>
    <s v="Pont A2 50 T SAMETO "/>
    <s v="Elingue"/>
    <s v="EGT"/>
    <m/>
    <m/>
    <s v="DECOUPES"/>
    <n v="2001"/>
    <s v="AC installé en 2018 suite usure galets "/>
    <n v="25"/>
    <m/>
    <s v="RGE 25 ans"/>
    <s v=" "/>
    <s v=" "/>
    <s v="N"/>
    <n v="2040"/>
    <n v="40000"/>
    <m/>
    <m/>
    <m/>
    <m/>
    <m/>
    <m/>
    <m/>
    <m/>
    <m/>
    <m/>
    <m/>
    <n v="170000"/>
    <m/>
    <m/>
    <m/>
    <m/>
    <m/>
    <m/>
    <m/>
    <m/>
    <m/>
    <m/>
  </r>
  <r>
    <s v="1-FRANCE"/>
    <x v="3"/>
    <s v="Pont A10 63/63 T SAMETO"/>
    <m/>
    <s v="EGT"/>
    <m/>
    <m/>
    <s v="X L17"/>
    <n v="1996"/>
    <m/>
    <n v="30"/>
    <m/>
    <s v="RGE 25 ans"/>
    <s v=" "/>
    <s v=" "/>
    <s v="N"/>
    <n v="2035"/>
    <n v="40000"/>
    <m/>
    <m/>
    <m/>
    <m/>
    <m/>
    <m/>
    <m/>
    <m/>
    <n v="170000"/>
    <m/>
    <m/>
    <m/>
    <m/>
    <m/>
    <m/>
    <m/>
    <m/>
    <m/>
    <m/>
    <m/>
    <m/>
    <m/>
  </r>
  <r>
    <s v="1-FRANCE"/>
    <x v="3"/>
    <s v="Pont A16 63/63 T SAMETO"/>
    <m/>
    <m/>
    <m/>
    <m/>
    <s v="MAP"/>
    <n v="1993"/>
    <m/>
    <n v="33"/>
    <n v="120000"/>
    <s v="RGE 25 ans"/>
    <s v=" "/>
    <s v=" "/>
    <s v="N"/>
    <n v="2032"/>
    <n v="40000"/>
    <m/>
    <m/>
    <m/>
    <m/>
    <m/>
    <m/>
    <m/>
    <m/>
    <m/>
    <m/>
    <m/>
    <n v="170000"/>
    <m/>
    <m/>
    <m/>
    <m/>
    <m/>
    <m/>
    <m/>
    <m/>
    <m/>
    <m/>
  </r>
  <r>
    <s v="1-FRANCE"/>
    <x v="3"/>
    <s v="Pont A12 Caillard/SAMETO 63 T "/>
    <s v="Elingue"/>
    <n v="2026"/>
    <n v="80000"/>
    <s v="CHECK PONT"/>
    <s v="L21"/>
    <n v="1974"/>
    <s v="RGE 1999"/>
    <n v="52"/>
    <n v="950000"/>
    <s v="RGE"/>
    <s v=" "/>
    <s v=" "/>
    <s v="N"/>
    <n v="2027"/>
    <n v="40000"/>
    <m/>
    <n v="60000"/>
    <m/>
    <m/>
    <n v="160000"/>
    <m/>
    <m/>
    <n v="40000"/>
    <m/>
    <m/>
    <m/>
    <m/>
    <n v="900000"/>
    <m/>
    <m/>
    <m/>
    <m/>
    <m/>
    <m/>
    <m/>
    <m/>
    <m/>
  </r>
  <r>
    <s v="1-FRANCE"/>
    <x v="3"/>
    <s v="Semi-portique A16 10 T"/>
    <m/>
    <m/>
    <m/>
    <m/>
    <m/>
    <n v="1974"/>
    <m/>
    <n v="52"/>
    <m/>
    <s v="STOP-à remplacer par SP A15"/>
    <s v=" "/>
    <s v=" "/>
    <s v="O"/>
    <n v="2025"/>
    <n v="25000"/>
    <m/>
    <n v="40000"/>
    <m/>
    <m/>
    <m/>
    <m/>
    <m/>
    <m/>
    <m/>
    <m/>
    <m/>
    <m/>
    <m/>
    <m/>
    <m/>
    <m/>
    <m/>
    <m/>
    <m/>
    <m/>
    <m/>
    <m/>
  </r>
  <r>
    <s v="1-FRANCE"/>
    <x v="3"/>
    <s v="Pont A18 32/32T "/>
    <m/>
    <m/>
    <m/>
    <m/>
    <s v="INJECTION"/>
    <n v="1974"/>
    <s v="RGE 2000"/>
    <n v="52"/>
    <n v="675000"/>
    <s v="Installation nouveaux ponts ou RGE"/>
    <s v=" "/>
    <s v=" "/>
    <s v="N"/>
    <n v="2025"/>
    <n v="40000"/>
    <m/>
    <m/>
    <m/>
    <m/>
    <n v="40000"/>
    <m/>
    <m/>
    <m/>
    <n v="170000"/>
    <m/>
    <m/>
    <m/>
    <n v="800000"/>
    <m/>
    <m/>
    <m/>
    <m/>
    <m/>
    <m/>
    <m/>
    <m/>
    <m/>
  </r>
  <r>
    <s v="1-FRANCE"/>
    <x v="3"/>
    <s v="Pont A11 63/63 T CAILLARD/SAMETO ?"/>
    <m/>
    <s v="EGT"/>
    <m/>
    <m/>
    <s v="HO"/>
    <n v="1974"/>
    <s v="RGE 2000"/>
    <n v="52"/>
    <n v="1170000"/>
    <s v="RGE 25 ans"/>
    <s v=" "/>
    <s v=" "/>
    <s v="N"/>
    <n v="2026"/>
    <n v="40000"/>
    <m/>
    <m/>
    <m/>
    <m/>
    <n v="80000"/>
    <m/>
    <m/>
    <m/>
    <n v="170000"/>
    <m/>
    <m/>
    <m/>
    <m/>
    <m/>
    <m/>
    <m/>
    <m/>
    <m/>
    <m/>
    <m/>
    <m/>
    <m/>
  </r>
  <r>
    <s v="1-FRANCE"/>
    <x v="4"/>
    <s v="Pont AA1 45 T SEVAL"/>
    <s v="Elingue"/>
    <s v="EGT"/>
    <m/>
    <m/>
    <m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1-FRANCE"/>
    <x v="4"/>
    <s v="Pince outils AB2"/>
    <s v="Pince"/>
    <m/>
    <m/>
    <m/>
    <s v="L21/24"/>
    <n v="2005"/>
    <m/>
    <n v="21"/>
    <m/>
    <s v="RG"/>
    <s v=" "/>
    <s v=" "/>
    <s v="NC"/>
    <n v="2044"/>
    <n v="40000"/>
    <m/>
    <m/>
    <m/>
    <m/>
    <m/>
    <m/>
    <m/>
    <m/>
    <n v="90000"/>
    <m/>
    <m/>
    <m/>
    <m/>
    <m/>
    <m/>
    <m/>
    <m/>
    <m/>
    <m/>
    <m/>
    <m/>
    <m/>
  </r>
  <r>
    <s v="1-FRANCE"/>
    <x v="4"/>
    <s v="Pince outils AB6 "/>
    <s v="Pince"/>
    <m/>
    <m/>
    <m/>
    <m/>
    <n v="2005"/>
    <m/>
    <n v="21"/>
    <m/>
    <s v="RG"/>
    <s v=" "/>
    <s v=" "/>
    <s v="NC"/>
    <n v="2044"/>
    <m/>
    <m/>
    <m/>
    <m/>
    <m/>
    <m/>
    <m/>
    <m/>
    <m/>
    <n v="90000"/>
    <m/>
    <m/>
    <m/>
    <m/>
    <m/>
    <m/>
    <m/>
    <m/>
    <m/>
    <m/>
    <m/>
    <m/>
    <m/>
  </r>
  <r>
    <s v="1-FRANCE"/>
    <x v="4"/>
    <s v="Pont AB3 50T SAMETO"/>
    <s v="Elingue"/>
    <s v="EGT"/>
    <m/>
    <m/>
    <m/>
    <n v="2001"/>
    <m/>
    <n v="25"/>
    <n v="840000"/>
    <s v="RGE 25 ans"/>
    <s v=" "/>
    <s v=" "/>
    <s v="N"/>
    <n v="2040"/>
    <n v="40000"/>
    <m/>
    <m/>
    <m/>
    <m/>
    <m/>
    <m/>
    <m/>
    <m/>
    <m/>
    <m/>
    <m/>
    <m/>
    <m/>
    <m/>
    <m/>
    <m/>
    <m/>
    <n v="170000"/>
    <m/>
    <m/>
    <m/>
    <m/>
  </r>
  <r>
    <s v="1-FRANCE"/>
    <x v="4"/>
    <s v="Pont AA3 28T SEVAL"/>
    <s v="Elingue"/>
    <s v="EGT"/>
    <m/>
    <m/>
    <m/>
    <n v="2001"/>
    <m/>
    <n v="25"/>
    <n v="675000"/>
    <s v="RGE 25 ans"/>
    <s v=" "/>
    <s v=" "/>
    <s v="N"/>
    <n v="2040"/>
    <n v="40000"/>
    <m/>
    <m/>
    <m/>
    <m/>
    <m/>
    <m/>
    <m/>
    <m/>
    <m/>
    <m/>
    <m/>
    <m/>
    <m/>
    <m/>
    <m/>
    <m/>
    <m/>
    <n v="170000"/>
    <m/>
    <m/>
    <m/>
    <m/>
  </r>
  <r>
    <s v="1-FRANCE"/>
    <x v="4"/>
    <s v="Pont AB1 43 T SEVAL"/>
    <s v="Elingue"/>
    <s v="EGT"/>
    <m/>
    <m/>
    <s v="L12"/>
    <n v="1997"/>
    <m/>
    <n v="29"/>
    <m/>
    <s v="RGE"/>
    <s v=" "/>
    <s v=" "/>
    <s v="N"/>
    <n v="2036"/>
    <n v="40000"/>
    <m/>
    <m/>
    <m/>
    <m/>
    <m/>
    <m/>
    <m/>
    <m/>
    <m/>
    <m/>
    <m/>
    <m/>
    <m/>
    <m/>
    <m/>
    <m/>
    <m/>
    <m/>
    <m/>
    <m/>
    <m/>
    <m/>
  </r>
  <r>
    <s v="1-FRANCE"/>
    <x v="4"/>
    <s v="Pont AB2 40T SEVAL"/>
    <s v="Pince"/>
    <m/>
    <m/>
    <m/>
    <s v="L21/24"/>
    <n v="1993"/>
    <s v="var transl faite, reste second crochet"/>
    <n v="33"/>
    <m/>
    <s v="RGE 25 ans"/>
    <s v=" "/>
    <s v=" "/>
    <s v="N"/>
    <n v="2032"/>
    <n v="40000"/>
    <m/>
    <m/>
    <m/>
    <m/>
    <m/>
    <m/>
    <m/>
    <m/>
    <n v="25000"/>
    <m/>
    <m/>
    <m/>
    <m/>
    <m/>
    <m/>
    <m/>
    <m/>
    <m/>
    <m/>
    <m/>
    <m/>
    <m/>
  </r>
  <r>
    <s v="1-FRANCE"/>
    <x v="4"/>
    <s v="Pont AA5 28 T SEVAL"/>
    <s v="Elingue"/>
    <n v="2027"/>
    <n v="80000"/>
    <m/>
    <s v="STOCKAGE"/>
    <n v="1993"/>
    <m/>
    <n v="33"/>
    <m/>
    <s v="RGE 25 ans"/>
    <s v=" "/>
    <s v=" "/>
    <s v="N"/>
    <n v="2032"/>
    <n v="40000"/>
    <m/>
    <m/>
    <m/>
    <m/>
    <m/>
    <m/>
    <m/>
    <m/>
    <n v="25000"/>
    <m/>
    <m/>
    <m/>
    <m/>
    <m/>
    <m/>
    <m/>
    <m/>
    <m/>
    <m/>
    <m/>
    <m/>
    <m/>
  </r>
  <r>
    <s v="1-FRANCE"/>
    <x v="4"/>
    <s v="Pont AB5 40 T SEVAL "/>
    <s v="Elingue"/>
    <m/>
    <m/>
    <m/>
    <s v="MAP"/>
    <n v="1993"/>
    <m/>
    <n v="33"/>
    <m/>
    <s v="RGE 25 ans"/>
    <s v=" "/>
    <s v=" "/>
    <s v="N"/>
    <n v="2032"/>
    <n v="40000"/>
    <m/>
    <m/>
    <m/>
    <m/>
    <m/>
    <m/>
    <m/>
    <n v="12000"/>
    <m/>
    <m/>
    <m/>
    <m/>
    <m/>
    <m/>
    <m/>
    <m/>
    <m/>
    <m/>
    <m/>
    <m/>
    <m/>
    <m/>
  </r>
  <r>
    <s v="1-FRANCE"/>
    <x v="4"/>
    <s v="Pont RAsud 32T  CHSL"/>
    <s v="Elingue"/>
    <m/>
    <m/>
    <m/>
    <s v="STOCKAGE"/>
    <n v="1971"/>
    <s v="Projet pince 2026 en cours"/>
    <n v="55"/>
    <n v="850000"/>
    <s v="Installation nouveaux ponts"/>
    <s v=" "/>
    <s v=" "/>
    <s v="O"/>
    <n v="2010"/>
    <n v="40000"/>
    <m/>
    <m/>
    <m/>
    <m/>
    <m/>
    <m/>
    <m/>
    <m/>
    <m/>
    <m/>
    <m/>
    <m/>
    <m/>
    <m/>
    <m/>
    <m/>
    <n v="40000"/>
    <m/>
    <m/>
    <m/>
    <m/>
    <n v="850000"/>
  </r>
  <r>
    <s v="1-FRANCE"/>
    <x v="4"/>
    <s v="Pont RAcentre 32T CHSL"/>
    <s v="Elingue"/>
    <s v="EGT"/>
    <m/>
    <m/>
    <s v="STOCKAGE"/>
    <n v="1971"/>
    <m/>
    <n v="55"/>
    <n v="860000"/>
    <s v="Installation nouveaux ponts"/>
    <s v=" "/>
    <s v=" "/>
    <s v="N"/>
    <n v="2026"/>
    <n v="40000"/>
    <m/>
    <m/>
    <m/>
    <m/>
    <n v="65000"/>
    <m/>
    <m/>
    <m/>
    <m/>
    <n v="860000"/>
    <m/>
    <m/>
    <m/>
    <m/>
    <m/>
    <m/>
    <m/>
    <m/>
    <m/>
    <m/>
    <m/>
    <m/>
  </r>
  <r>
    <s v="1-FRANCE"/>
    <x v="4"/>
    <s v="Pont RA Nord 32T CHSL"/>
    <s v="Elingue"/>
    <s v="EGT"/>
    <m/>
    <m/>
    <s v="STOCKAGE"/>
    <n v="1971"/>
    <m/>
    <n v="55"/>
    <n v="675000"/>
    <s v="Installation nouveaux ponts"/>
    <s v=" "/>
    <s v=" "/>
    <s v="N"/>
    <n v="2027"/>
    <n v="40000"/>
    <m/>
    <m/>
    <m/>
    <m/>
    <m/>
    <m/>
    <m/>
    <n v="65000"/>
    <m/>
    <m/>
    <m/>
    <m/>
    <n v="860000"/>
    <m/>
    <m/>
    <m/>
    <m/>
    <m/>
    <m/>
    <m/>
    <m/>
    <m/>
  </r>
  <r>
    <s v="1-FRANCE"/>
    <x v="4"/>
    <s v="Pont AF3 32T SAMETO"/>
    <m/>
    <m/>
    <m/>
    <m/>
    <s v="Stockage outils"/>
    <n v="1971"/>
    <m/>
    <n v="55"/>
    <n v="675000"/>
    <m/>
    <m/>
    <m/>
    <s v="N"/>
    <n v="2026"/>
    <s v="40,00"/>
    <m/>
    <m/>
    <m/>
    <m/>
    <n v="40000"/>
    <m/>
    <m/>
    <m/>
    <m/>
    <m/>
    <m/>
    <n v="170000"/>
    <m/>
    <m/>
    <m/>
    <m/>
    <m/>
    <m/>
    <m/>
    <m/>
    <m/>
    <m/>
  </r>
  <r>
    <s v="1-FRANCE"/>
    <x v="4"/>
    <s v="Pont AB6. FLC/SAMETO.  50T"/>
    <s v="Pince"/>
    <m/>
    <m/>
    <m/>
    <s v="L62"/>
    <n v="1969"/>
    <s v="rénovation en 2000"/>
    <n v="57"/>
    <n v="840000"/>
    <s v="RGE"/>
    <s v=" "/>
    <s v=" "/>
    <s v="O"/>
    <n v="2027"/>
    <n v="40000"/>
    <m/>
    <n v="50000"/>
    <m/>
    <m/>
    <m/>
    <m/>
    <m/>
    <n v="40000"/>
    <m/>
    <m/>
    <m/>
    <m/>
    <m/>
    <m/>
    <m/>
    <m/>
    <m/>
    <m/>
    <m/>
    <m/>
    <m/>
    <m/>
  </r>
  <r>
    <s v="1-FRANCE"/>
    <x v="4"/>
    <s v="Pont AB4 Nord 15T APPLEVAGE"/>
    <s v="Elingue"/>
    <s v="EGT"/>
    <m/>
    <m/>
    <s v="X"/>
    <n v="1958"/>
    <m/>
    <n v="68"/>
    <n v="150000"/>
    <m/>
    <s v=" "/>
    <s v=" "/>
    <s v="O"/>
    <n v="2028"/>
    <n v="4300"/>
    <m/>
    <m/>
    <m/>
    <m/>
    <n v="4300"/>
    <m/>
    <m/>
    <m/>
    <m/>
    <m/>
    <n v="4300"/>
    <m/>
    <m/>
    <m/>
    <m/>
    <m/>
    <m/>
    <m/>
    <m/>
    <m/>
    <m/>
    <m/>
  </r>
  <r>
    <s v="1-FRANCE"/>
    <x v="4"/>
    <s v="Pont AA4 6T APPLEVAGE"/>
    <s v="Elingue"/>
    <m/>
    <m/>
    <m/>
    <s v="MAINTENANCE "/>
    <n v="1958"/>
    <m/>
    <n v="68"/>
    <n v="70000"/>
    <m/>
    <s v=" "/>
    <s v=" "/>
    <s v="O"/>
    <n v="2025"/>
    <n v="8000"/>
    <m/>
    <n v="8000"/>
    <m/>
    <m/>
    <m/>
    <m/>
    <m/>
    <m/>
    <m/>
    <m/>
    <m/>
    <m/>
    <m/>
    <m/>
    <m/>
    <m/>
    <n v="8000"/>
    <m/>
    <m/>
    <m/>
    <m/>
    <m/>
  </r>
  <r>
    <s v="1-FRANCE"/>
    <x v="4"/>
    <s v="Pont AB4 sud 15T APLEVAGE"/>
    <s v="Elingue"/>
    <m/>
    <m/>
    <m/>
    <s v="L43 MP"/>
    <n v="1957"/>
    <m/>
    <n v="69"/>
    <n v="150000"/>
    <m/>
    <s v=" "/>
    <s v=" "/>
    <s v="O"/>
    <n v="2028"/>
    <n v="4300"/>
    <m/>
    <m/>
    <m/>
    <m/>
    <n v="4300"/>
    <m/>
    <m/>
    <m/>
    <m/>
    <m/>
    <n v="4300"/>
    <m/>
    <m/>
    <m/>
    <m/>
    <m/>
    <m/>
    <m/>
    <m/>
    <m/>
    <m/>
    <m/>
  </r>
  <r>
    <s v="1-FRANCE"/>
    <x v="4"/>
    <s v="Pont AA2 6T LEVMAN"/>
    <s v="Elingue"/>
    <m/>
    <m/>
    <m/>
    <s v="RABOUTEUSES"/>
    <n v="1953"/>
    <m/>
    <n v="73"/>
    <m/>
    <m/>
    <s v=" "/>
    <s v=" "/>
    <s v="à désinvestir &gt; sept 25"/>
    <m/>
    <m/>
    <m/>
    <m/>
    <m/>
    <m/>
    <m/>
    <m/>
    <m/>
    <m/>
    <m/>
    <m/>
    <m/>
    <m/>
    <m/>
    <m/>
    <m/>
    <m/>
    <m/>
    <m/>
    <m/>
    <m/>
    <m/>
    <m/>
  </r>
  <r>
    <s v="2-ESPAGNE"/>
    <x v="5"/>
    <s v="Pont 45/45T PG7 GH"/>
    <s v="Elingue"/>
    <n v="2027"/>
    <n v="83000"/>
    <m/>
    <m/>
    <n v="2021"/>
    <m/>
    <n v="5"/>
    <m/>
    <m/>
    <s v="Evaluation interne"/>
    <n v="2041"/>
    <s v="N"/>
    <n v="2060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45/45T PG5 DEMAG High Speed"/>
    <s v="Elingue"/>
    <s v="EGT"/>
    <m/>
    <m/>
    <s v="XL HS"/>
    <n v="2017"/>
    <m/>
    <n v="9"/>
    <m/>
    <m/>
    <s v="Evaluation interne"/>
    <n v="2037"/>
    <s v="N"/>
    <n v="2037"/>
    <n v="40000"/>
    <m/>
    <m/>
    <m/>
    <m/>
    <m/>
    <m/>
    <m/>
    <m/>
    <m/>
    <m/>
    <m/>
    <m/>
    <m/>
    <m/>
    <m/>
    <m/>
    <m/>
    <m/>
    <m/>
    <m/>
    <m/>
    <m/>
  </r>
  <r>
    <s v="2-ESPAGNE"/>
    <x v="5"/>
    <s v="SP 25/25T SEVAL"/>
    <s v="Elingue"/>
    <m/>
    <m/>
    <m/>
    <m/>
    <n v="2006"/>
    <m/>
    <n v="20"/>
    <m/>
    <s v="RGE 25 ans"/>
    <s v=" "/>
    <s v=" "/>
    <s v="N"/>
    <n v="2045"/>
    <n v="25000"/>
    <m/>
    <m/>
    <m/>
    <m/>
    <m/>
    <m/>
    <m/>
    <m/>
    <m/>
    <m/>
    <m/>
    <m/>
    <m/>
    <m/>
    <m/>
    <m/>
    <m/>
    <m/>
    <m/>
    <m/>
    <m/>
    <m/>
  </r>
  <r>
    <s v="2-ESPAGNE"/>
    <x v="5"/>
    <s v="Pont 32/32T PG4 SEVAL"/>
    <s v="Elingue"/>
    <s v="EGT"/>
    <m/>
    <m/>
    <m/>
    <n v="2005"/>
    <m/>
    <n v="21"/>
    <m/>
    <s v="RGE 25 ans"/>
    <s v=" "/>
    <s v=" "/>
    <s v="N"/>
    <n v="2044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63/63T PG1 SEVAL Matriceria"/>
    <s v="Elingue"/>
    <m/>
    <m/>
    <m/>
    <s v="MAINTENANCE"/>
    <n v="2004"/>
    <m/>
    <n v="22"/>
    <m/>
    <s v="RGE 25 ans"/>
    <s v=" "/>
    <s v=" "/>
    <s v="N"/>
    <n v="2043"/>
    <n v="40000"/>
    <m/>
    <m/>
    <m/>
    <m/>
    <m/>
    <m/>
    <m/>
    <n v="20000"/>
    <m/>
    <m/>
    <m/>
    <m/>
    <m/>
    <m/>
    <m/>
    <m/>
    <m/>
    <m/>
    <m/>
    <m/>
    <m/>
    <m/>
  </r>
  <r>
    <s v="2-ESPAGNE"/>
    <x v="5"/>
    <s v="Pont 63T PG2 SEVAL L2"/>
    <s v="Elingue"/>
    <s v="EGT"/>
    <m/>
    <m/>
    <s v="L02"/>
    <n v="2002"/>
    <m/>
    <n v="24"/>
    <m/>
    <s v="RGE 25 ans"/>
    <s v=" "/>
    <s v=" "/>
    <s v="N"/>
    <n v="2041"/>
    <n v="40000"/>
    <m/>
    <m/>
    <m/>
    <m/>
    <m/>
    <m/>
    <m/>
    <n v="20000"/>
    <m/>
    <m/>
    <m/>
    <m/>
    <m/>
    <m/>
    <m/>
    <m/>
    <m/>
    <n v="170000"/>
    <m/>
    <m/>
    <m/>
    <m/>
  </r>
  <r>
    <s v="2-ESPAGNE"/>
    <x v="5"/>
    <s v="Pont 63T PG3 SEVAL L3 et 4"/>
    <s v="Elingue"/>
    <s v="EGT"/>
    <s v="RPM S23 - att expertise"/>
    <m/>
    <s v="L03/L04"/>
    <n v="2002"/>
    <m/>
    <n v="24"/>
    <n v="1100000"/>
    <s v="RGE 25 ans"/>
    <s v=" "/>
    <s v=" "/>
    <s v="N"/>
    <n v="2041"/>
    <n v="40000"/>
    <m/>
    <m/>
    <m/>
    <m/>
    <m/>
    <n v="329000"/>
    <m/>
    <n v="20000"/>
    <m/>
    <m/>
    <m/>
    <m/>
    <m/>
    <m/>
    <m/>
    <m/>
    <m/>
    <n v="170000"/>
    <m/>
    <m/>
    <m/>
    <m/>
  </r>
  <r>
    <s v="2-ESPAGNE"/>
    <x v="5"/>
    <s v="Pont 63/63T PG6 DEMAG"/>
    <s v="Elingue"/>
    <s v="EGT"/>
    <m/>
    <m/>
    <m/>
    <n v="2001"/>
    <m/>
    <n v="25"/>
    <m/>
    <s v="RGE 25 ans"/>
    <s v=" "/>
    <s v=" "/>
    <s v="N"/>
    <n v="2040"/>
    <n v="40000"/>
    <m/>
    <m/>
    <m/>
    <m/>
    <m/>
    <m/>
    <m/>
    <n v="20000"/>
    <m/>
    <m/>
    <m/>
    <m/>
    <m/>
    <m/>
    <n v="170000"/>
    <m/>
    <m/>
    <m/>
    <m/>
    <m/>
    <m/>
    <m/>
  </r>
  <r>
    <s v="2-ESPAGNE"/>
    <x v="6"/>
    <s v="Pont 40 T HOMANSER "/>
    <m/>
    <s v="EGT"/>
    <m/>
    <m/>
    <m/>
    <n v="2021"/>
    <m/>
    <n v="5"/>
    <m/>
    <m/>
    <s v="Evaluation interne"/>
    <n v="2041"/>
    <s v="N"/>
    <n v="2060"/>
    <n v="40000"/>
    <m/>
    <m/>
    <m/>
    <m/>
    <m/>
    <m/>
    <m/>
    <m/>
    <m/>
    <m/>
    <m/>
    <m/>
    <m/>
    <m/>
    <m/>
    <m/>
    <m/>
    <m/>
    <m/>
    <m/>
    <m/>
    <m/>
  </r>
  <r>
    <s v="2-ESPAGNE"/>
    <x v="6"/>
    <s v="Pont 10 T HOMANSER"/>
    <m/>
    <s v="EGT"/>
    <m/>
    <m/>
    <s v="X"/>
    <n v="2021"/>
    <m/>
    <n v="5"/>
    <m/>
    <m/>
    <s v="Evaluation interne"/>
    <n v="2041"/>
    <s v="N"/>
    <n v="2060"/>
    <n v="40000"/>
    <m/>
    <m/>
    <m/>
    <m/>
    <m/>
    <m/>
    <m/>
    <m/>
    <m/>
    <m/>
    <m/>
    <m/>
    <m/>
    <m/>
    <m/>
    <m/>
    <m/>
    <m/>
    <m/>
    <m/>
    <m/>
    <m/>
  </r>
  <r>
    <s v="2-ESPAGNE"/>
    <x v="6"/>
    <s v="Pont 32 Tnord SEVAL bobines + retrofit DEMAG (2016)"/>
    <s v="Pince"/>
    <m/>
    <m/>
    <m/>
    <s v="BOBINES"/>
    <n v="2004"/>
    <m/>
    <n v="22"/>
    <m/>
    <s v="RG"/>
    <s v=" "/>
    <s v=" "/>
    <s v="N"/>
    <n v="2043"/>
    <n v="40000"/>
    <m/>
    <m/>
    <n v="110000"/>
    <m/>
    <m/>
    <m/>
    <m/>
    <m/>
    <m/>
    <m/>
    <m/>
    <m/>
    <m/>
    <m/>
    <m/>
    <m/>
    <m/>
    <m/>
    <m/>
    <m/>
    <m/>
    <m/>
  </r>
  <r>
    <s v="2-ESPAGNE"/>
    <x v="6"/>
    <s v="Pont 32Tsud SEVAL bobines + retrofit DEMAG (2011)"/>
    <s v="Pince"/>
    <m/>
    <m/>
    <m/>
    <s v="BOBINES"/>
    <n v="2004"/>
    <m/>
    <n v="22"/>
    <m/>
    <s v="RGE"/>
    <s v=" "/>
    <s v=" "/>
    <s v="N"/>
    <n v="2043"/>
    <n v="40000"/>
    <m/>
    <m/>
    <n v="110000"/>
    <m/>
    <m/>
    <m/>
    <m/>
    <m/>
    <m/>
    <m/>
    <m/>
    <m/>
    <m/>
    <m/>
    <m/>
    <m/>
    <m/>
    <m/>
    <m/>
    <m/>
    <m/>
    <m/>
  </r>
  <r>
    <s v="2-ESPAGNE"/>
    <x v="6"/>
    <s v="Pont 32/32 T SEVAL Matricea 13a"/>
    <s v="Elingue"/>
    <m/>
    <m/>
    <m/>
    <s v="MAINTENANC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m/>
    <m/>
    <m/>
    <n v="170000"/>
    <m/>
  </r>
  <r>
    <s v="2-ESPAGNE"/>
    <x v="6"/>
    <s v="Pont 63/63 T SEVAL L13b"/>
    <s v="Elingue"/>
    <s v="EGT"/>
    <m/>
    <m/>
    <s v="L13B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m/>
    <m/>
    <m/>
    <n v="170000"/>
    <m/>
  </r>
  <r>
    <s v="2-ESPAGNE"/>
    <x v="6"/>
    <s v="Pont 32/32 T SEVAL L11"/>
    <s v="Elingue"/>
    <s v="EGT"/>
    <m/>
    <m/>
    <s v="L11"/>
    <n v="2002"/>
    <m/>
    <n v="24"/>
    <m/>
    <s v="RGE"/>
    <s v=" "/>
    <s v=" "/>
    <s v="N"/>
    <n v="2041"/>
    <n v="40000"/>
    <m/>
    <m/>
    <m/>
    <m/>
    <m/>
    <m/>
    <m/>
    <m/>
    <m/>
    <m/>
    <m/>
    <m/>
    <m/>
    <m/>
    <m/>
    <m/>
    <m/>
    <n v="170000"/>
    <m/>
    <m/>
    <m/>
    <m/>
  </r>
  <r>
    <s v="2-ESPAGNE"/>
    <x v="6"/>
    <s v="Pont 63/63 T SEVAL L15"/>
    <s v="Elingue"/>
    <s v="EGT"/>
    <m/>
    <m/>
    <s v="L15"/>
    <n v="2002"/>
    <m/>
    <n v="24"/>
    <m/>
    <s v="RGE"/>
    <s v=" "/>
    <s v=" "/>
    <s v="N"/>
    <n v="2041"/>
    <n v="40000"/>
    <m/>
    <m/>
    <m/>
    <m/>
    <m/>
    <m/>
    <m/>
    <m/>
    <m/>
    <m/>
    <m/>
    <m/>
    <m/>
    <m/>
    <m/>
    <m/>
    <m/>
    <n v="170000"/>
    <m/>
    <m/>
    <m/>
    <m/>
  </r>
  <r>
    <s v="2-ESPAGNE"/>
    <x v="6"/>
    <s v="Pont 32/32 T SEVAL L5"/>
    <s v="Elingue"/>
    <n v="2026"/>
    <n v="88000"/>
    <m/>
    <s v="L5/L6"/>
    <n v="2001"/>
    <m/>
    <n v="25"/>
    <m/>
    <s v="RGE 25 ans"/>
    <s v=" "/>
    <s v=" "/>
    <s v="N"/>
    <n v="2040"/>
    <n v="40000"/>
    <m/>
    <m/>
    <m/>
    <m/>
    <m/>
    <m/>
    <m/>
    <m/>
    <m/>
    <m/>
    <m/>
    <m/>
    <m/>
    <m/>
    <n v="170000"/>
    <m/>
    <m/>
    <m/>
    <m/>
    <m/>
    <m/>
    <m/>
  </r>
  <r>
    <s v="2-ESPAGNE"/>
    <x v="6"/>
    <s v="Pont 32/32 T SEVAL L17"/>
    <s v="Elingue"/>
    <s v="EGT"/>
    <m/>
    <m/>
    <s v="PPT L17"/>
    <n v="2001"/>
    <m/>
    <n v="25"/>
    <m/>
    <s v="RGE 25 ans"/>
    <s v=" "/>
    <s v=" "/>
    <s v="N"/>
    <n v="2040"/>
    <n v="40000"/>
    <m/>
    <m/>
    <m/>
    <m/>
    <m/>
    <m/>
    <m/>
    <m/>
    <m/>
    <m/>
    <m/>
    <m/>
    <m/>
    <m/>
    <n v="170000"/>
    <m/>
    <m/>
    <m/>
    <m/>
    <m/>
    <m/>
    <m/>
  </r>
  <r>
    <s v="2-ESPAGNE"/>
    <x v="6"/>
    <s v="Pont 63/63 T ARAEL L1"/>
    <s v="Elingue"/>
    <s v="EGT"/>
    <m/>
    <m/>
    <s v="L1"/>
    <n v="2000"/>
    <m/>
    <n v="26"/>
    <m/>
    <s v="RGE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2-ESPAGNE"/>
    <x v="6"/>
    <s v="Pont 63/63 T SEVAL L9"/>
    <s v="Elingue"/>
    <s v="EGT"/>
    <m/>
    <m/>
    <s v="L9"/>
    <n v="2000"/>
    <m/>
    <n v="26"/>
    <m/>
    <s v="RGE"/>
    <s v=" "/>
    <s v=" "/>
    <s v="N"/>
    <n v="2039"/>
    <n v="40000"/>
    <m/>
    <m/>
    <m/>
    <m/>
    <m/>
    <m/>
    <m/>
    <m/>
    <m/>
    <m/>
    <m/>
    <n v="170000"/>
    <m/>
    <m/>
    <m/>
    <m/>
    <m/>
    <m/>
    <m/>
    <m/>
    <m/>
    <m/>
  </r>
  <r>
    <s v="2-ESPAGNE"/>
    <x v="6"/>
    <s v="Pont 32? 25?/32? 25 T ARAEL L7"/>
    <s v="Elingue"/>
    <m/>
    <m/>
    <m/>
    <s v="MP L07"/>
    <n v="1999"/>
    <m/>
    <n v="27"/>
    <m/>
    <s v="RGE 25 ans"/>
    <s v=" "/>
    <s v=" "/>
    <s v="N"/>
    <n v="2038"/>
    <n v="40000"/>
    <m/>
    <m/>
    <m/>
    <s v="A DECALER"/>
    <m/>
    <m/>
    <m/>
    <m/>
    <n v="170000"/>
    <m/>
    <m/>
    <m/>
    <m/>
    <m/>
    <m/>
    <m/>
    <m/>
    <m/>
    <m/>
    <m/>
    <m/>
    <m/>
  </r>
  <r>
    <s v="2-ESPAGNE"/>
    <x v="6"/>
    <s v="Pont 63/63 T SEVAL L3"/>
    <s v="Elingue"/>
    <s v="EGT"/>
    <m/>
    <m/>
    <s v="L3"/>
    <n v="1998"/>
    <m/>
    <n v="28"/>
    <m/>
    <s v="RGE 25 ans"/>
    <s v=" "/>
    <s v=" "/>
    <s v="N"/>
    <n v="2037"/>
    <n v="40000"/>
    <m/>
    <m/>
    <m/>
    <s v="A DECALER"/>
    <m/>
    <m/>
    <m/>
    <m/>
    <n v="170000"/>
    <m/>
    <m/>
    <m/>
    <m/>
    <m/>
    <m/>
    <m/>
    <m/>
    <m/>
    <m/>
    <m/>
    <m/>
    <m/>
  </r>
  <r>
    <s v="2-ESPAGNE"/>
    <x v="6"/>
    <s v="Pont DEMAG Matriceria"/>
    <s v="Elingue"/>
    <m/>
    <m/>
    <m/>
    <s v="MAINTENANCE"/>
    <n v="1970"/>
    <m/>
    <n v="56"/>
    <n v="150000"/>
    <s v="A consolider"/>
    <s v=" "/>
    <s v=" "/>
    <s v="N"/>
    <n v="2025"/>
    <n v="40000"/>
    <m/>
    <n v="65000"/>
    <m/>
    <m/>
    <m/>
    <m/>
    <m/>
    <m/>
    <n v="150000"/>
    <m/>
    <m/>
    <m/>
    <m/>
    <m/>
    <m/>
    <m/>
    <m/>
    <m/>
    <m/>
    <m/>
    <m/>
    <m/>
  </r>
  <r>
    <s v="ARGENTINE"/>
    <x v="7"/>
    <s v="Pont N°11   35T + 17T FORVIS"/>
    <s v="Elingue"/>
    <s v="EGT"/>
    <m/>
    <m/>
    <m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ARGENTINE"/>
    <x v="7"/>
    <s v="Pont N° 14  35T + 17T FORVIS"/>
    <s v="Elingue"/>
    <s v="EGT"/>
    <m/>
    <m/>
    <m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ARGENTINE"/>
    <x v="7"/>
    <s v="SP N°5  35T + 5T  JONACH"/>
    <s v="Elingue"/>
    <m/>
    <m/>
    <m/>
    <m/>
    <n v="1971"/>
    <m/>
    <n v="55"/>
    <n v="1012500"/>
    <s v="RGE "/>
    <s v=" "/>
    <s v=" "/>
    <s v="N"/>
    <n v="2026"/>
    <n v="25000"/>
    <m/>
    <m/>
    <m/>
    <m/>
    <m/>
    <m/>
    <m/>
    <m/>
    <m/>
    <m/>
    <m/>
    <m/>
    <m/>
    <m/>
    <m/>
    <m/>
    <m/>
    <m/>
    <m/>
    <m/>
    <m/>
    <m/>
  </r>
  <r>
    <s v="ARGENTINE"/>
    <x v="7"/>
    <s v="Pont N°1  25T + 5T JONACH"/>
    <s v="Elingue"/>
    <s v="EGT"/>
    <m/>
    <m/>
    <m/>
    <n v="1968"/>
    <m/>
    <n v="58"/>
    <n v="750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ARGENTINE"/>
    <x v="7"/>
    <s v="Pont N°4 40T + 7,5T  JONACH"/>
    <s v="Elingue"/>
    <s v="EGT"/>
    <m/>
    <m/>
    <m/>
    <n v="1968"/>
    <m/>
    <n v="58"/>
    <n v="1000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ARGENTINE"/>
    <x v="7"/>
    <s v="Pont N°7    5T  GAMA"/>
    <s v="Elingue"/>
    <s v="EGT"/>
    <m/>
    <m/>
    <m/>
    <n v="1960"/>
    <m/>
    <n v="66"/>
    <n v="91000"/>
    <s v="RGE"/>
    <s v=" "/>
    <s v=" "/>
    <s v="N"/>
    <n v="2025"/>
    <n v="40000"/>
    <m/>
    <m/>
    <m/>
    <m/>
    <n v="13000"/>
    <m/>
    <m/>
    <m/>
    <m/>
    <m/>
    <m/>
    <m/>
    <m/>
    <m/>
    <m/>
    <m/>
    <m/>
    <m/>
    <m/>
    <m/>
    <m/>
    <m/>
  </r>
  <r>
    <s v="BRESIL"/>
    <x v="8"/>
    <s v="Pont 40T TGSE L6 DURAFERRO "/>
    <s v="Elingue"/>
    <s v="???"/>
    <m/>
    <m/>
    <s v="L6"/>
    <n v="2018"/>
    <m/>
    <n v="8"/>
    <m/>
    <m/>
    <s v="Evaluation interne"/>
    <n v="2038"/>
    <s v="N"/>
    <n v="2057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40/20 T MAP2 DEMAG"/>
    <s v="Elingue"/>
    <m/>
    <m/>
    <m/>
    <s v="MAP"/>
    <n v="2014"/>
    <m/>
    <n v="12"/>
    <m/>
    <m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32T découpe L5 SEVAL (OMIS)"/>
    <s v="Elingue"/>
    <s v="EGT"/>
    <m/>
    <m/>
    <s v="PAL"/>
    <n v="2012"/>
    <m/>
    <n v="14"/>
    <m/>
    <m/>
    <s v="Evaluation interne"/>
    <n v="2032"/>
    <s v="N"/>
    <n v="2051"/>
    <n v="40000"/>
    <m/>
    <m/>
    <m/>
    <m/>
    <m/>
    <m/>
    <m/>
    <m/>
    <m/>
    <m/>
    <m/>
    <m/>
    <m/>
    <m/>
    <m/>
    <m/>
    <m/>
    <m/>
    <m/>
    <m/>
    <m/>
    <m/>
  </r>
  <r>
    <s v="BRESIL"/>
    <x v="8"/>
    <s v="Pont 40/20 T GSE L2  DEMAG"/>
    <s v="Elingue"/>
    <s v="EGT"/>
    <m/>
    <m/>
    <s v="L2"/>
    <n v="2006"/>
    <m/>
    <n v="20"/>
    <m/>
    <s v="RGE 25 ans"/>
    <s v=" "/>
    <s v=" "/>
    <s v="N"/>
    <n v="2045"/>
    <n v="40000"/>
    <m/>
    <m/>
    <m/>
    <m/>
    <m/>
    <m/>
    <m/>
    <m/>
    <m/>
    <m/>
    <m/>
    <m/>
    <m/>
    <m/>
    <m/>
    <m/>
    <m/>
    <m/>
    <m/>
    <m/>
    <n v="300000"/>
    <m/>
  </r>
  <r>
    <s v="BRESIL"/>
    <x v="8"/>
    <s v="Pont 63 T TGSE L1 DEMAG"/>
    <s v="Elingue"/>
    <s v="EGT"/>
    <m/>
    <m/>
    <s v="L1"/>
    <n v="2000"/>
    <m/>
    <n v="26"/>
    <m/>
    <s v="RGE 25 ans"/>
    <s v=" "/>
    <s v=" "/>
    <s v="N"/>
    <n v="2039"/>
    <n v="40000"/>
    <m/>
    <m/>
    <m/>
    <m/>
    <m/>
    <m/>
    <m/>
    <m/>
    <n v="300000"/>
    <m/>
    <m/>
    <m/>
    <m/>
    <m/>
    <m/>
    <m/>
    <m/>
    <m/>
    <m/>
    <m/>
    <m/>
    <m/>
  </r>
  <r>
    <s v="BRESIL"/>
    <x v="8"/>
    <s v="Pont 63/32 T MAP1 DURAFERRO"/>
    <s v="Elingue"/>
    <m/>
    <m/>
    <m/>
    <s v="MAP1"/>
    <n v="2000"/>
    <m/>
    <n v="26"/>
    <m/>
    <s v="RGE 25 ans"/>
    <s v=" "/>
    <s v=" "/>
    <s v="N"/>
    <n v="2039"/>
    <n v="40000"/>
    <m/>
    <m/>
    <m/>
    <m/>
    <m/>
    <m/>
    <m/>
    <m/>
    <n v="300000"/>
    <m/>
    <m/>
    <m/>
    <m/>
    <m/>
    <m/>
    <m/>
    <m/>
    <m/>
    <m/>
    <m/>
    <m/>
    <m/>
  </r>
  <r>
    <s v="COREE"/>
    <x v="9"/>
    <s v="Pont 5-3 40/20 T"/>
    <s v="Elingues Dyneema 20T/acier 16,2T"/>
    <m/>
    <m/>
    <m/>
    <m/>
    <n v="2008"/>
    <m/>
    <n v="18"/>
    <m/>
    <m/>
    <s v=" "/>
    <s v=" "/>
    <s v="N"/>
    <n v="2028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3-2 40 T pour presse 5100 T"/>
    <s v="Elingues Dynema 20T"/>
    <n v="2028"/>
    <m/>
    <n v="80000"/>
    <m/>
    <n v="2003"/>
    <m/>
    <n v="23"/>
    <m/>
    <m/>
    <s v=" "/>
    <s v=" "/>
    <s v="N"/>
    <n v="2023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4-2 blanking line 30 T"/>
    <s v="Elingue Dynema 15T"/>
    <m/>
    <m/>
    <m/>
    <m/>
    <n v="1997"/>
    <m/>
    <n v="29"/>
    <m/>
    <m/>
    <s v=" "/>
    <s v=" "/>
    <s v="N"/>
    <n v="2017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6 30 T Presse 3200 T"/>
    <s v="Elingues acier 14,9 T"/>
    <m/>
    <m/>
    <m/>
    <m/>
    <n v="1997"/>
    <m/>
    <n v="29"/>
    <m/>
    <m/>
    <s v=" "/>
    <s v=" "/>
    <s v="N"/>
    <n v="2017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4-1 blanking line 30 T"/>
    <s v="Pince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2 30 T Presse 2700 T"/>
    <s v="Elingues acier 16,2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1 30 T Presse 3200 T"/>
    <s v="Elingues acier 14,9 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COREE"/>
    <x v="9"/>
    <s v="Pont 5-1 30/15 T"/>
    <s v="Elingues acier 16,2 et 8,8 T"/>
    <m/>
    <m/>
    <m/>
    <m/>
    <n v="1996"/>
    <m/>
    <n v="30"/>
    <m/>
    <m/>
    <s v=" "/>
    <s v=" "/>
    <s v="N"/>
    <n v="2016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9 40/20 T DEMAG"/>
    <s v="Elingues"/>
    <m/>
    <m/>
    <m/>
    <s v="BAY#4"/>
    <n v="2016"/>
    <m/>
    <n v="10"/>
    <m/>
    <m/>
    <s v="Evaluation interne"/>
    <n v="2036"/>
    <s v="N"/>
    <n v="2055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7 40/20 T DEMAG"/>
    <s v="Elingues"/>
    <m/>
    <m/>
    <m/>
    <s v="XL LINE 2"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8 40 T DEMAG"/>
    <s v="Elingues"/>
    <n v="2027"/>
    <n v="55000"/>
    <m/>
    <s v="XL LINE 2"/>
    <n v="2013"/>
    <m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1  32T DEMAG"/>
    <s v="Pince"/>
    <m/>
    <m/>
    <m/>
    <s v="BOBINES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2 32T DEMAG"/>
    <s v="Elingue"/>
    <m/>
    <m/>
    <m/>
    <s v="BOBINES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3 40/20 T DEMAG"/>
    <s v="Elingue"/>
    <m/>
    <m/>
    <m/>
    <s v="L LINE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4 40T DEMAG"/>
    <s v="Elingue"/>
    <m/>
    <m/>
    <m/>
    <s v="L LINE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5 40/20 T DEMAG"/>
    <s v="Elingue"/>
    <m/>
    <m/>
    <m/>
    <s v="XL LINE 1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INDE"/>
    <x v="10"/>
    <s v="Pont N°6 40T DEMAG"/>
    <s v="Elingue"/>
    <n v="2027"/>
    <n v="55000"/>
    <m/>
    <s v="XL LINE 1"/>
    <n v="2010"/>
    <m/>
    <n v="16"/>
    <m/>
    <m/>
    <s v="Evaluation interne"/>
    <n v="2030"/>
    <s v="N"/>
    <n v="2049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HS1 55T SECAL"/>
    <s v="Pince"/>
    <m/>
    <m/>
    <m/>
    <m/>
    <n v="2020"/>
    <m/>
    <n v="6"/>
    <m/>
    <m/>
    <s v="Evaluation interne"/>
    <n v="2040"/>
    <s v="N"/>
    <n v="204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INCE 40T PONT XL HS"/>
    <m/>
    <m/>
    <m/>
    <m/>
    <m/>
    <n v="2020"/>
    <m/>
    <n v="6"/>
    <m/>
    <m/>
    <s v="Evaluation interne"/>
    <n v="2040"/>
    <m/>
    <n v="2040"/>
    <m/>
    <m/>
    <m/>
    <m/>
    <m/>
    <m/>
    <m/>
    <m/>
    <m/>
    <m/>
    <m/>
    <m/>
    <m/>
    <m/>
    <m/>
    <m/>
    <m/>
    <m/>
    <m/>
    <m/>
    <m/>
    <m/>
    <m/>
  </r>
  <r>
    <s v="MAROC"/>
    <x v="11"/>
    <s v="Pont HS2 SECAL"/>
    <s v="Pince"/>
    <m/>
    <m/>
    <m/>
    <m/>
    <n v="2020"/>
    <m/>
    <n v="6"/>
    <m/>
    <m/>
    <s v="Evaluation interne"/>
    <n v="2040"/>
    <s v="N"/>
    <n v="2059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3 32 T KONECRANES"/>
    <s v="Pince"/>
    <m/>
    <m/>
    <m/>
    <s v="CISAILLE"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4 40/2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5 4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6 40/20 T KONECRANES"/>
    <s v="Elingue"/>
    <s v="EGT"/>
    <m/>
    <m/>
    <m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607 32 T KONECRANES"/>
    <s v="Elingue"/>
    <n v="2026"/>
    <n v="66000"/>
    <m/>
    <s v="L05"/>
    <n v="2011"/>
    <m/>
    <n v="15"/>
    <m/>
    <m/>
    <s v="Evaluation interne"/>
    <n v="2031"/>
    <s v="N"/>
    <n v="2050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11 32 T ADC"/>
    <s v="Elingue"/>
    <s v="EGT"/>
    <m/>
    <m/>
    <m/>
    <n v="2010"/>
    <s v="durée de vie de base : 15-20 ans"/>
    <n v="16"/>
    <m/>
    <m/>
    <s v="Evaluation interne"/>
    <n v="2030"/>
    <s v="N"/>
    <n v="2031"/>
    <n v="40000"/>
    <m/>
    <m/>
    <m/>
    <m/>
    <m/>
    <m/>
    <m/>
    <m/>
    <m/>
    <m/>
    <m/>
    <m/>
    <m/>
    <m/>
    <m/>
    <m/>
    <m/>
    <m/>
    <m/>
    <m/>
    <m/>
    <m/>
  </r>
  <r>
    <s v="MAROC"/>
    <x v="11"/>
    <s v="Pont 12 32 T ADC "/>
    <s v="Pince"/>
    <m/>
    <m/>
    <m/>
    <s v="PAL"/>
    <n v="2010"/>
    <s v="durée de vie de base : 15-20 ans"/>
    <n v="16"/>
    <m/>
    <m/>
    <s v="Evaluation interne"/>
    <n v="2030"/>
    <s v="N"/>
    <n v="2032"/>
    <n v="40000"/>
    <m/>
    <m/>
    <m/>
    <m/>
    <m/>
    <m/>
    <m/>
    <m/>
    <m/>
    <n v="675000"/>
    <m/>
    <m/>
    <m/>
    <m/>
    <m/>
    <m/>
    <m/>
    <m/>
    <m/>
    <m/>
    <m/>
    <m/>
  </r>
  <r>
    <s v="MAROC"/>
    <x v="11"/>
    <s v="Pont 31 40/20 T ADC "/>
    <s v="Elingue"/>
    <s v="EGT"/>
    <m/>
    <m/>
    <s v="MAINTENANCE L02"/>
    <n v="2010"/>
    <s v="durée de vie de base : 15-20 ans"/>
    <n v="16"/>
    <n v="725000"/>
    <m/>
    <s v="Evaluation interne"/>
    <n v="2030"/>
    <s v="N"/>
    <n v="2029"/>
    <n v="40000"/>
    <m/>
    <m/>
    <m/>
    <m/>
    <m/>
    <m/>
    <m/>
    <m/>
    <m/>
    <m/>
    <m/>
    <m/>
    <m/>
    <n v="65000"/>
    <m/>
    <m/>
    <m/>
    <m/>
    <m/>
    <m/>
    <m/>
    <m/>
  </r>
  <r>
    <s v="MAROC"/>
    <x v="11"/>
    <s v="Pont 32 32 T ADC"/>
    <s v="Elingue"/>
    <s v="EGT"/>
    <m/>
    <m/>
    <m/>
    <n v="2010"/>
    <s v="durée de vie de base : 15-20 ans"/>
    <n v="16"/>
    <n v="675000"/>
    <m/>
    <s v="Evaluation interne"/>
    <n v="2030"/>
    <s v="N"/>
    <n v="2030"/>
    <n v="40000"/>
    <m/>
    <m/>
    <m/>
    <m/>
    <m/>
    <m/>
    <m/>
    <m/>
    <m/>
    <m/>
    <m/>
    <m/>
    <m/>
    <m/>
    <m/>
    <m/>
    <n v="65000"/>
    <m/>
    <m/>
    <m/>
    <m/>
    <m/>
  </r>
  <r>
    <s v="MAROC"/>
    <x v="11"/>
    <s v="Pont 41 40/20 T ADC"/>
    <s v="Elingue"/>
    <s v="EGT"/>
    <m/>
    <m/>
    <m/>
    <n v="2010"/>
    <s v="durée de vie de base : 15-20 ans"/>
    <n v="16"/>
    <n v="725000"/>
    <m/>
    <s v="Evaluation interne"/>
    <n v="2030"/>
    <s v="N"/>
    <n v="2027"/>
    <n v="40000"/>
    <m/>
    <m/>
    <m/>
    <m/>
    <m/>
    <m/>
    <m/>
    <n v="65000"/>
    <m/>
    <m/>
    <m/>
    <m/>
    <m/>
    <m/>
    <m/>
    <m/>
    <m/>
    <m/>
    <m/>
    <m/>
    <m/>
    <m/>
  </r>
  <r>
    <s v="MAROC"/>
    <x v="11"/>
    <s v="Pont 42 40 T ADC"/>
    <s v="Elingue"/>
    <s v="EGT"/>
    <m/>
    <m/>
    <s v="L02"/>
    <n v="2010"/>
    <s v="durée de vie de base : 15-20 ans"/>
    <n v="16"/>
    <n v="1000000"/>
    <m/>
    <s v="Evaluation interne"/>
    <n v="2030"/>
    <s v="N"/>
    <n v="2025"/>
    <n v="40000"/>
    <m/>
    <n v="65000"/>
    <m/>
    <m/>
    <m/>
    <m/>
    <m/>
    <m/>
    <m/>
    <n v="700000"/>
    <m/>
    <m/>
    <m/>
    <m/>
    <m/>
    <m/>
    <m/>
    <m/>
    <m/>
    <m/>
    <m/>
    <m/>
  </r>
  <r>
    <s v="MAROC"/>
    <x v="11"/>
    <s v="Pont 51 40/20 T ADC"/>
    <s v="Elingue"/>
    <s v="EGT"/>
    <m/>
    <m/>
    <m/>
    <n v="2010"/>
    <s v="durée de vie de base : 15-20 ans"/>
    <n v="16"/>
    <n v="725000"/>
    <m/>
    <s v="Evaluation interne"/>
    <n v="2030"/>
    <s v="N"/>
    <n v="2028"/>
    <n v="40000"/>
    <m/>
    <m/>
    <m/>
    <m/>
    <m/>
    <m/>
    <m/>
    <m/>
    <m/>
    <m/>
    <n v="65000"/>
    <m/>
    <m/>
    <m/>
    <m/>
    <m/>
    <m/>
    <m/>
    <m/>
    <m/>
    <m/>
    <m/>
  </r>
  <r>
    <s v="MAROC"/>
    <x v="11"/>
    <s v="Pont 52 32 T ADC"/>
    <s v="Elingue"/>
    <n v="2027"/>
    <n v="66000"/>
    <m/>
    <s v="L03"/>
    <n v="2010"/>
    <s v="durée de vie de base : 15-20 ans"/>
    <n v="16"/>
    <n v="675000"/>
    <m/>
    <s v="Evaluation interne"/>
    <n v="2030"/>
    <s v="N"/>
    <n v="2026"/>
    <n v="40000"/>
    <m/>
    <m/>
    <m/>
    <m/>
    <n v="65000"/>
    <m/>
    <m/>
    <m/>
    <m/>
    <m/>
    <m/>
    <m/>
    <m/>
    <m/>
    <m/>
    <m/>
    <m/>
    <m/>
    <m/>
    <m/>
    <m/>
    <m/>
  </r>
  <r>
    <s v="ROUMANIE"/>
    <x v="12"/>
    <s v="Pont Bat. 1 25/10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n v="40000"/>
    <m/>
    <m/>
    <m/>
    <m/>
    <m/>
    <m/>
    <m/>
    <m/>
    <m/>
    <m/>
    <m/>
  </r>
  <r>
    <s v="ROUMANIE"/>
    <x v="12"/>
    <s v="Pont bat. H1 40/2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MAP 40/2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bat. 2 25/10 T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bat. 2 40/20 T  ADC"/>
    <m/>
    <m/>
    <m/>
    <m/>
    <s v="MAP"/>
    <n v="2008"/>
    <m/>
    <n v="18"/>
    <m/>
    <s v="RG ISCIR"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STAHL 20/5 T"/>
    <m/>
    <m/>
    <m/>
    <m/>
    <s v=" usinage 3D finition"/>
    <m/>
    <m/>
    <s v=""/>
    <m/>
    <s v="RG ISCIR"/>
    <s v=" "/>
    <s v=" "/>
    <s v="N"/>
    <n v="2026"/>
    <n v="40000"/>
    <m/>
    <m/>
    <m/>
    <m/>
    <m/>
    <m/>
    <m/>
    <m/>
    <m/>
    <m/>
    <m/>
    <m/>
    <m/>
    <m/>
    <m/>
    <m/>
    <m/>
    <m/>
    <m/>
    <m/>
    <m/>
    <m/>
  </r>
  <r>
    <s v="ROUMANIE"/>
    <x v="12"/>
    <s v="Pont STAHL 40/20 T"/>
    <m/>
    <m/>
    <m/>
    <m/>
    <s v="MAP"/>
    <m/>
    <m/>
    <s v=""/>
    <m/>
    <m/>
    <s v=" "/>
    <s v=" "/>
    <s v="N"/>
    <n v="3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8 16/16 T SECAL"/>
    <s v="Elingue"/>
    <s v="EGT"/>
    <m/>
    <m/>
    <s v="X"/>
    <n v="2020"/>
    <m/>
    <n v="6"/>
    <m/>
    <s v="RG ISCIR"/>
    <s v="Evaluation interne"/>
    <n v="2040"/>
    <s v="N"/>
    <n v="205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15 HS 63 T ADC"/>
    <s v="Pince"/>
    <m/>
    <m/>
    <m/>
    <s v="XL HS "/>
    <n v="2019"/>
    <m/>
    <n v="7"/>
    <m/>
    <s v="RG"/>
    <s v="Evaluation interne"/>
    <n v="2039"/>
    <s v="N"/>
    <n v="2039"/>
    <n v="40000"/>
    <n v="75000"/>
    <m/>
    <m/>
    <m/>
    <m/>
    <m/>
    <m/>
    <m/>
    <m/>
    <m/>
    <m/>
    <m/>
    <m/>
    <m/>
    <m/>
    <m/>
    <m/>
    <m/>
    <m/>
    <m/>
    <m/>
    <m/>
  </r>
  <r>
    <s v="ROUMANIE"/>
    <x v="13"/>
    <s v="PINCE 50T PONT 15"/>
    <s v="Pince"/>
    <m/>
    <m/>
    <m/>
    <s v="XL HS "/>
    <n v="2019"/>
    <m/>
    <n v="7"/>
    <m/>
    <m/>
    <s v="Evaluation interne"/>
    <n v="2039"/>
    <m/>
    <n v="2039"/>
    <m/>
    <m/>
    <m/>
    <m/>
    <m/>
    <m/>
    <m/>
    <m/>
    <m/>
    <m/>
    <m/>
    <m/>
    <m/>
    <m/>
    <m/>
    <m/>
    <m/>
    <m/>
    <m/>
    <m/>
    <m/>
    <m/>
    <m/>
  </r>
  <r>
    <s v="ROUMANIE"/>
    <x v="13"/>
    <s v="Pont 16 HS 50/25 T ADC"/>
    <s v="Elingue"/>
    <n v="2027"/>
    <n v="65000"/>
    <m/>
    <s v="XL HS "/>
    <n v="2019"/>
    <m/>
    <n v="7"/>
    <m/>
    <s v="RG ISCIR"/>
    <s v="Evaluation interne"/>
    <n v="2039"/>
    <s v="N"/>
    <n v="203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6 32/32 T PROMPT"/>
    <s v="Elingue"/>
    <m/>
    <m/>
    <m/>
    <s v="MAP/STOCKAGE"/>
    <n v="2017"/>
    <m/>
    <n v="9"/>
    <m/>
    <s v="RG ISCIR"/>
    <s v="Evaluation interne"/>
    <n v="2037"/>
    <s v="N"/>
    <n v="2056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1  63/32 T PROMPT"/>
    <s v="Pince"/>
    <m/>
    <m/>
    <m/>
    <s v="BOBINES"/>
    <n v="2015"/>
    <m/>
    <n v="11"/>
    <n v="950000"/>
    <s v="RG ISCIR"/>
    <s v="Evaluation interne"/>
    <n v="2035"/>
    <s v="N"/>
    <n v="2054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2 63/32 T PROMPT"/>
    <s v="Elingue"/>
    <s v="EGT"/>
    <m/>
    <m/>
    <m/>
    <n v="2014"/>
    <m/>
    <n v="12"/>
    <n v="950000"/>
    <s v="RG ISCIR"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4 50/25 T PROMPT"/>
    <s v="Elingue"/>
    <s v="EGT"/>
    <m/>
    <m/>
    <s v="exL3/L4"/>
    <n v="2014"/>
    <m/>
    <n v="12"/>
    <n v="840000"/>
    <s v="RG ISCIR"/>
    <s v="Evaluation interne"/>
    <n v="2034"/>
    <s v="N"/>
    <n v="2053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5 32/8T PROMPT"/>
    <s v="Elingue"/>
    <n v="2026"/>
    <n v="65000"/>
    <m/>
    <s v="STOCKAGE"/>
    <n v="2013"/>
    <m/>
    <n v="13"/>
    <n v="675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7 32/8T PROMPT "/>
    <s v="Elingue"/>
    <s v="EGT"/>
    <m/>
    <m/>
    <s v="DECOUPE"/>
    <n v="2013"/>
    <m/>
    <n v="13"/>
    <n v="675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5T MONCOR  atelier maintenance pont "/>
    <s v="Elingue"/>
    <m/>
    <m/>
    <m/>
    <s v="MAINTENANCE"/>
    <n v="2013"/>
    <m/>
    <n v="13"/>
    <n v="70000"/>
    <s v="RG ISCIR"/>
    <s v="Evaluation interne"/>
    <n v="2033"/>
    <s v="N"/>
    <n v="2052"/>
    <n v="40000"/>
    <m/>
    <m/>
    <m/>
    <m/>
    <m/>
    <m/>
    <m/>
    <m/>
    <m/>
    <m/>
    <n v="5000"/>
    <m/>
    <m/>
    <m/>
    <m/>
    <m/>
    <m/>
    <m/>
    <m/>
    <m/>
    <m/>
    <m/>
  </r>
  <r>
    <s v="ROUMANIE"/>
    <x v="13"/>
    <s v="Pont 3 50/12,5 T PROMPT "/>
    <s v="Elingue"/>
    <m/>
    <m/>
    <m/>
    <s v="PAL/L04"/>
    <n v="2012"/>
    <m/>
    <n v="14"/>
    <n v="840000"/>
    <s v="RGE"/>
    <s v="Evaluation interne"/>
    <n v="2032"/>
    <s v="N"/>
    <n v="2051"/>
    <n v="40000"/>
    <m/>
    <m/>
    <m/>
    <m/>
    <m/>
    <m/>
    <m/>
    <n v="5000"/>
    <m/>
    <m/>
    <m/>
    <m/>
    <m/>
    <m/>
    <m/>
    <m/>
    <m/>
    <m/>
    <m/>
    <m/>
    <m/>
    <m/>
  </r>
  <r>
    <s v="ROUMANIE"/>
    <x v="13"/>
    <s v="Pont 13 TGSE 50/25 T PROMPT"/>
    <s v="Elingue"/>
    <s v="EGT"/>
    <m/>
    <m/>
    <s v="L12 (MEF)"/>
    <n v="2012"/>
    <m/>
    <n v="14"/>
    <n v="840000"/>
    <s v="RG ISCIR"/>
    <s v="Evaluation interne"/>
    <n v="2032"/>
    <s v="N"/>
    <n v="2051"/>
    <n v="40000"/>
    <m/>
    <m/>
    <m/>
    <m/>
    <m/>
    <m/>
    <m/>
    <n v="5000"/>
    <m/>
    <m/>
    <m/>
    <m/>
    <m/>
    <m/>
    <m/>
    <m/>
    <m/>
    <m/>
    <m/>
    <m/>
    <m/>
    <m/>
  </r>
  <r>
    <s v="ROUMANIE"/>
    <x v="13"/>
    <s v="Pont 14 TGSE 50 T PROMPT "/>
    <s v="Elingue"/>
    <n v="2026"/>
    <n v="65000"/>
    <m/>
    <s v="L12 (PROD)"/>
    <n v="2012"/>
    <s v="Tambours"/>
    <n v="14"/>
    <n v="840000"/>
    <s v="RGM"/>
    <s v="Evaluation interne"/>
    <n v="2032"/>
    <s v="N"/>
    <n v="2051"/>
    <n v="40000"/>
    <m/>
    <m/>
    <m/>
    <m/>
    <m/>
    <m/>
    <m/>
    <n v="5000"/>
    <n v="90000"/>
    <m/>
    <m/>
    <m/>
    <m/>
    <m/>
    <m/>
    <m/>
    <m/>
    <m/>
    <m/>
    <m/>
    <m/>
    <m/>
  </r>
  <r>
    <s v="ROUMANIE"/>
    <x v="13"/>
    <s v="Pont 10 16/16 T PROMPT"/>
    <s v="Pince"/>
    <m/>
    <m/>
    <m/>
    <s v="BOBINES"/>
    <n v="2008"/>
    <m/>
    <n v="18"/>
    <m/>
    <m/>
    <s v=" "/>
    <s v=" "/>
    <s v="N"/>
    <n v="2047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9 32/8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depot tole  bobines N°1 , 32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depot tole  bobines N°2 , 32 T PROMPT"/>
    <s v="Pince"/>
    <m/>
    <m/>
    <m/>
    <s v="BOBINES"/>
    <n v="2008"/>
    <m/>
    <n v="18"/>
    <m/>
    <m/>
    <s v=" "/>
    <s v=" "/>
    <s v="O"/>
    <n v="2032"/>
    <n v="2500"/>
    <m/>
    <m/>
    <m/>
    <m/>
    <m/>
    <m/>
    <m/>
    <m/>
    <m/>
    <m/>
    <m/>
    <m/>
    <m/>
    <m/>
    <m/>
    <m/>
    <m/>
    <m/>
    <m/>
    <m/>
    <m/>
    <m/>
  </r>
  <r>
    <s v="ROUMANIE"/>
    <x v="13"/>
    <s v="Pont 11 32/8T PROMPT"/>
    <s v="Pince"/>
    <m/>
    <m/>
    <m/>
    <s v="BOBINES"/>
    <n v="2007"/>
    <m/>
    <n v="19"/>
    <n v="675000"/>
    <s v="RG ISCIR"/>
    <s v=" "/>
    <s v=" "/>
    <s v="N"/>
    <n v="2029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 12  16/16 T PROMPT"/>
    <s v="Elingue"/>
    <m/>
    <m/>
    <m/>
    <s v="MPR"/>
    <n v="2007"/>
    <m/>
    <n v="19"/>
    <n v="500000"/>
    <s v="RG ISCIR"/>
    <s v=" "/>
    <s v=" "/>
    <s v="N"/>
    <n v="2046"/>
    <n v="40000"/>
    <m/>
    <m/>
    <m/>
    <m/>
    <m/>
    <m/>
    <m/>
    <m/>
    <m/>
    <m/>
    <m/>
    <m/>
    <m/>
    <m/>
    <m/>
    <m/>
    <m/>
    <m/>
    <m/>
    <m/>
    <m/>
    <m/>
  </r>
  <r>
    <s v="ROUMANIE"/>
    <x v="13"/>
    <s v="Pont 8bis  5 T( atelier maintenance LUGOMET/ MONCOR)"/>
    <m/>
    <m/>
    <m/>
    <m/>
    <s v="MAINTENANCE"/>
    <n v="1998"/>
    <s v="modernisé 2013"/>
    <n v="28"/>
    <m/>
    <m/>
    <s v=" "/>
    <s v=" "/>
    <s v="O"/>
    <n v="2031"/>
    <n v="2500"/>
    <m/>
    <m/>
    <m/>
    <m/>
    <m/>
    <m/>
    <m/>
    <m/>
    <m/>
    <m/>
    <m/>
    <m/>
    <m/>
    <m/>
    <m/>
    <m/>
    <m/>
    <m/>
    <m/>
    <n v="2500"/>
    <m/>
    <m/>
  </r>
  <r>
    <s v="ROUMANIE"/>
    <x v="13"/>
    <s v="Pont 10 bis (  usinage maintenance) LUGOMET "/>
    <m/>
    <m/>
    <m/>
    <m/>
    <s v="MAINTENANCE"/>
    <n v="1998"/>
    <s v="modernisé 2013"/>
    <n v="28"/>
    <m/>
    <m/>
    <s v=" "/>
    <s v=" "/>
    <s v="O"/>
    <n v="2031"/>
    <n v="2500"/>
    <m/>
    <m/>
    <m/>
    <m/>
    <m/>
    <m/>
    <m/>
    <m/>
    <m/>
    <m/>
    <m/>
    <m/>
    <m/>
    <m/>
    <m/>
    <m/>
    <m/>
    <m/>
    <m/>
    <n v="2500"/>
    <m/>
    <m/>
  </r>
  <r>
    <s v="SLOVENIE"/>
    <x v="14"/>
    <s v="Pont 45/45/10 N°8 SEVAL (OMIS)"/>
    <s v="Elingue"/>
    <s v="EGT"/>
    <m/>
    <m/>
    <s v="STOCK L07"/>
    <n v="2013"/>
    <s v="chgt cables 2022 env - mais usures avancées "/>
    <n v="13"/>
    <m/>
    <m/>
    <s v="Evaluation interne"/>
    <n v="2033"/>
    <s v="N"/>
    <n v="2052"/>
    <n v="40000"/>
    <m/>
    <m/>
    <m/>
    <m/>
    <m/>
    <m/>
    <m/>
    <m/>
    <m/>
    <m/>
    <m/>
    <m/>
    <m/>
    <m/>
    <m/>
    <m/>
    <m/>
    <m/>
    <m/>
    <m/>
    <m/>
    <m/>
  </r>
  <r>
    <s v="SLOVENIE"/>
    <x v="14"/>
    <s v="Pont 40/10  T  N°3 MOSTOVNA ch. DEMAG"/>
    <s v="Pince"/>
    <m/>
    <m/>
    <m/>
    <s v="BOBINES"/>
    <n v="2004"/>
    <m/>
    <n v="22"/>
    <m/>
    <s v="RGE"/>
    <s v=" "/>
    <s v=" "/>
    <s v="N"/>
    <n v="2043"/>
    <n v="40000"/>
    <m/>
    <m/>
    <m/>
    <m/>
    <m/>
    <m/>
    <m/>
    <m/>
    <m/>
    <m/>
    <m/>
    <m/>
    <m/>
    <m/>
    <m/>
    <m/>
    <m/>
    <m/>
    <m/>
    <m/>
    <n v="170000"/>
    <m/>
  </r>
  <r>
    <s v="SLOVENIE"/>
    <x v="14"/>
    <s v="Pont 40/40/10 N° 7 MOSTOVNA ch. DEMAG"/>
    <s v="Elingue"/>
    <s v="EGT"/>
    <m/>
    <m/>
    <s v="L07"/>
    <n v="2004"/>
    <m/>
    <n v="22"/>
    <m/>
    <s v="RGE"/>
    <s v=" "/>
    <s v=" "/>
    <s v="N"/>
    <n v="2043"/>
    <n v="40000"/>
    <m/>
    <m/>
    <m/>
    <m/>
    <m/>
    <m/>
    <m/>
    <m/>
    <m/>
    <m/>
    <m/>
    <m/>
    <m/>
    <m/>
    <m/>
    <m/>
    <m/>
    <m/>
    <m/>
    <m/>
    <m/>
    <m/>
  </r>
  <r>
    <s v="SLOVENIE"/>
    <x v="14"/>
    <s v="Pont 40/10 T N°1 MOSTOVNA ch. DEMAG"/>
    <s v="Elingue"/>
    <s v="EGT"/>
    <m/>
    <m/>
    <s v="STOCKAG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n v="170000"/>
    <m/>
    <m/>
    <m/>
    <m/>
    <m/>
    <m/>
    <m/>
  </r>
  <r>
    <s v="SLOVENIE"/>
    <x v="14"/>
    <s v="Pont 40/10 T  N°2 MOSTOVNA ch. DEMAG"/>
    <s v="Elingue"/>
    <s v="EGT"/>
    <m/>
    <m/>
    <s v="STOCKAGE"/>
    <n v="2003"/>
    <m/>
    <n v="23"/>
    <m/>
    <s v="RGE"/>
    <s v=" "/>
    <s v=" "/>
    <s v="N"/>
    <n v="2042"/>
    <n v="40000"/>
    <m/>
    <m/>
    <m/>
    <m/>
    <m/>
    <m/>
    <m/>
    <m/>
    <m/>
    <m/>
    <m/>
    <m/>
    <m/>
    <m/>
    <m/>
    <m/>
    <m/>
    <n v="170000"/>
    <m/>
    <m/>
    <m/>
    <m/>
  </r>
  <r>
    <s v="SLOVENIE"/>
    <x v="14"/>
    <s v="Pont 10 T N°5 MOSTOVNA ch. STAHL"/>
    <s v="Elingue"/>
    <s v="EGT"/>
    <m/>
    <m/>
    <s v="X"/>
    <n v="1997"/>
    <m/>
    <n v="29"/>
    <n v="150000"/>
    <s v="RGE"/>
    <s v=" "/>
    <s v=" "/>
    <s v="N"/>
    <n v="2036"/>
    <n v="40000"/>
    <m/>
    <m/>
    <m/>
    <m/>
    <n v="30000"/>
    <m/>
    <m/>
    <m/>
    <m/>
    <m/>
    <m/>
    <m/>
    <m/>
    <m/>
    <m/>
    <m/>
    <m/>
    <m/>
    <m/>
    <m/>
    <m/>
    <m/>
  </r>
  <r>
    <s v="SLOVENIE"/>
    <x v="14"/>
    <s v="SP 10T MOSTOVNA - sous pont 4"/>
    <m/>
    <m/>
    <m/>
    <m/>
    <s v="MAP/MAINTENANCE"/>
    <n v="1997"/>
    <m/>
    <n v="29"/>
    <m/>
    <s v="RGE"/>
    <m/>
    <m/>
    <m/>
    <m/>
    <m/>
    <m/>
    <m/>
    <m/>
    <m/>
    <m/>
    <m/>
    <m/>
    <m/>
    <n v="50000"/>
    <m/>
    <m/>
    <m/>
    <m/>
    <m/>
    <m/>
    <m/>
    <m/>
    <m/>
    <m/>
    <m/>
    <m/>
    <m/>
  </r>
  <r>
    <s v="SLOVENIE"/>
    <x v="14"/>
    <s v="pont 40/25 T N°4 MOSTOVNA ch. DEMAG"/>
    <s v="Elingue"/>
    <m/>
    <m/>
    <m/>
    <s v="MAP &amp; INJECTION"/>
    <n v="1989"/>
    <s v="modernisé 2005"/>
    <n v="37"/>
    <n v="490000"/>
    <s v="RG"/>
    <s v=" "/>
    <s v=" "/>
    <s v="O"/>
    <n v="2024"/>
    <n v="19000"/>
    <m/>
    <n v="19000"/>
    <m/>
    <m/>
    <n v="20000"/>
    <m/>
    <n v="450000"/>
    <m/>
    <m/>
    <m/>
    <m/>
    <m/>
    <m/>
    <m/>
    <m/>
    <m/>
    <m/>
    <m/>
    <m/>
    <m/>
    <m/>
    <m/>
  </r>
  <r>
    <s v="SLOVENIE"/>
    <x v="14"/>
    <s v="Remplacement rails de roulement"/>
    <m/>
    <m/>
    <m/>
    <m/>
    <m/>
    <m/>
    <m/>
    <s v=""/>
    <m/>
    <m/>
    <s v=" "/>
    <s v=" "/>
    <s v="NC"/>
    <m/>
    <m/>
    <m/>
    <m/>
    <m/>
    <m/>
    <m/>
    <m/>
    <m/>
    <m/>
    <m/>
    <m/>
    <m/>
    <m/>
    <m/>
    <m/>
    <m/>
    <m/>
    <m/>
    <m/>
    <m/>
    <m/>
    <m/>
    <m/>
  </r>
  <r>
    <s v="TURQUIE"/>
    <x v="15"/>
    <s v="Pont XL HS GMT"/>
    <s v="Elingue"/>
    <n v="2026"/>
    <n v="55000"/>
    <m/>
    <s v="XL HS"/>
    <n v="2024"/>
    <m/>
    <n v="2"/>
    <m/>
    <m/>
    <s v="Evaluation interne"/>
    <n v="2044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bobines PAL 2 32 T"/>
    <s v="Pince"/>
    <m/>
    <m/>
    <m/>
    <s v="X"/>
    <n v="2020"/>
    <m/>
    <n v="6"/>
    <m/>
    <m/>
    <s v="Evaluation interne"/>
    <n v="2040"/>
    <s v="N"/>
    <n v="2040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45/45 T XLHS GMT"/>
    <s v="Elingue"/>
    <n v="2025"/>
    <n v="55000"/>
    <m/>
    <s v="XL HS"/>
    <n v="2017"/>
    <m/>
    <n v="9"/>
    <m/>
    <m/>
    <s v="Evaluation interne"/>
    <n v="2037"/>
    <s v="N"/>
    <n v="2037"/>
    <n v="40000"/>
    <n v="55000"/>
    <m/>
    <m/>
    <m/>
    <m/>
    <m/>
    <m/>
    <m/>
    <m/>
    <m/>
    <m/>
    <m/>
    <m/>
    <m/>
    <m/>
    <m/>
    <m/>
    <m/>
    <m/>
    <m/>
    <m/>
    <m/>
  </r>
  <r>
    <s v="TURQUIE"/>
    <x v="15"/>
    <s v="Pont 50/20 T GP10 GP20 GMT"/>
    <s v="Elingue"/>
    <s v="EGT"/>
    <m/>
    <m/>
    <s v="L10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GP30 GP40 GMT"/>
    <s v="Elingue"/>
    <s v="EGT"/>
    <m/>
    <m/>
    <s v="P45/MPR"/>
    <n v="2005"/>
    <m/>
    <n v="21"/>
    <n v="840000"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TGP 100 GMT"/>
    <s v="Elingue"/>
    <n v="2027"/>
    <n v="55000"/>
    <m/>
    <s v="L100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n v="170000"/>
    <m/>
    <m/>
    <m/>
    <m/>
  </r>
  <r>
    <s v="TURQUIE"/>
    <x v="15"/>
    <s v="Pont 50/20 T Maintenance GMT"/>
    <s v="Elingue"/>
    <m/>
    <m/>
    <m/>
    <s v="MAINTENANCE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n v="170000"/>
    <m/>
  </r>
  <r>
    <s v="TURQUIE"/>
    <x v="15"/>
    <s v="Pont 50/20 T Inj. Plast GMT"/>
    <s v="Elingue"/>
    <m/>
    <m/>
    <m/>
    <s v="INJ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Pont bobines PAL 1 32 T"/>
    <s v="Pince"/>
    <m/>
    <m/>
    <m/>
    <s v="X"/>
    <n v="2005"/>
    <m/>
    <n v="21"/>
    <m/>
    <s v="RGE"/>
    <s v=" "/>
    <s v=" "/>
    <s v="N"/>
    <n v="2044"/>
    <n v="40000"/>
    <m/>
    <m/>
    <m/>
    <m/>
    <m/>
    <m/>
    <m/>
    <m/>
    <m/>
    <m/>
    <m/>
    <m/>
    <m/>
    <m/>
    <m/>
    <m/>
    <m/>
    <m/>
    <m/>
    <m/>
    <m/>
    <m/>
  </r>
  <r>
    <s v="TURQUIE"/>
    <x v="15"/>
    <s v="SP 15 T Maintenance VINCSAN"/>
    <m/>
    <m/>
    <m/>
    <m/>
    <s v="MAINTENANCE"/>
    <n v="1992"/>
    <m/>
    <n v="34"/>
    <m/>
    <s v="RGE"/>
    <s v=" "/>
    <s v=" "/>
    <s v="N"/>
    <n v="2031"/>
    <n v="25000"/>
    <m/>
    <m/>
    <m/>
    <m/>
    <m/>
    <m/>
    <m/>
    <m/>
    <n v="80000"/>
    <m/>
    <m/>
    <m/>
    <m/>
    <m/>
    <m/>
    <m/>
    <m/>
    <m/>
    <m/>
    <m/>
    <m/>
    <m/>
  </r>
  <r>
    <s v="TURQUIE"/>
    <x v="15"/>
    <s v="SP 10T Maintenance VINCSAN"/>
    <m/>
    <m/>
    <m/>
    <m/>
    <s v="MAINTENANCE"/>
    <n v="1992"/>
    <m/>
    <n v="34"/>
    <m/>
    <s v="RGE"/>
    <s v=" "/>
    <s v=" "/>
    <s v="N"/>
    <n v="2031"/>
    <n v="25000"/>
    <m/>
    <m/>
    <m/>
    <m/>
    <m/>
    <m/>
    <m/>
    <m/>
    <n v="8000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0AEB8-3426-4E3D-BC68-C99AC2BE92FD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2">
  <location ref="A3:S20" firstHeaderRow="0" firstDataRow="1" firstDataCol="1"/>
  <pivotFields count="40">
    <pivotField compact="0" outline="0" showAll="0"/>
    <pivotField axis="axisRow" compact="0" outline="0" showAll="0">
      <items count="17">
        <item x="15"/>
        <item x="9"/>
        <item x="0"/>
        <item x="10"/>
        <item x="7"/>
        <item x="8"/>
        <item x="1"/>
        <item x="12"/>
        <item x="2"/>
        <item x="5"/>
        <item x="13"/>
        <item x="14"/>
        <item x="11"/>
        <item x="3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omme de 2026 OPEX DF (EVS et travaux préconisés) " fld="22" baseField="0" baseItem="0"/>
    <dataField name="Somme de 2026 RGE/RGM CAPEX IV" fld="23" baseField="0" baseItem="0"/>
    <dataField name="Somme de 2026 ACHAT NEUF CAPEX IV" fld="24" baseField="0" baseItem="0"/>
    <dataField name="Somme de 2027 OPEX DF (EVS et travaux préconisés)" fld="25" baseField="0" baseItem="0"/>
    <dataField name="Somme de 2027 RGE/RGM CAPEX IV" fld="26" baseField="0" baseItem="0"/>
    <dataField name="Somme de 2027 ACHAT NEUF CAPEX IV" fld="27" baseField="0" baseItem="0"/>
    <dataField name="Somme de 2028 OPEX DF (EVS et travaux préconisés) " fld="28" baseField="0" baseItem="0"/>
    <dataField name="Somme de 2028 ACHAT NEUF CAPEX IV" fld="30" baseField="0" baseItem="0"/>
    <dataField name="Somme de 2028 RGE/RGM CAPEX IV" fld="29" baseField="0" baseItem="0"/>
    <dataField name="Somme de 2029 OPEX DF (EVS et travaux préconisés) " fld="31" baseField="0" baseItem="0"/>
    <dataField name="Somme de 2029 RGE/RGM CAPEX IV" fld="32" baseField="0" baseItem="0"/>
    <dataField name="Somme de 2029 ACHAT NEUF CAPEX IV" fld="33" baseField="0" baseItem="0"/>
    <dataField name="Somme de 2030 OPEX DF (EVS et travaux préconisés) " fld="34" baseField="0" baseItem="0"/>
    <dataField name="Somme de 2030 RGE/RGM CAPEX IV" fld="35" baseField="0" baseItem="0"/>
    <dataField name="Somme de 2030 ACHAT NEUF CAPEX IV" fld="36" baseField="0" baseItem="0"/>
    <dataField name="Somme de 2031 OPEX DF (EVS et travaux préconisés) " fld="37" baseField="0" baseItem="0"/>
    <dataField name="Somme de 2031 RGE/RGM CAPEX IV" fld="38" baseField="0" baseItem="0"/>
    <dataField name="Somme de 2031 ACHAT NEUF CAPEX IV" fld="39" baseField="0" baseItem="0"/>
  </dataFields>
  <formats count="2"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37892-B4B3-420A-858F-A0B6F84B5321}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8" indent="0" compact="0" compactData="0" multipleFieldFilters="0">
  <location ref="A2:G22" firstHeaderRow="1" firstDataRow="2" firstDataCol="3"/>
  <pivotFields count="25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6">
        <item x="15"/>
        <item x="9"/>
        <item h="1" x="0"/>
        <item x="10"/>
        <item x="7"/>
        <item x="8"/>
        <item x="1"/>
        <item x="12"/>
        <item x="2"/>
        <item x="5"/>
        <item x="13"/>
        <item x="14"/>
        <item x="11"/>
        <item x="3"/>
        <item x="4"/>
        <item x="6"/>
      </items>
    </pivotField>
    <pivotField axis="axisRow" compact="0" outline="0" showAll="0">
      <items count="192">
        <item x="23"/>
        <item x="22"/>
        <item x="24"/>
        <item x="25"/>
        <item x="26"/>
        <item x="125"/>
        <item x="149"/>
        <item x="28"/>
        <item x="17"/>
        <item x="55"/>
        <item x="56"/>
        <item x="16"/>
        <item x="166"/>
        <item x="6"/>
        <item x="152"/>
        <item x="113"/>
        <item x="161"/>
        <item x="168"/>
        <item x="81"/>
        <item x="174"/>
        <item x="132"/>
        <item x="165"/>
        <item x="133"/>
        <item x="159"/>
        <item x="160"/>
        <item x="148"/>
        <item x="150"/>
        <item x="112"/>
        <item x="153"/>
        <item x="30"/>
        <item x="35"/>
        <item x="32"/>
        <item x="158"/>
        <item x="134"/>
        <item x="135"/>
        <item x="108"/>
        <item x="31"/>
        <item x="82"/>
        <item x="86"/>
        <item x="89"/>
        <item x="88"/>
        <item x="84"/>
        <item x="75"/>
        <item x="92"/>
        <item x="103"/>
        <item x="83"/>
        <item x="154"/>
        <item x="80"/>
        <item x="170"/>
        <item x="173"/>
        <item x="172"/>
        <item x="104"/>
        <item x="102"/>
        <item x="176"/>
        <item x="171"/>
        <item x="101"/>
        <item x="136"/>
        <item x="111"/>
        <item x="137"/>
        <item x="109"/>
        <item x="180"/>
        <item x="169"/>
        <item x="73"/>
        <item x="72"/>
        <item x="155"/>
        <item x="181"/>
        <item x="182"/>
        <item x="185"/>
        <item x="184"/>
        <item x="183"/>
        <item x="29"/>
        <item x="114"/>
        <item x="138"/>
        <item x="139"/>
        <item x="107"/>
        <item x="157"/>
        <item x="110"/>
        <item x="151"/>
        <item x="127"/>
        <item x="128"/>
        <item x="129"/>
        <item x="130"/>
        <item x="131"/>
        <item x="105"/>
        <item x="106"/>
        <item x="90"/>
        <item x="85"/>
        <item x="87"/>
        <item x="93"/>
        <item x="91"/>
        <item x="76"/>
        <item x="79"/>
        <item x="77"/>
        <item x="78"/>
        <item x="27"/>
        <item x="156"/>
        <item x="147"/>
        <item x="34"/>
        <item x="167"/>
        <item x="162"/>
        <item x="37"/>
        <item x="40"/>
        <item x="48"/>
        <item x="53"/>
        <item x="50"/>
        <item x="38"/>
        <item x="36"/>
        <item x="39"/>
        <item x="49"/>
        <item x="41"/>
        <item x="52"/>
        <item x="47"/>
        <item x="42"/>
        <item x="43"/>
        <item x="45"/>
        <item x="46"/>
        <item x="44"/>
        <item x="54"/>
        <item x="71"/>
        <item x="58"/>
        <item m="1" x="190"/>
        <item x="61"/>
        <item x="59"/>
        <item x="60"/>
        <item x="57"/>
        <item m="1" x="189"/>
        <item x="70"/>
        <item x="62"/>
        <item x="67"/>
        <item x="66"/>
        <item x="140"/>
        <item x="143"/>
        <item x="144"/>
        <item x="141"/>
        <item x="186"/>
        <item x="179"/>
        <item x="94"/>
        <item x="163"/>
        <item x="164"/>
        <item x="10"/>
        <item x="1"/>
        <item x="12"/>
        <item x="13"/>
        <item x="5"/>
        <item x="4"/>
        <item x="3"/>
        <item x="11"/>
        <item x="0"/>
        <item x="7"/>
        <item x="8"/>
        <item x="9"/>
        <item x="124"/>
        <item x="126"/>
        <item x="15"/>
        <item x="14"/>
        <item x="20"/>
        <item x="21"/>
        <item x="142"/>
        <item x="96"/>
        <item x="98"/>
        <item x="118"/>
        <item x="95"/>
        <item x="119"/>
        <item x="120"/>
        <item x="99"/>
        <item x="121"/>
        <item x="122"/>
        <item x="123"/>
        <item x="100"/>
        <item x="116"/>
        <item x="117"/>
        <item x="115"/>
        <item x="65"/>
        <item x="64"/>
        <item x="63"/>
        <item x="145"/>
        <item x="146"/>
        <item x="178"/>
        <item x="177"/>
        <item x="33"/>
        <item x="51"/>
        <item x="18"/>
        <item x="19"/>
        <item x="188"/>
        <item x="175"/>
        <item x="187"/>
        <item x="74"/>
        <item x="2"/>
        <item x="97"/>
        <item x="68"/>
        <item x="69"/>
        <item t="default"/>
      </items>
    </pivotField>
    <pivotField compact="0" outline="0" showAll="0"/>
    <pivotField axis="axisCol" compact="0" outline="0" showAll="0" defaultSubtotal="0">
      <items count="7">
        <item x="6"/>
        <item x="2"/>
        <item x="1"/>
        <item h="1" x="4"/>
        <item h="1" x="3"/>
        <item h="1" x="0"/>
        <item x="5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19">
    <i>
      <x/>
      <x v="6"/>
      <x v="3"/>
    </i>
    <i r="2">
      <x v="4"/>
    </i>
    <i r="1">
      <x v="8"/>
      <x v="30"/>
    </i>
    <i r="1">
      <x v="13"/>
      <x v="104"/>
    </i>
    <i r="1">
      <x v="14"/>
      <x v="121"/>
    </i>
    <i>
      <x v="1"/>
      <x v="9"/>
      <x v="63"/>
    </i>
    <i r="1">
      <x v="15"/>
      <x v="40"/>
    </i>
    <i>
      <x v="4"/>
      <x v="1"/>
      <x v="35"/>
    </i>
    <i>
      <x v="5"/>
      <x v="3"/>
      <x v="167"/>
    </i>
    <i r="2">
      <x v="170"/>
    </i>
    <i>
      <x v="6"/>
      <x v="12"/>
      <x v="73"/>
    </i>
    <i r="2">
      <x v="82"/>
    </i>
    <i>
      <x v="7"/>
      <x v="10"/>
      <x v="24"/>
    </i>
    <i r="2">
      <x v="26"/>
    </i>
    <i r="2">
      <x v="64"/>
    </i>
    <i>
      <x v="9"/>
      <x/>
      <x v="60"/>
    </i>
    <i r="2">
      <x v="69"/>
    </i>
    <i r="2">
      <x v="177"/>
    </i>
    <i t="grand">
      <x/>
    </i>
  </rowItems>
  <colFields count="1">
    <field x="4"/>
  </colFields>
  <colItems count="4">
    <i>
      <x/>
    </i>
    <i>
      <x v="1"/>
    </i>
    <i>
      <x v="2"/>
    </i>
    <i>
      <x v="6"/>
    </i>
  </colItems>
  <dataFields count="1">
    <dataField name="Somme de EGT €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0" dT="2024-06-19T09:05:12.17" personId="{F38C6AE2-73B0-4D96-A836-C30A00BE269C}" id="{4EF3B82C-EF48-4886-94C6-6F54BD595C7C}">
    <text>Principalement changement de variateurs , OPEX ?</text>
  </threadedComment>
  <threadedComment ref="X21" dT="2026-01-22T10:27:39.12" personId="{CFB7C469-5D4C-4F45-AD63-93256009C232}" id="{04E0FCAF-E572-4D54-A0EE-7C0742537320}">
    <text xml:space="preserve">150000 K€ à prévoir ald 200 K€ car "petit pont"
</text>
  </threadedComment>
  <threadedComment ref="W24" dT="2025-07-15T12:55:35.11" personId="{0FBE4FAD-6C48-4F83-B8A6-9E22FCCCA926}" id="{DD8B8765-56BF-41BE-B3AC-B587DBAC47D5}">
    <text>pont de 1994 10k prov travaux urgents</text>
  </threadedComment>
  <threadedComment ref="AA29" dT="2025-03-11T08:47:17.18" personId="{0FBE4FAD-6C48-4F83-B8A6-9E22FCCCA926}" id="{0FDDE673-D1BF-4846-B1B8-0942EA25ACCA}">
    <text>pont neuf décalé 2026&gt;2027; provisions pour travaux si besoin en 2026</text>
  </threadedComment>
  <threadedComment ref="AE29" dT="2024-10-14T12:07:16.53" personId="{CFB7C469-5D4C-4F45-AD63-93256009C232}" id="{E3F5AEAB-CDF3-4166-B9D8-736295871561}">
    <text xml:space="preserve">Prévoir RGE 60 K€ si EVS positif
</text>
  </threadedComment>
  <threadedComment ref="W30" dT="2025-07-15T12:52:55.20" personId="{0FBE4FAD-6C48-4F83-B8A6-9E22FCCCA926}" id="{97126CFF-4951-4D2D-96A5-21384E06E6CC}">
    <text>EVS 20K + travaux 20K si travaux urgents à faire</text>
  </threadedComment>
  <threadedComment ref="W31" dT="2025-07-15T12:52:55.20" personId="{0FBE4FAD-6C48-4F83-B8A6-9E22FCCCA926}" id="{AAAB30FF-E9A1-49C8-9099-E472AC162CFB}">
    <text>EVS 20K + travaux 20K si travaux urgents à faire</text>
  </threadedComment>
  <threadedComment ref="W31" dT="2026-02-18T14:55:24.12" personId="{0FBE4FAD-6C48-4F83-B8A6-9E22FCCCA926}" id="{2D352C8D-FD1F-4C18-94A5-19F4AF3ECB48}" parentId="{AAAB30FF-E9A1-49C8-9099-E472AC162CFB}">
    <text>EVS négative - pont à l'arrêt</text>
  </threadedComment>
  <threadedComment ref="P32" dT="2026-01-08T12:40:47.18" personId="{0FBE4FAD-6C48-4F83-B8A6-9E22FCCCA926}" id="{4DAC913D-45BF-489B-920E-0D2933BE6AE6}">
    <text>EVS 2025 : prolongé de 10 ans</text>
  </threadedComment>
  <threadedComment ref="AA32" dT="2025-09-09T14:33:08.69" personId="{0FBE4FAD-6C48-4F83-B8A6-9E22FCCCA926}" id="{B23B533E-6A61-4129-9130-4E39D6A33545}">
    <text xml:space="preserve">TBC, voir si transférable sur 2027
</text>
  </threadedComment>
  <threadedComment ref="AA32" dT="2026-02-06T09:08:58.47" personId="{0FBE4FAD-6C48-4F83-B8A6-9E22FCCCA926}" id="{FE038C73-6769-4535-9974-F6879685CE00}" parentId="{B23B533E-6A61-4129-9130-4E39D6A33545}">
    <text>RGEM : boggies? variateurs PDR</text>
  </threadedComment>
  <threadedComment ref="BC32" dT="2024-10-14T12:06:36.40" personId="{CFB7C469-5D4C-4F45-AD63-93256009C232}" id="{2EF8AE22-46AB-4574-BE43-458A09C68F6A}">
    <text>prévoir 60 K€ de RGE si EVS positif</text>
  </threadedComment>
  <threadedComment ref="Q36" dT="2025-12-01T10:23:32.83" personId="{0FBE4FAD-6C48-4F83-B8A6-9E22FCCCA926}" id="{B7C012C6-0490-49D9-A11F-AEA333849C98}">
    <text>pont fabriqué pour 30-40 ans</text>
  </threadedComment>
  <threadedComment ref="Q36" dT="2025-12-01T10:24:56.84" personId="{0FBE4FAD-6C48-4F83-B8A6-9E22FCCCA926}" id="{BC1068B9-12F2-41BF-A43C-ABEF2C57E132}" parentId="{B7C012C6-0490-49D9-A11F-AEA333849C98}">
    <text>faire EVS light à 20 ans en interne RENAULT (évaluation du nb de cycles/groupe FEM)</text>
  </threadedComment>
  <threadedComment ref="AD36" dT="2025-07-15T12:39:08.72" personId="{0FBE4FAD-6C48-4F83-B8A6-9E22FCCCA926}" id="{CF3936B5-526F-4D99-B93A-E386C666E0DA}">
    <text>RGE remplacement variateur ATV71</text>
  </threadedComment>
  <threadedComment ref="Q37" dT="2025-12-01T10:35:52.56" personId="{0FBE4FAD-6C48-4F83-B8A6-9E22FCCCA926}" id="{A4E4A504-835C-4991-96CB-3892D3EA121D}">
    <text>1ere évaluation light en interne à 20 ans (adéquation nb de cycles/groupe FEM)</text>
  </threadedComment>
  <threadedComment ref="AD40" dT="2025-07-15T12:40:04.38" personId="{0FBE4FAD-6C48-4F83-B8A6-9E22FCCCA926}" id="{B6EAC6D1-FF21-4B20-8DA3-F2F9044CBCD7}">
    <text>RGE 25 ans</text>
  </threadedComment>
  <threadedComment ref="M41" dT="2026-01-16T08:51:33.95" personId="{0FBE4FAD-6C48-4F83-B8A6-9E22FCCCA926}" id="{186CE277-F3B9-457F-8B96-4A8BEF726131}">
    <text>NOK RGE 2026 - prendre pces de rechange sur pont PAL démonté mi 26 + PDR UGB</text>
  </threadedComment>
  <threadedComment ref="AA41" dT="2025-11-13T09:35:12.83" personId="{0FBE4FAD-6C48-4F83-B8A6-9E22FCCCA926}" id="{2B00CB79-F625-4824-A2DA-120316103856}">
    <text>NOK RPM JUIN 2025</text>
  </threadedComment>
  <threadedComment ref="AA43" dT="2026-02-09T14:53:11.83" personId="{0FBE4FAD-6C48-4F83-B8A6-9E22FCCCA926}" id="{6C3643C2-0FBE-4AD1-B06B-7D0DA39551F3}">
    <text>KO RPM 2025</text>
  </threadedComment>
  <threadedComment ref="AA43" dT="2026-02-10T08:40:35.29" personId="{0FBE4FAD-6C48-4F83-B8A6-9E22FCCCA926}" id="{C3BD9B59-6C5F-4CC7-A296-3A4102AF7BD6}" parentId="{6C3643C2-0FBE-4AD1-B06B-7D0DA39551F3}">
    <text>priorité 1??</text>
  </threadedComment>
  <threadedComment ref="AD49" dT="2026-02-10T08:50:28.90" personId="{0FBE4FAD-6C48-4F83-B8A6-9E22FCCCA926}" id="{9CAD2EAD-A990-4A83-A626-C199C5586984}">
    <text>fév2026 : pas d'urgence remontée</text>
  </threadedComment>
  <threadedComment ref="AA51" dT="2025-11-13T09:35:12.83" personId="{0FBE4FAD-6C48-4F83-B8A6-9E22FCCCA926}" id="{4E67CBD6-A17B-4919-8DCE-52C60E88A68B}">
    <text>NOK RPM JUIN 2025</text>
  </threadedComment>
  <threadedComment ref="P60" dT="2025-05-15T16:17:07.65" personId="{0FBE4FAD-6C48-4F83-B8A6-9E22FCCCA926}" id="{9ADE0D2E-8BBF-4669-84FF-2A8CF43E975C}">
    <text>état SP KO --&gt; à remplacer</text>
  </threadedComment>
  <threadedComment ref="Q62" dT="2025-09-11T14:29:44.74" personId="{0FBE4FAD-6C48-4F83-B8A6-9E22FCCCA926}" id="{B47F9803-FA3D-429E-8D98-780D7194AC9A}">
    <text>prévue initialement 2026 - anticipé 2025</text>
  </threadedComment>
  <threadedComment ref="AA62" dT="2025-07-15T12:43:16.48" personId="{0FBE4FAD-6C48-4F83-B8A6-9E22FCCCA926}" id="{FA46261C-18E7-4E29-9581-B22F26CDB19B}">
    <text>RGEM à prévoir probablement après EVS 2026</text>
  </threadedComment>
  <threadedComment ref="AE62" dT="2024-10-14T08:17:33.51" personId="{CFB7C469-5D4C-4F45-AD63-93256009C232}" id="{BAF57EFB-044D-4714-B857-C04641C52965}">
    <text>ou 60 K€ en cas d'EVS positive</text>
  </threadedComment>
  <threadedComment ref="AE62" dT="2026-01-28T12:53:36.88" personId="{0FBE4FAD-6C48-4F83-B8A6-9E22FCCCA926}" id="{0B896F42-DDAA-4EC8-8555-C5AB9498B8F2}" parentId="{BAF57EFB-044D-4714-B857-C04641C52965}">
    <text xml:space="preserve">0 dans triennal </text>
  </threadedComment>
  <threadedComment ref="I64" dT="2026-02-13T15:19:51.23" personId="{0FBE4FAD-6C48-4F83-B8A6-9E22FCCCA926}" id="{B198658D-3400-4232-A072-C7CE3074F0A0}">
    <text>ou 2010 ??</text>
  </threadedComment>
  <threadedComment ref="AA69" dT="2026-02-17T10:13:23.09" personId="{0FBE4FAD-6C48-4F83-B8A6-9E22FCCCA926}" id="{7B3F6DDA-3CBC-47C9-B137-D19D5CF5DBC8}">
    <text>RGE 25 ans réduite au levage 25K</text>
  </threadedComment>
  <threadedComment ref="AA70" dT="2026-02-17T10:13:23.09" personId="{0FBE4FAD-6C48-4F83-B8A6-9E22FCCCA926}" id="{F76507B7-A51B-4D0E-9F9A-6AEAE444D2D3}">
    <text>RGE 25 ans réduite au levage 25K</text>
  </threadedComment>
  <threadedComment ref="Z71" dT="2026-03-19T09:44:25.46" personId="{0FBE4FAD-6C48-4F83-B8A6-9E22FCCCA926}" id="{39F50018-FF72-45DC-8D38-1D1D9366FAD9}">
    <text>1 var de levage fait, reste le 2nd à faire</text>
  </threadedComment>
  <threadedComment ref="AA71" dT="2026-02-17T10:13:23.09" personId="{0FBE4FAD-6C48-4F83-B8A6-9E22FCCCA926}" id="{00CA53A7-E8DD-49B4-8322-B3F6049E12C7}">
    <text>RGE 25 ans réduite au levage 25K</text>
  </threadedComment>
  <threadedComment ref="P72" dT="2025-05-15T16:08:32.01" personId="{0FBE4FAD-6C48-4F83-B8A6-9E22FCCCA926}" id="{16ECA23F-0C56-4121-B8D9-D764C11B811E}">
    <text>EVS 2024 + 5 ans</text>
  </threadedComment>
  <threadedComment ref="AN72" dT="2025-04-10T09:15:58.64" personId="{0FBE4FAD-6C48-4F83-B8A6-9E22FCCCA926}" id="{D3CAE0E2-7A17-43AB-894E-AF14119552E3}">
    <text>EVS 2025 : exploitation prolongée de 5 ans</text>
  </threadedComment>
  <threadedComment ref="AB73" dT="2026-02-09T08:39:51.36" personId="{0FBE4FAD-6C48-4F83-B8A6-9E22FCCCA926}" id="{0A34C598-4C66-459C-9659-BC6DB3791972}">
    <text>selon CR EVS 2026</text>
  </threadedComment>
  <threadedComment ref="AE74" dT="2026-02-09T08:40:04.54" personId="{0FBE4FAD-6C48-4F83-B8A6-9E22FCCCA926}" id="{D31D5F5E-CB4A-48AD-9F5E-29B5C942962A}">
    <text>selon CR EVS 2027</text>
  </threadedComment>
  <threadedComment ref="AD75" dT="2026-02-20T07:44:59.10" personId="{0FBE4FAD-6C48-4F83-B8A6-9E22FCCCA926}" id="{8DA76A63-1245-4ECE-B13F-F58335AAD8C0}">
    <text>demande passage radiocommande --&gt; RGE</text>
  </threadedComment>
  <threadedComment ref="P76" dT="2026-01-08T12:43:58.00" personId="{0FBE4FAD-6C48-4F83-B8A6-9E22FCCCA926}" id="{2E729A27-3389-4897-A532-1D462989BBD2}">
    <text>EVS fin 2024 - prolongé pour 3 ans</text>
  </threadedComment>
  <threadedComment ref="H77" dT="2025-05-15T16:03:27.66" personId="{0FBE4FAD-6C48-4F83-B8A6-9E22FCCCA926}" id="{12B3F4D4-94A4-43D0-B9BF-9C0BD026659C}">
    <text>+ peut servir au dépannage du retourneur</text>
  </threadedComment>
  <threadedComment ref="P77" dT="2026-01-08T10:01:01.94" personId="{0FBE4FAD-6C48-4F83-B8A6-9E22FCCCA926}" id="{06AC5CA6-E085-49E6-ABB4-D363D6EA7F1D}">
    <text>déc 2025 RAS - prolongé de 5 ans</text>
  </threadedComment>
  <threadedComment ref="P78" dT="2026-03-16T12:22:26.94" personId="{0FBE4FAD-6C48-4F83-B8A6-9E22FCCCA926}" id="{D0E4D7DF-26EE-4B7E-93EE-9A9021DC1A4C}">
    <text>EVS 2026 - reconduit pour 2 ans</text>
  </threadedComment>
  <threadedComment ref="P79" dT="2026-03-16T12:22:42.71" personId="{0FBE4FAD-6C48-4F83-B8A6-9E22FCCCA926}" id="{14F5C548-5974-4652-AE69-D1A6956A387B}">
    <text>EVS 2026 - reconduit pour 2 ans</text>
  </threadedComment>
  <threadedComment ref="Z82" dT="2026-03-11T13:30:48.15" personId="{0FBE4FAD-6C48-4F83-B8A6-9E22FCCCA926}" id="{20A03512-CFFC-4654-A095-70F5E0C52615}">
    <text>17K sem/40k WE</text>
  </threadedComment>
  <threadedComment ref="Z82" dT="2026-03-11T13:31:32.05" personId="{0FBE4FAD-6C48-4F83-B8A6-9E22FCCCA926}" id="{08C282E3-4907-4EA2-9E38-77100818A756}" parentId="{20A03512-CFFC-4654-A095-70F5E0C52615}">
    <text>TELECOMMANDES</text>
  </threadedComment>
  <threadedComment ref="Z82" dT="2026-03-12T09:19:36.30" personId="{0FBE4FAD-6C48-4F83-B8A6-9E22FCCCA926}" id="{C16623EB-BE5A-4E5F-925A-005C26EACE38}" parentId="{20A03512-CFFC-4654-A095-70F5E0C52615}">
    <text>BUDGET DF USINE</text>
  </threadedComment>
  <threadedComment ref="Z83" dT="2026-03-11T13:30:48.15" personId="{0FBE4FAD-6C48-4F83-B8A6-9E22FCCCA926}" id="{BCF5B804-9FAA-41DE-B63A-D9E57EAD9EAF}">
    <text>17K sem/40k WE</text>
  </threadedComment>
  <threadedComment ref="Z83" dT="2026-03-11T13:31:32.05" personId="{0FBE4FAD-6C48-4F83-B8A6-9E22FCCCA926}" id="{20DEA562-1631-445B-A0B4-D96952C42BB9}" parentId="{BCF5B804-9FAA-41DE-B63A-D9E57EAD9EAF}">
    <text>TELECOMMANDES</text>
  </threadedComment>
  <threadedComment ref="Z83" dT="2026-03-12T09:19:36.30" personId="{0FBE4FAD-6C48-4F83-B8A6-9E22FCCCA926}" id="{52745C46-7CCA-4C7F-9499-017A232BBAEA}" parentId="{BCF5B804-9FAA-41DE-B63A-D9E57EAD9EAF}">
    <text>BUDGET DF USINE</text>
  </threadedComment>
  <threadedComment ref="F84" dT="2025-09-09T12:33:18.41" personId="{0FBE4FAD-6C48-4F83-B8A6-9E22FCCCA926}" id="{B2649C74-837A-43B8-A580-3014161E7347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X84" dT="2025-03-11T11:31:53.42" personId="{0FBE4FAD-6C48-4F83-B8A6-9E22FCCCA926}" id="{495727BC-5159-4994-A63C-CDF2614B4E76}">
    <text>RGE 25 ans (+anti crabe ?) 150K + galets à faire dans le budget 300K</text>
  </threadedComment>
  <threadedComment ref="X84" dT="2026-01-30T15:52:14.25" personId="{0FBE4FAD-6C48-4F83-B8A6-9E22FCCCA926}" id="{7B6B36B5-8454-4E01-9000-CDCAB4A81581}" parentId="{495727BC-5159-4994-A63C-CDF2614B4E76}">
    <text>30/01/2026 : RDOA 329K€</text>
  </threadedComment>
  <threadedComment ref="Z84" dT="2026-03-11T13:30:48.15" personId="{0FBE4FAD-6C48-4F83-B8A6-9E22FCCCA926}" id="{72482375-8E1D-4B0F-AC17-6E8359C59D3F}">
    <text>17K sem/40k WE</text>
  </threadedComment>
  <threadedComment ref="Z84" dT="2026-03-11T13:31:32.05" personId="{0FBE4FAD-6C48-4F83-B8A6-9E22FCCCA926}" id="{0851F419-EFB1-4208-8CC3-71DAFE56735D}" parentId="{72482375-8E1D-4B0F-AC17-6E8359C59D3F}">
    <text>TELECOMMANDES</text>
  </threadedComment>
  <threadedComment ref="Z84" dT="2026-03-12T09:19:36.30" personId="{0FBE4FAD-6C48-4F83-B8A6-9E22FCCCA926}" id="{C1317B25-7CF0-410C-8089-AAE19BCD601E}" parentId="{72482375-8E1D-4B0F-AC17-6E8359C59D3F}">
    <text>BUDGET DF USINE</text>
  </threadedComment>
  <threadedComment ref="Z85" dT="2026-03-11T13:30:48.15" personId="{0FBE4FAD-6C48-4F83-B8A6-9E22FCCCA926}" id="{E9DDB8A0-1207-4F8A-96C2-A206B6157ADD}">
    <text>17K sem/40k WE</text>
  </threadedComment>
  <threadedComment ref="Z85" dT="2026-03-11T13:31:32.05" personId="{0FBE4FAD-6C48-4F83-B8A6-9E22FCCCA926}" id="{208C61D8-3DDE-4811-9151-D9A35DF9EFB2}" parentId="{E9DDB8A0-1207-4F8A-96C2-A206B6157ADD}">
    <text>TELECOMMANDES</text>
  </threadedComment>
  <threadedComment ref="Z85" dT="2026-03-12T09:19:36.30" personId="{0FBE4FAD-6C48-4F83-B8A6-9E22FCCCA926}" id="{A24B1ECE-DCA8-4ABD-8FE6-174000B839AC}" parentId="{E9DDB8A0-1207-4F8A-96C2-A206B6157ADD}">
    <text>BUDGET DF USINE</text>
  </threadedComment>
  <threadedComment ref="Z87" dT="2026-03-11T13:30:48.15" personId="{0FBE4FAD-6C48-4F83-B8A6-9E22FCCCA926}" id="{30A9CF3C-98E9-4760-A082-E6BB1D511741}">
    <text>17K sem/40k WE</text>
  </threadedComment>
  <threadedComment ref="Z87" dT="2026-03-11T13:31:32.05" personId="{0FBE4FAD-6C48-4F83-B8A6-9E22FCCCA926}" id="{3824C115-2E9F-448C-B602-48A3C184F6BD}" parentId="{30A9CF3C-98E9-4760-A082-E6BB1D511741}">
    <text>TELECOMMANDES</text>
  </threadedComment>
  <threadedComment ref="Z87" dT="2026-03-12T09:19:36.30" personId="{0FBE4FAD-6C48-4F83-B8A6-9E22FCCCA926}" id="{07DE63C1-59E5-4BA6-A324-DC26BB001629}" parentId="{30A9CF3C-98E9-4760-A082-E6BB1D511741}">
    <text>BUDGET DF USINE</text>
  </threadedComment>
  <threadedComment ref="Z88" dT="2026-03-11T13:30:48.15" personId="{0FBE4FAD-6C48-4F83-B8A6-9E22FCCCA926}" id="{04093AC1-FAC8-446B-BD2C-34033FA494AA}">
    <text>17K sem/40k WE</text>
  </threadedComment>
  <threadedComment ref="Z88" dT="2026-03-11T13:31:32.05" personId="{0FBE4FAD-6C48-4F83-B8A6-9E22FCCCA926}" id="{15F3289D-A7B9-4793-98D4-B5ED611279B0}" parentId="{04093AC1-FAC8-446B-BD2C-34033FA494AA}">
    <text>TELECOMMANDES</text>
  </threadedComment>
  <threadedComment ref="Z88" dT="2026-03-12T09:19:36.30" personId="{0FBE4FAD-6C48-4F83-B8A6-9E22FCCCA926}" id="{B73794A8-C567-4911-B1E2-58BEDC088568}" parentId="{04093AC1-FAC8-446B-BD2C-34033FA494AA}">
    <text>BUDGET DF USINE</text>
  </threadedComment>
  <threadedComment ref="Q103" dT="2025-02-07T09:10:30.97" personId="{0FBE4FAD-6C48-4F83-B8A6-9E22FCCCA926}" id="{15F1B495-D8B4-48FE-8932-0F5C8743F88E}">
    <text>1970+39 = 2009!</text>
  </threadedComment>
  <threadedComment ref="AA103" dT="2025-07-15T13:13:12.20" personId="{0FBE4FAD-6C48-4F83-B8A6-9E22FCCCA926}" id="{A8214657-2A61-4229-9B2D-7120C2F75B40}">
    <text>à confirmer</text>
  </threadedComment>
  <threadedComment ref="L104" dT="2026-02-18T14:42:26.58" personId="{0FBE4FAD-6C48-4F83-B8A6-9E22FCCCA926}" id="{63DB3A75-AD7E-4584-8963-8FDF31F542F3}">
    <text>attention LATAM frais de douane et
exportation</text>
  </threadedComment>
  <threadedComment ref="W104" dT="2026-02-18T14:45:54.70" personId="{0FBE4FAD-6C48-4F83-B8A6-9E22FCCCA926}" id="{CBE47B3F-4D33-4294-8898-3D832C86CB3D}">
    <text>39K/3 EVS simplifiées pour les 3 ponts</text>
  </threadedComment>
  <threadedComment ref="W104" dT="2026-02-18T14:48:56.14" personId="{0FBE4FAD-6C48-4F83-B8A6-9E22FCCCA926}" id="{7DCCBBF1-4D0C-4C45-8CC9-535B14878A23}" parentId="{CBE47B3F-4D33-4294-8898-3D832C86CB3D}">
    <text>si EVSS négatives, rajouter 40K pour les 3 ponts</text>
  </threadedComment>
  <threadedComment ref="W105" dT="2026-02-18T14:45:54.70" personId="{0FBE4FAD-6C48-4F83-B8A6-9E22FCCCA926}" id="{E92313CF-469B-454B-BEB3-DEFCC17197F7}">
    <text>39K/3 EVS simplifiées pour les 3 ponts</text>
  </threadedComment>
  <threadedComment ref="W105" dT="2026-02-18T14:48:56.14" personId="{0FBE4FAD-6C48-4F83-B8A6-9E22FCCCA926}" id="{21861BD1-4258-4377-88A5-602AAC257434}" parentId="{E92313CF-469B-454B-BEB3-DEFCC17197F7}">
    <text>si EVSS négatives, rajouter 40K pour les 3 ponts</text>
  </threadedComment>
  <threadedComment ref="W107" dT="2026-02-18T14:45:54.70" personId="{0FBE4FAD-6C48-4F83-B8A6-9E22FCCCA926}" id="{6F1FFC8B-8676-4C57-A1B8-2E09AEF849BB}">
    <text>39K/3 EVS simplifiées pour les 3 ponts</text>
  </threadedComment>
  <threadedComment ref="W107" dT="2026-02-18T14:48:56.14" personId="{0FBE4FAD-6C48-4F83-B8A6-9E22FCCCA926}" id="{1260824B-76AB-4B13-AC36-EBDC3D59BA2E}" parentId="{6F1FFC8B-8676-4C57-A1B8-2E09AEF849BB}">
    <text>si EVSS négatives, rajouter 40K pour les 3 ponts</text>
  </threadedComment>
  <threadedComment ref="AA110" dT="2025-02-07T08:37:01.87" personId="{0FBE4FAD-6C48-4F83-B8A6-9E22FCCCA926}" id="{87EBD9A6-83CB-4737-9479-8B484F363EE8}">
    <text>RG 25 ans - variateurs + moteurs + câbles et armoires élec</text>
  </threadedComment>
  <threadedComment ref="AA110" dT="2025-09-02T09:05:51.52" personId="{0FBE4FAD-6C48-4F83-B8A6-9E22FCCCA926}" id="{5D662B3C-DF9C-492D-AD08-FBF4CE4A3FDB}" parentId="{87EBD9A6-83CB-4737-9479-8B484F363EE8}">
    <text>variateur de translation + RGE générale</text>
  </threadedComment>
  <threadedComment ref="AA111" dT="2025-02-07T08:37:01.87" personId="{0FBE4FAD-6C48-4F83-B8A6-9E22FCCCA926}" id="{4DFD572F-4E8D-4D34-A0D4-91DE51F28E90}">
    <text>RG 25 ans - variateurs + moteurs + câbles et armoires élec</text>
  </threadedComment>
  <threadedComment ref="AA111" dT="2026-01-28T12:45:06.72" personId="{0FBE4FAD-6C48-4F83-B8A6-9E22FCCCA926}" id="{7B29A0ED-1A0E-44D2-8E0D-00C5EF8A4AE6}" parentId="{4DFD572F-4E8D-4D34-A0D4-91DE51F28E90}">
    <text>TRIENNAL P0.1</text>
  </threadedComment>
  <threadedComment ref="AA111" dT="2026-01-28T12:46:15.26" personId="{0FBE4FAD-6C48-4F83-B8A6-9E22FCCCA926}" id="{7089A6DA-13EF-4166-BBB5-8CECAC35B0BB}" parentId="{4DFD572F-4E8D-4D34-A0D4-91DE51F28E90}">
    <text xml:space="preserve">voir lequel des deux ponts est prioritaire </text>
  </threadedComment>
  <threadedComment ref="I115" dT="2026-01-28T12:48:14.37" personId="{0FBE4FAD-6C48-4F83-B8A6-9E22FCCCA926}" id="{EDB1C6BF-D6B1-4BD0-952B-34EE7552060B}">
    <text xml:space="preserve">pas plus ancien ? ligne installée avant
</text>
  </threadedComment>
  <threadedComment ref="Q134" dT="2025-12-01T10:38:07.82" personId="{0FBE4FAD-6C48-4F83-B8A6-9E22FCCCA926}" id="{E79C219D-1B77-4B26-9DC1-8A282777A33A}">
    <text>1ere évaluation light en interne à 20 ans (adéquation nb de cycles/groupe FEM)</text>
  </threadedComment>
  <threadedComment ref="AB137" dT="2026-02-20T12:47:38.07" personId="{0FBE4FAD-6C48-4F83-B8A6-9E22FCCCA926}" id="{BEA13CC1-D6AB-4CF8-BD29-4A608F4CD13A}">
    <text>dossier aug cadence, panne 5j sur pont actuel</text>
  </threadedComment>
  <threadedComment ref="C138" dT="2026-02-20T12:50:55.82" personId="{0FBE4FAD-6C48-4F83-B8A6-9E22FCCCA926}" id="{138CDC58-EFEB-4E9C-AB4E-4ACE83E373DE}">
    <text>test et ensuite déploiement telec sur tous les ponts</text>
  </threadedComment>
  <threadedComment ref="C138" dT="2026-02-20T12:57:40.36" personId="{0FBE4FAD-6C48-4F83-B8A6-9E22FCCCA926}" id="{124C100E-8C80-412D-9566-28C6B02D694E}" parentId="{138CDC58-EFEB-4E9C-AB4E-4ACE83E373DE}">
    <text xml:space="preserve">5K matériel - voir si pose possible avec autres stés que JAY ou ADC; et ensuite voir si possible de faire en interne </text>
  </threadedComment>
  <threadedComment ref="Z158" dT="2026-01-22T13:44:09.68" personId="{CFB7C469-5D4C-4F45-AD63-93256009C232}" id="{2054B1C9-BF17-4525-93FB-1138E5259A90}">
    <text>3 K€ à confirmer pour prestation ISCIR</text>
  </threadedComment>
  <threadedComment ref="AC160" dT="2026-01-22T12:55:43.03" personId="{CFB7C469-5D4C-4F45-AD63-93256009C232}" id="{A4A8D23D-78E3-4252-B1CD-7AADDE86B703}">
    <text>montant à valider avec usine (Iscir)</text>
  </threadedComment>
  <threadedComment ref="P164" dT="2025-05-15T16:05:00.32" personId="{0FBE4FAD-6C48-4F83-B8A6-9E22FCCCA926}" id="{A21CF33A-6091-48FF-A81D-5ECFD22C5EA9}">
    <text>EVS 2025 + 6 ans</text>
  </threadedComment>
  <threadedComment ref="P165" dT="2025-01-28T14:02:42.10" personId="{0FBE4FAD-6C48-4F83-B8A6-9E22FCCCA926}" id="{2C862F39-C2CB-4E92-AFE2-352F1DFE7EDF}">
    <text>EVS 2024 OK : prolongation jusqu'en 2032</text>
  </threadedComment>
  <threadedComment ref="P167" dT="2025-05-15T16:05:09.12" personId="{0FBE4FAD-6C48-4F83-B8A6-9E22FCCCA926}" id="{6A714638-EEC0-4A10-B01A-ACB166C72900}">
    <text>EVS 2025 + 6 ans</text>
  </threadedComment>
  <threadedComment ref="AA171" dT="2026-01-22T12:24:07.41" personId="{CFB7C469-5D4C-4F45-AD63-93256009C232}" id="{FE755BA5-7673-4A05-8B12-9B33493746FE}">
    <text>Echange tambour</text>
  </threadedComment>
  <threadedComment ref="AA171" dT="2026-02-16T16:08:00.44" personId="{0FBE4FAD-6C48-4F83-B8A6-9E22FCCCA926}" id="{4F291EDE-9CA8-4AC8-8C3C-0E9C0C7D80A9}" parentId="{FE755BA5-7673-4A05-8B12-9B33493746FE}">
    <text>0 remontée pour le tambour - mail Bogdan 16/02</text>
  </threadedComment>
  <threadedComment ref="AA172" dT="2026-01-22T12:24:57.47" personId="{CFB7C469-5D4C-4F45-AD63-93256009C232}" id="{24E9D9DC-0283-483D-BF0D-2A1873BECE56}">
    <text>échange tambour</text>
  </threadedComment>
  <threadedComment ref="Q174" dT="2025-12-01T10:37:05.52" personId="{0FBE4FAD-6C48-4F83-B8A6-9E22FCCCA926}" id="{B4ADBE34-4686-4515-987B-698C368A52FC}">
    <text>1ere évaluation light en interne à 20 ans (adéquation nb de cycles/groupe FEM)</text>
  </threadedComment>
  <threadedComment ref="P177" dT="2025-01-28T14:02:42.10" personId="{0FBE4FAD-6C48-4F83-B8A6-9E22FCCCA926}" id="{E71633F4-0F47-423C-9268-19E5472CB161}">
    <text>EVS 2024 OK : prolongation jusqu'en 2032</text>
  </threadedComment>
  <threadedComment ref="P178" dT="2025-01-28T14:02:42.10" personId="{0FBE4FAD-6C48-4F83-B8A6-9E22FCCCA926}" id="{5E36C094-541D-486C-B129-E1DD6B115528}">
    <text>EVS 2024 OK : prolongation jusqu'en 2032</text>
  </threadedComment>
  <threadedComment ref="R182" dT="2026-01-21T09:05:08.09" personId="{0FBE4FAD-6C48-4F83-B8A6-9E22FCCCA926}" id="{B18FB9C7-5358-4E51-8DFD-26F3EE5BC089}">
    <text>A faire en Aout 2026</text>
  </threadedComment>
  <threadedComment ref="AA183" dT="2026-02-27T09:13:05.12" personId="{0FBE4FAD-6C48-4F83-B8A6-9E22FCCCA926}" id="{03D20568-2351-4FE1-8780-6314665E030F}">
    <text xml:space="preserve">étude RGE vs achat neuf </text>
  </threadedComment>
  <threadedComment ref="W206" dT="2024-06-19T09:05:12.17" personId="{F38C6AE2-73B0-4D96-A836-C30A00BE269C}" id="{98B3770D-A2FC-4CA0-AB8C-1F716A724FEE}">
    <text>Principalement changement de variateurs , OPEX 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0" dT="2024-06-19T09:05:12.17" personId="{F38C6AE2-73B0-4D96-A836-C30A00BE269C}" id="{ED097E3E-0636-4CC9-827B-2DADAEE4267F}">
    <text>Principalement changement de variateurs , OPEX ?</text>
  </threadedComment>
  <threadedComment ref="U21" dT="2026-01-22T10:27:39.12" personId="{CFB7C469-5D4C-4F45-AD63-93256009C232}" id="{C99AA2A6-6F86-44ED-A276-BA5284C78DF3}">
    <text xml:space="preserve">150000 K€ à prévoir ald 200 K€ car "petit pont"
</text>
  </threadedComment>
  <threadedComment ref="T23" dT="2025-07-15T12:55:35.11" personId="{0FBE4FAD-6C48-4F83-B8A6-9E22FCCCA926}" id="{38144F5E-3C36-4601-A822-7C7EA2BC4124}">
    <text>pont de 1994 10k prov travaux urgents</text>
  </threadedComment>
  <threadedComment ref="T29" dT="2025-07-15T12:52:55.20" personId="{0FBE4FAD-6C48-4F83-B8A6-9E22FCCCA926}" id="{3ABB1B94-B0C9-41A5-AE63-736027D4A5E1}">
    <text>EVS 20K + travaux 20K si travaux urgents à faire</text>
  </threadedComment>
  <threadedComment ref="T30" dT="2025-07-15T12:52:55.20" personId="{0FBE4FAD-6C48-4F83-B8A6-9E22FCCCA926}" id="{8888E31E-DBA0-42BE-AF11-9252721BAD15}">
    <text>EVS 20K + travaux 20K si travaux urgents à faire</text>
  </threadedComment>
  <threadedComment ref="T30" dT="2026-02-18T14:55:24.12" personId="{0FBE4FAD-6C48-4F83-B8A6-9E22FCCCA926}" id="{EFB7B9B3-0781-4EC2-BFF8-47C47A305628}" parentId="{8888E31E-DBA0-42BE-AF11-9252721BAD15}">
    <text>EVS négative - pont à l'arrêt</text>
  </threadedComment>
  <threadedComment ref="M31" dT="2026-01-08T12:40:47.18" personId="{0FBE4FAD-6C48-4F83-B8A6-9E22FCCCA926}" id="{0D114286-BA81-4EB5-B204-BA9EAB3B2A80}">
    <text>EVS 2025 : prolongé de 10 ans</text>
  </threadedComment>
  <threadedComment ref="X31" dT="2025-09-09T14:33:08.69" personId="{0FBE4FAD-6C48-4F83-B8A6-9E22FCCCA926}" id="{24AD216F-B891-4A51-B941-E2887C89E4ED}">
    <text xml:space="preserve">TBC, voir si transférable sur 2027
</text>
  </threadedComment>
  <threadedComment ref="X31" dT="2026-02-06T09:08:58.47" personId="{0FBE4FAD-6C48-4F83-B8A6-9E22FCCCA926}" id="{F6912CE5-BB16-468F-85DF-79C768444BE4}" parentId="{24AD216F-B891-4A51-B941-E2887C89E4ED}">
    <text>RGEM : boggies? variateurs PDR</text>
  </threadedComment>
  <threadedComment ref="AW31" dT="2024-10-14T12:06:36.40" personId="{CFB7C469-5D4C-4F45-AD63-93256009C232}" id="{00DEE71D-D202-412D-B21B-7C88D99FD200}">
    <text>prévoir 60 K€ de RGE si EVS positif</text>
  </threadedComment>
  <threadedComment ref="X32" dT="2025-03-11T08:47:17.18" personId="{0FBE4FAD-6C48-4F83-B8A6-9E22FCCCA926}" id="{8C322382-B73E-438F-96DE-C03003FCC9E5}">
    <text>pont neuf décalé 2026&gt;2027; provisions pour travaux si besoin en 2026</text>
  </threadedComment>
  <threadedComment ref="AB32" dT="2024-10-14T12:07:16.53" personId="{CFB7C469-5D4C-4F45-AD63-93256009C232}" id="{94B7549A-6185-4AB6-84A3-835D9CEA5E04}">
    <text xml:space="preserve">Prévoir RGE 60 K€ si EVS positif
</text>
  </threadedComment>
  <threadedComment ref="N38" dT="2025-12-01T10:23:32.83" personId="{0FBE4FAD-6C48-4F83-B8A6-9E22FCCCA926}" id="{2643DCC6-446F-4947-8525-F3AF7255F8D2}">
    <text>pont fabriqué pour 30-40 ans</text>
  </threadedComment>
  <threadedComment ref="N38" dT="2025-12-01T10:24:56.84" personId="{0FBE4FAD-6C48-4F83-B8A6-9E22FCCCA926}" id="{44E429AB-7A64-4C87-BD08-A4850168D401}" parentId="{2643DCC6-446F-4947-8525-F3AF7255F8D2}">
    <text>faire EVS light à 20 ans en interne RENAULT (évaluation du nb de cycles/groupe FEM)</text>
  </threadedComment>
  <threadedComment ref="AA38" dT="2025-07-15T12:39:08.72" personId="{0FBE4FAD-6C48-4F83-B8A6-9E22FCCCA926}" id="{7A4B268E-3420-41CD-AC00-7A8FA6EE58B8}">
    <text>RGE remplacement variateur ATV71</text>
  </threadedComment>
  <threadedComment ref="N39" dT="2025-12-01T10:35:52.56" personId="{0FBE4FAD-6C48-4F83-B8A6-9E22FCCCA926}" id="{59DEE5F2-F0CF-4E18-B571-349EF23AEC1F}">
    <text>1ere évaluation light en interne à 20 ans (adéquation nb de cycles/groupe FEM)</text>
  </threadedComment>
  <threadedComment ref="AA42" dT="2025-07-15T12:40:04.38" personId="{0FBE4FAD-6C48-4F83-B8A6-9E22FCCCA926}" id="{A4A293F3-E21D-4ACC-AFC5-72E2BE99A836}">
    <text>RGE 25 ans</text>
  </threadedComment>
  <threadedComment ref="J43" dT="2026-01-16T08:51:33.95" personId="{0FBE4FAD-6C48-4F83-B8A6-9E22FCCCA926}" id="{257BBD5F-C6AA-4517-9893-37B7CD5E81E5}">
    <text>NOK RGE 2026 - prendre pces de rechange sur pont PAL démonté mi 26 + PDR UGB</text>
  </threadedComment>
  <threadedComment ref="X43" dT="2025-11-13T09:35:12.83" personId="{0FBE4FAD-6C48-4F83-B8A6-9E22FCCCA926}" id="{938A5F64-73CE-4B46-8E6F-F0F1A4C3636E}">
    <text>NOK RPM JUIN 2025</text>
  </threadedComment>
  <threadedComment ref="X45" dT="2026-02-09T14:53:11.83" personId="{0FBE4FAD-6C48-4F83-B8A6-9E22FCCCA926}" id="{3AA2CFE4-5B43-43CD-94E6-435D69A286BA}">
    <text>KO RPM 2025</text>
  </threadedComment>
  <threadedComment ref="X45" dT="2026-02-10T08:40:35.29" personId="{0FBE4FAD-6C48-4F83-B8A6-9E22FCCCA926}" id="{66003BAB-FDC5-47E2-9B37-606C1A55880C}" parentId="{3AA2CFE4-5B43-43CD-94E6-435D69A286BA}">
    <text>priorité 1??</text>
  </threadedComment>
  <threadedComment ref="BE46" dT="2025-05-20T12:57:55.65" personId="{0FBE4FAD-6C48-4F83-B8A6-9E22FCCCA926}" id="{CDCAD33A-640A-4824-A1B4-156A575B7617}">
    <text>pas urgent - pourrait être décalé</text>
  </threadedComment>
  <threadedComment ref="AA58" dT="2026-02-10T08:50:28.90" personId="{0FBE4FAD-6C48-4F83-B8A6-9E22FCCCA926}" id="{CEE76809-D6CE-4010-AC9B-6384A0DD2A85}">
    <text>fév2026 : pas d'urgence remontée</text>
  </threadedComment>
  <threadedComment ref="M62" dT="2025-05-15T16:17:07.65" personId="{0FBE4FAD-6C48-4F83-B8A6-9E22FCCCA926}" id="{B17DF1E8-20C6-4243-BDBB-47A2D46A0CB1}">
    <text>état SP KO --&gt; à remplacer</text>
  </threadedComment>
  <threadedComment ref="N63" dT="2025-09-11T14:29:44.74" personId="{0FBE4FAD-6C48-4F83-B8A6-9E22FCCCA926}" id="{D9C26F3D-33A2-4E15-A492-F4C36A6B1298}">
    <text>prévue initialement 2026 - anticipé 2025</text>
  </threadedComment>
  <threadedComment ref="X63" dT="2025-07-15T12:43:16.48" personId="{0FBE4FAD-6C48-4F83-B8A6-9E22FCCCA926}" id="{3CA04D36-2E82-4535-A364-30F0269A7767}">
    <text>RGEM à prévoir probablement après EVS 2026</text>
  </threadedComment>
  <threadedComment ref="AB63" dT="2024-10-14T08:17:33.51" personId="{CFB7C469-5D4C-4F45-AD63-93256009C232}" id="{0752648F-DDD6-445C-B492-83912D0E5E01}">
    <text>ou 60 K€ en cas d'EVS positive</text>
  </threadedComment>
  <threadedComment ref="AB63" dT="2026-01-28T12:53:36.88" personId="{0FBE4FAD-6C48-4F83-B8A6-9E22FCCCA926}" id="{E54ED56B-69C0-4F37-8A06-E35AD0DCC0EF}" parentId="{0752648F-DDD6-445C-B492-83912D0E5E01}">
    <text xml:space="preserve">0 dans triennal </text>
  </threadedComment>
  <threadedComment ref="X69" dT="2026-02-17T10:13:23.09" personId="{0FBE4FAD-6C48-4F83-B8A6-9E22FCCCA926}" id="{50A91A23-478C-4CA6-A265-7D5120BBCF6B}">
    <text>RGE 25 ans réduite au levage 25K</text>
  </threadedComment>
  <threadedComment ref="X70" dT="2026-02-17T10:13:23.09" personId="{0FBE4FAD-6C48-4F83-B8A6-9E22FCCCA926}" id="{E3EED1C2-F4C7-420E-98F4-0D516F9C2F64}">
    <text>RGE 25 ans réduite au levage 25K</text>
  </threadedComment>
  <threadedComment ref="X71" dT="2026-02-17T10:13:23.09" personId="{0FBE4FAD-6C48-4F83-B8A6-9E22FCCCA926}" id="{B55880DD-1E65-4BCB-957E-D7210337632C}">
    <text>RGE 25 ans réduite au levage 25K</text>
  </threadedComment>
  <threadedComment ref="M72" dT="2025-05-15T16:08:32.01" personId="{0FBE4FAD-6C48-4F83-B8A6-9E22FCCCA926}" id="{AA539130-4B6E-40BB-AB48-1D7D0564C91D}">
    <text>EVS 2024 + 5 ans</text>
  </threadedComment>
  <threadedComment ref="AK72" dT="2025-04-10T09:15:58.64" personId="{0FBE4FAD-6C48-4F83-B8A6-9E22FCCCA926}" id="{DF5B2413-C292-4F1F-A5F8-91F53607AEA6}">
    <text>EVS 2025 : exploitation prolongée de 5 ans</text>
  </threadedComment>
  <threadedComment ref="Y73" dT="2026-02-09T08:39:51.36" personId="{0FBE4FAD-6C48-4F83-B8A6-9E22FCCCA926}" id="{4BE6B961-E882-4769-806A-C041B8EA509D}">
    <text>selon CR EVS 2026</text>
  </threadedComment>
  <threadedComment ref="AB74" dT="2026-02-09T08:40:04.54" personId="{0FBE4FAD-6C48-4F83-B8A6-9E22FCCCA926}" id="{337455C2-DE86-4745-8780-06B33798BE20}">
    <text>selon CR EVS 2027</text>
  </threadedComment>
  <threadedComment ref="M75" dT="2026-01-08T12:43:58.00" personId="{0FBE4FAD-6C48-4F83-B8A6-9E22FCCCA926}" id="{2113B7BE-57A1-412B-AE23-5E36894EDF05}">
    <text>EVS fin 2024 - prolongé pour 3 ans</text>
  </threadedComment>
  <threadedComment ref="E77" dT="2025-05-15T16:03:27.66" personId="{0FBE4FAD-6C48-4F83-B8A6-9E22FCCCA926}" id="{4AA613FB-99F8-494C-BF02-57E0633093B0}">
    <text>+ peut servir au dépannage du retourneur</text>
  </threadedComment>
  <threadedComment ref="M77" dT="2026-01-08T10:01:01.94" personId="{0FBE4FAD-6C48-4F83-B8A6-9E22FCCCA926}" id="{AC6B202E-07B4-4AA0-B743-1B4301618738}">
    <text>déc 2025 RAS - prolongé de 5 ans</text>
  </threadedComment>
  <threadedComment ref="F79" dT="2026-02-13T15:19:51.23" personId="{0FBE4FAD-6C48-4F83-B8A6-9E22FCCCA926}" id="{70C9BFA9-92E5-4FDD-8DE6-7141888B7AE7}">
    <text>ou 2010 ??</text>
  </threadedComment>
  <threadedComment ref="U89" dT="2025-03-11T11:31:53.42" personId="{0FBE4FAD-6C48-4F83-B8A6-9E22FCCCA926}" id="{80A8E29B-2F7D-4701-8B5F-32799402672D}">
    <text>RGE 25 ans (+anti crabe ?) 150K + galets à faire dans le budget 300K</text>
  </threadedComment>
  <threadedComment ref="U89" dT="2026-01-30T15:52:14.25" personId="{0FBE4FAD-6C48-4F83-B8A6-9E22FCCCA926}" id="{F5EE77C6-311E-4154-8759-D2DE6B2E2D87}" parentId="{80A8E29B-2F7D-4701-8B5F-32799402672D}">
    <text>30/01/2026 : RDOA 329K€</text>
  </threadedComment>
  <threadedComment ref="BE89" dT="2025-09-09T12:33:18.41" personId="{0FBE4FAD-6C48-4F83-B8A6-9E22FCCCA926}" id="{0725259D-F0A9-4857-8040-A10FAA638D10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N105" dT="2025-02-07T09:10:30.97" personId="{0FBE4FAD-6C48-4F83-B8A6-9E22FCCCA926}" id="{58FA3630-DD39-4000-B2EE-EC0362AC2075}">
    <text>1970+39 = 2009!</text>
  </threadedComment>
  <threadedComment ref="X105" dT="2025-07-15T13:13:12.20" personId="{0FBE4FAD-6C48-4F83-B8A6-9E22FCCCA926}" id="{32B4D8E5-B00B-4DFE-8498-BFD0ACD29649}">
    <text>à confirmer</text>
  </threadedComment>
  <threadedComment ref="I109" dT="2026-02-18T14:42:26.58" personId="{0FBE4FAD-6C48-4F83-B8A6-9E22FCCCA926}" id="{870087FF-3FCC-4925-8083-3EA52441C472}">
    <text>attention LATAM frais de douane et
exportation</text>
  </threadedComment>
  <threadedComment ref="T109" dT="2026-02-18T14:45:54.70" personId="{0FBE4FAD-6C48-4F83-B8A6-9E22FCCCA926}" id="{EA37C9C2-3DB3-47E5-BC8A-A3746CD198BE}">
    <text>39K/3 EVS simplifiées pour les 3 ponts</text>
  </threadedComment>
  <threadedComment ref="T109" dT="2026-02-18T14:48:56.14" personId="{0FBE4FAD-6C48-4F83-B8A6-9E22FCCCA926}" id="{CBACF576-8F30-469B-BF8F-683ABDCB5C5D}" parentId="{EA37C9C2-3DB3-47E5-BC8A-A3746CD198BE}">
    <text>si EVSS négatives, rajouter 40K pour les 3 ponts</text>
  </threadedComment>
  <threadedComment ref="T110" dT="2026-02-18T14:45:54.70" personId="{0FBE4FAD-6C48-4F83-B8A6-9E22FCCCA926}" id="{59F257C2-10F2-4EAE-B5FF-A04D37B65CDB}">
    <text>39K/3 EVS simplifiées pour les 3 ponts</text>
  </threadedComment>
  <threadedComment ref="T110" dT="2026-02-18T14:48:56.14" personId="{0FBE4FAD-6C48-4F83-B8A6-9E22FCCCA926}" id="{7E379BF7-55A2-43E2-9A22-251058D3C2AE}" parentId="{59F257C2-10F2-4EAE-B5FF-A04D37B65CDB}">
    <text>si EVSS négatives, rajouter 40K pour les 3 ponts</text>
  </threadedComment>
  <threadedComment ref="T111" dT="2026-02-18T14:45:54.70" personId="{0FBE4FAD-6C48-4F83-B8A6-9E22FCCCA926}" id="{DDDE2709-2E76-416B-A62C-BC1A844C81D7}">
    <text>39K/3 EVS simplifiées pour les 3 ponts</text>
  </threadedComment>
  <threadedComment ref="T111" dT="2026-02-18T14:48:56.14" personId="{0FBE4FAD-6C48-4F83-B8A6-9E22FCCCA926}" id="{6CB87133-915C-4FE2-9ADC-BE56404147F0}" parentId="{DDDE2709-2E76-416B-A62C-BC1A844C81D7}">
    <text>si EVSS négatives, rajouter 40K pour les 3 ponts</text>
  </threadedComment>
  <threadedComment ref="F112" dT="2026-01-28T12:48:14.37" personId="{0FBE4FAD-6C48-4F83-B8A6-9E22FCCCA926}" id="{9F75DFD5-2706-47B1-B44A-8D102C4C0F13}">
    <text xml:space="preserve">pas plus ancien ? ligne installée avant
</text>
  </threadedComment>
  <threadedComment ref="X116" dT="2025-02-07T08:37:01.87" personId="{0FBE4FAD-6C48-4F83-B8A6-9E22FCCCA926}" id="{F52B2C42-C138-4499-A2E7-C167D76B494E}">
    <text>RG 25 ans - variateurs + moteurs + câbles et armoires élec</text>
  </threadedComment>
  <threadedComment ref="X116" dT="2025-09-02T09:05:51.52" personId="{0FBE4FAD-6C48-4F83-B8A6-9E22FCCCA926}" id="{645DF31A-2B37-4095-9550-6069181DBFA8}" parentId="{F52B2C42-C138-4499-A2E7-C167D76B494E}">
    <text>variateur de translation + RGE générale</text>
  </threadedComment>
  <threadedComment ref="X117" dT="2025-02-07T08:37:01.87" personId="{0FBE4FAD-6C48-4F83-B8A6-9E22FCCCA926}" id="{20FFFEC2-38B7-4A76-9DCD-59C015C44172}">
    <text>RG 25 ans - variateurs + moteurs + câbles et armoires élec</text>
  </threadedComment>
  <threadedComment ref="X117" dT="2026-01-28T12:45:06.72" personId="{0FBE4FAD-6C48-4F83-B8A6-9E22FCCCA926}" id="{53C91845-33F4-418B-9A0F-4363F0EFA7CD}" parentId="{20FFFEC2-38B7-4A76-9DCD-59C015C44172}">
    <text>TRIENNAL P0.1</text>
  </threadedComment>
  <threadedComment ref="X117" dT="2026-01-28T12:46:15.26" personId="{0FBE4FAD-6C48-4F83-B8A6-9E22FCCCA926}" id="{AABCE136-3604-4B4C-9838-B7C0F5E37472}" parentId="{20FFFEC2-38B7-4A76-9DCD-59C015C44172}">
    <text xml:space="preserve">voir lequel des deux ponts est prioritaire </text>
  </threadedComment>
  <threadedComment ref="N127" dT="2025-12-01T10:38:07.82" personId="{0FBE4FAD-6C48-4F83-B8A6-9E22FCCCA926}" id="{D95927EC-E3F4-4857-8DD3-F6188EFAFAEC}">
    <text>1ere évaluation light en interne à 20 ans (adéquation nb de cycles/groupe FEM)</text>
  </threadedComment>
  <threadedComment ref="N151" dT="2025-12-01T10:37:05.52" personId="{0FBE4FAD-6C48-4F83-B8A6-9E22FCCCA926}" id="{5D9CA543-0836-4678-81F8-C3806081AC8E}">
    <text>1ere évaluation light en interne à 20 ans (adéquation nb de cycles/groupe FEM)</text>
  </threadedComment>
  <threadedComment ref="Z157" dT="2026-01-22T12:55:43.03" personId="{CFB7C469-5D4C-4F45-AD63-93256009C232}" id="{E86831B5-11DC-4139-8B73-22B171AA3C6F}">
    <text>montant à valider avec usine (Iscir)</text>
  </threadedComment>
  <threadedComment ref="W160" dT="2026-01-22T13:44:09.68" personId="{CFB7C469-5D4C-4F45-AD63-93256009C232}" id="{B2552C6B-4269-47A9-88DF-0E51BFF076DA}">
    <text>3 K€ à confirmer pour prestation ISCIR</text>
  </threadedComment>
  <threadedComment ref="X161" dT="2026-01-22T12:24:07.41" personId="{CFB7C469-5D4C-4F45-AD63-93256009C232}" id="{25FABA1F-81F2-42F1-908C-3CA8B1A875DE}">
    <text>Echange tambour</text>
  </threadedComment>
  <threadedComment ref="X161" dT="2026-02-16T16:08:00.44" personId="{0FBE4FAD-6C48-4F83-B8A6-9E22FCCCA926}" id="{5117BDD5-7B96-4DAE-929C-D149F79CB588}" parentId="{25FABA1F-81F2-42F1-908C-3CA8B1A875DE}">
    <text>0 remontée pour le tambour - mail Bogdan 16/02</text>
  </threadedComment>
  <threadedComment ref="X162" dT="2026-01-22T12:24:57.47" personId="{CFB7C469-5D4C-4F45-AD63-93256009C232}" id="{F18D074A-2052-4B5D-81FB-921D0E6D6EE7}">
    <text>échange tambour</text>
  </threadedComment>
  <threadedComment ref="M164" dT="2025-01-28T14:02:42.10" personId="{0FBE4FAD-6C48-4F83-B8A6-9E22FCCCA926}" id="{2F33DB98-79FC-482E-BC4F-DA3C4E6F83D1}">
    <text>EVS 2024 OK : prolongation jusqu'en 2032</text>
  </threadedComment>
  <threadedComment ref="M165" dT="2025-01-28T14:02:42.10" personId="{0FBE4FAD-6C48-4F83-B8A6-9E22FCCCA926}" id="{2DA33B82-66A3-4DDB-BA93-DC187A43E0F4}">
    <text>EVS 2024 OK : prolongation jusqu'en 2032</text>
  </threadedComment>
  <threadedComment ref="M166" dT="2025-01-28T14:02:42.10" personId="{0FBE4FAD-6C48-4F83-B8A6-9E22FCCCA926}" id="{CBAD71FF-EDF6-4E50-9DDD-128DD3546888}">
    <text>EVS 2024 OK : prolongation jusqu'en 2032</text>
  </threadedComment>
  <threadedComment ref="M169" dT="2025-05-15T16:05:00.32" personId="{0FBE4FAD-6C48-4F83-B8A6-9E22FCCCA926}" id="{F5949EFC-29D9-4962-BCDE-3184D1F9F8CD}">
    <text>EVS 2025 + 6 ans</text>
  </threadedComment>
  <threadedComment ref="M170" dT="2025-05-15T16:05:09.12" personId="{0FBE4FAD-6C48-4F83-B8A6-9E22FCCCA926}" id="{7A150BB2-82B6-42D3-8E15-6702050A9FBC}">
    <text>EVS 2025 + 6 ans</text>
  </threadedComment>
  <threadedComment ref="O177" dT="2026-01-21T09:05:08.09" personId="{0FBE4FAD-6C48-4F83-B8A6-9E22FCCCA926}" id="{4C4E42B5-215B-4647-AC56-025E591DDA04}">
    <text>A faire en Aout 2026</text>
  </threadedComment>
  <threadedComment ref="T207" dT="2024-06-19T09:05:12.17" personId="{F38C6AE2-73B0-4D96-A836-C30A00BE269C}" id="{3D43640C-4FCA-4644-ABB9-F7BB4F7C5259}">
    <text>Principalement changement de variateurs , OPEX 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4-06-19T09:05:12.17" personId="{F38C6AE2-73B0-4D96-A836-C30A00BE269C}" id="{A6651B4A-95AD-4B93-839A-A8AF7F2EB10A}">
    <text>Principalement changement de variateurs , OPEX ?</text>
  </threadedComment>
  <threadedComment ref="U21" dT="2026-01-22T10:27:39.12" personId="{CFB7C469-5D4C-4F45-AD63-93256009C232}" id="{9B957279-017B-49D7-9F4B-FF436DF0F8F8}">
    <text xml:space="preserve">150000 K€ à prévoir ald 200 K€ car "petit pont"
</text>
  </threadedComment>
  <threadedComment ref="T23" dT="2025-07-15T12:55:35.11" personId="{0FBE4FAD-6C48-4F83-B8A6-9E22FCCCA926}" id="{638DE50B-03FA-4DD1-A69F-E867FF128032}">
    <text>pont de 1994 10k prov travaux urgents</text>
  </threadedComment>
  <threadedComment ref="T29" dT="2025-07-15T12:52:55.20" personId="{0FBE4FAD-6C48-4F83-B8A6-9E22FCCCA926}" id="{6BE0CE2B-C636-4FF3-BF5F-8FA670FB1F03}">
    <text>EVS 20K + travaux 20K si travaux urgents à faire</text>
  </threadedComment>
  <threadedComment ref="T30" dT="2025-07-15T12:52:55.20" personId="{0FBE4FAD-6C48-4F83-B8A6-9E22FCCCA926}" id="{C52FD6FA-3978-4724-93B9-FB8EEA37C6FA}">
    <text>EVS 20K + travaux 20K si travaux urgents à faire</text>
  </threadedComment>
  <threadedComment ref="T30" dT="2026-02-18T14:55:24.12" personId="{0FBE4FAD-6C48-4F83-B8A6-9E22FCCCA926}" id="{622019E3-3349-4C7E-9085-213A8FC75CDA}" parentId="{C52FD6FA-3978-4724-93B9-FB8EEA37C6FA}">
    <text>EVS négative - pont à l'arrêt</text>
  </threadedComment>
  <threadedComment ref="M31" dT="2026-01-08T12:40:47.18" personId="{0FBE4FAD-6C48-4F83-B8A6-9E22FCCCA926}" id="{5F9372F1-A3F3-46E3-BB77-B62E941D58F3}">
    <text>EVS 2025 : prolongé de 10 ans</text>
  </threadedComment>
  <threadedComment ref="X31" dT="2025-09-09T14:33:08.69" personId="{0FBE4FAD-6C48-4F83-B8A6-9E22FCCCA926}" id="{C791135B-9CDC-415F-8BD6-9BF6C9E100C0}">
    <text xml:space="preserve">TBC, voir si transférable sur 2027
</text>
  </threadedComment>
  <threadedComment ref="X31" dT="2026-02-06T09:08:58.47" personId="{0FBE4FAD-6C48-4F83-B8A6-9E22FCCCA926}" id="{9317C4A3-68EA-4382-9F2B-2D3BF964A805}" parentId="{C791135B-9CDC-415F-8BD6-9BF6C9E100C0}">
    <text>RGEM : boggies? variateurs PDR</text>
  </threadedComment>
  <threadedComment ref="AZ31" dT="2024-10-14T12:06:36.40" personId="{CFB7C469-5D4C-4F45-AD63-93256009C232}" id="{68BC4FFF-8548-480F-B7C7-2FB0B3763FCD}">
    <text>prévoir 60 K€ de RGE si EVS positif</text>
  </threadedComment>
  <threadedComment ref="X32" dT="2025-03-11T08:47:17.18" personId="{0FBE4FAD-6C48-4F83-B8A6-9E22FCCCA926}" id="{92B58F7A-A1C0-4630-84E7-D5B916658BDB}">
    <text>pont neuf décalé 2026&gt;2027; provisions pour travaux si besoin en 2026</text>
  </threadedComment>
  <threadedComment ref="AB32" dT="2024-10-14T12:07:16.53" personId="{CFB7C469-5D4C-4F45-AD63-93256009C232}" id="{92416E04-86AB-4168-9789-8B8676550DCC}">
    <text xml:space="preserve">Prévoir RGE 60 K€ si EVS positif
</text>
  </threadedComment>
  <threadedComment ref="N38" dT="2025-12-01T10:23:32.83" personId="{0FBE4FAD-6C48-4F83-B8A6-9E22FCCCA926}" id="{C31A1A16-1AE1-4A1F-9255-783A10B12D5A}">
    <text>pont fabriqué pour 30-40 ans</text>
  </threadedComment>
  <threadedComment ref="N38" dT="2025-12-01T10:24:56.84" personId="{0FBE4FAD-6C48-4F83-B8A6-9E22FCCCA926}" id="{9A588D44-FC13-4CFE-BD6A-300E115D1A4D}" parentId="{C31A1A16-1AE1-4A1F-9255-783A10B12D5A}">
    <text>faire EVS light à 20 ans en interne RENAULT (évaluation du nb de cycles/groupe FEM)</text>
  </threadedComment>
  <threadedComment ref="AA38" dT="2025-07-15T12:39:08.72" personId="{0FBE4FAD-6C48-4F83-B8A6-9E22FCCCA926}" id="{FA535553-8203-4648-AE12-F21BF7F003D6}">
    <text>RGE remplacement variateur ATV71</text>
  </threadedComment>
  <threadedComment ref="N39" dT="2025-12-01T10:35:52.56" personId="{0FBE4FAD-6C48-4F83-B8A6-9E22FCCCA926}" id="{033CCD61-6E1D-4E40-B573-093CCE35164E}">
    <text>1ere évaluation light en interne à 20 ans (adéquation nb de cycles/groupe FEM)</text>
  </threadedComment>
  <threadedComment ref="AA42" dT="2025-07-15T12:40:04.38" personId="{0FBE4FAD-6C48-4F83-B8A6-9E22FCCCA926}" id="{02C56700-D9EA-4308-B286-662126080933}">
    <text>RGE 25 ans</text>
  </threadedComment>
  <threadedComment ref="J43" dT="2026-01-16T08:51:33.95" personId="{0FBE4FAD-6C48-4F83-B8A6-9E22FCCCA926}" id="{19B07D1A-E889-43B0-8E86-1A20930A9261}">
    <text>NOK RGE 2026 - prendre pces de rechange sur pont PAL démonté mi 26 + PDR UGB</text>
  </threadedComment>
  <threadedComment ref="X43" dT="2025-11-13T09:35:12.83" personId="{0FBE4FAD-6C48-4F83-B8A6-9E22FCCCA926}" id="{952928AC-0A42-4278-A1B1-974EFE1C7979}">
    <text>NOK RPM JUIN 2025</text>
  </threadedComment>
  <threadedComment ref="X45" dT="2026-02-09T14:53:11.83" personId="{0FBE4FAD-6C48-4F83-B8A6-9E22FCCCA926}" id="{A0E333F8-B1AE-4D87-BBDC-250BFF235D36}">
    <text>KO RPM 2025</text>
  </threadedComment>
  <threadedComment ref="X45" dT="2026-02-10T08:40:35.29" personId="{0FBE4FAD-6C48-4F83-B8A6-9E22FCCCA926}" id="{0FE04BA9-B0AA-4238-A698-3E19BFE279DB}" parentId="{A0E333F8-B1AE-4D87-BBDC-250BFF235D36}">
    <text>priorité 1??</text>
  </threadedComment>
  <threadedComment ref="BE46" dT="2025-05-20T12:57:55.65" personId="{0FBE4FAD-6C48-4F83-B8A6-9E22FCCCA926}" id="{517FBB89-A587-4A41-8187-97C91F2B1046}">
    <text>pas urgent - pourrait être décalé</text>
  </threadedComment>
  <threadedComment ref="AA58" dT="2026-02-10T08:50:28.90" personId="{0FBE4FAD-6C48-4F83-B8A6-9E22FCCCA926}" id="{048AC8A4-8AB1-4C55-87A2-A49630ADBCD7}">
    <text>fév2026 : pas d'urgence remontée</text>
  </threadedComment>
  <threadedComment ref="M62" dT="2025-05-15T16:17:07.65" personId="{0FBE4FAD-6C48-4F83-B8A6-9E22FCCCA926}" id="{2D4B451D-6FF1-405F-984D-2A59C0A27918}">
    <text>état SP KO --&gt; à remplacer</text>
  </threadedComment>
  <threadedComment ref="N63" dT="2025-09-11T14:29:44.74" personId="{0FBE4FAD-6C48-4F83-B8A6-9E22FCCCA926}" id="{E256F3D4-95AA-49DB-A014-F713AAF4584C}">
    <text>prévue initialement 2026 - anticipé 2025</text>
  </threadedComment>
  <threadedComment ref="X63" dT="2025-07-15T12:43:16.48" personId="{0FBE4FAD-6C48-4F83-B8A6-9E22FCCCA926}" id="{8A298095-1A87-4D56-A8FD-5D46BD5A3925}">
    <text>RGEM à prévoir probablement après EVS 2026</text>
  </threadedComment>
  <threadedComment ref="AB63" dT="2024-10-14T08:17:33.51" personId="{CFB7C469-5D4C-4F45-AD63-93256009C232}" id="{7DBA05F1-152E-437F-9171-42A67C7EE3B8}">
    <text>ou 60 K€ en cas d'EVS positive</text>
  </threadedComment>
  <threadedComment ref="AB63" dT="2026-01-28T12:53:36.88" personId="{0FBE4FAD-6C48-4F83-B8A6-9E22FCCCA926}" id="{4FE381EA-3BF9-40F6-9599-736CC0B7C1B1}" parentId="{7DBA05F1-152E-437F-9171-42A67C7EE3B8}">
    <text xml:space="preserve">0 dans triennal </text>
  </threadedComment>
  <threadedComment ref="F66" dT="2026-02-13T15:19:51.23" personId="{0FBE4FAD-6C48-4F83-B8A6-9E22FCCCA926}" id="{C52C8786-1E06-4613-A5DC-0AE93D3C08EB}">
    <text>ou 2010 ??</text>
  </threadedComment>
  <threadedComment ref="X71" dT="2026-02-17T10:13:23.09" personId="{0FBE4FAD-6C48-4F83-B8A6-9E22FCCCA926}" id="{C4DD5478-E0F5-4CBE-85BD-AA9642F499A1}">
    <text>RGE 25 ans réduite au levage 25K</text>
  </threadedComment>
  <threadedComment ref="X72" dT="2026-02-17T10:13:23.09" personId="{0FBE4FAD-6C48-4F83-B8A6-9E22FCCCA926}" id="{84B80F8A-14FD-48FD-BB6C-DBC668FB1602}">
    <text>RGE 25 ans réduite au levage 25K</text>
  </threadedComment>
  <threadedComment ref="X73" dT="2026-02-17T10:13:23.09" personId="{0FBE4FAD-6C48-4F83-B8A6-9E22FCCCA926}" id="{506ED7BD-7FE4-47DE-B85A-B039FD5C486A}">
    <text>RGE 25 ans réduite au levage 25K</text>
  </threadedComment>
  <threadedComment ref="M74" dT="2025-05-15T16:08:32.01" personId="{0FBE4FAD-6C48-4F83-B8A6-9E22FCCCA926}" id="{60ED76C7-AC82-4EEC-9464-E30329D901B4}">
    <text>EVS 2024 + 5 ans</text>
  </threadedComment>
  <threadedComment ref="AK74" dT="2025-04-10T09:15:58.64" personId="{0FBE4FAD-6C48-4F83-B8A6-9E22FCCCA926}" id="{51710C09-98DE-4337-8C2B-429C047DE9A1}">
    <text>EVS 2025 : exploitation prolongée de 5 ans</text>
  </threadedComment>
  <threadedComment ref="Y75" dT="2026-02-09T08:39:51.36" personId="{0FBE4FAD-6C48-4F83-B8A6-9E22FCCCA926}" id="{49365F7A-729F-4DBE-932A-C2DB2A735B29}">
    <text>selon CR EVS 2026</text>
  </threadedComment>
  <threadedComment ref="AB76" dT="2026-02-09T08:40:04.54" personId="{0FBE4FAD-6C48-4F83-B8A6-9E22FCCCA926}" id="{98C4548A-4A14-42AF-ACE0-87457CF88AAF}">
    <text>selon CR EVS 2027</text>
  </threadedComment>
  <threadedComment ref="AA77" dT="2026-02-20T07:44:59.10" personId="{0FBE4FAD-6C48-4F83-B8A6-9E22FCCCA926}" id="{044ECB5F-77F6-4C6F-AF66-6E841279F5A3}">
    <text>demande passage radiocommande --&gt; RGE</text>
  </threadedComment>
  <threadedComment ref="M78" dT="2026-01-08T12:43:58.00" personId="{0FBE4FAD-6C48-4F83-B8A6-9E22FCCCA926}" id="{4540DF97-CB91-4599-B70A-57B94F4B0F41}">
    <text>EVS fin 2024 - prolongé pour 3 ans</text>
  </threadedComment>
  <threadedComment ref="M79" dT="2026-03-16T12:22:26.94" personId="{0FBE4FAD-6C48-4F83-B8A6-9E22FCCCA926}" id="{9E6976B7-EDD9-4B43-A9AA-55E1D126D3F6}">
    <text>EVS 2026 - reconduit pour 2 ans</text>
  </threadedComment>
  <threadedComment ref="E80" dT="2025-05-15T16:03:27.66" personId="{0FBE4FAD-6C48-4F83-B8A6-9E22FCCCA926}" id="{4C652EA6-6360-4580-B647-BD6FA8176CFC}">
    <text>+ peut servir au dépannage du retourneur</text>
  </threadedComment>
  <threadedComment ref="M80" dT="2026-01-08T10:01:01.94" personId="{0FBE4FAD-6C48-4F83-B8A6-9E22FCCCA926}" id="{A4F2B327-60E9-4BB1-9E83-B27C42A02791}">
    <text>déc 2025 RAS - prolongé de 5 ans</text>
  </threadedComment>
  <threadedComment ref="M81" dT="2026-03-16T12:22:42.71" personId="{0FBE4FAD-6C48-4F83-B8A6-9E22FCCCA926}" id="{9D6C7C7B-B450-48BB-A8A4-478EE78C3688}">
    <text>EVS 2026 - reconduit pour 2 ans</text>
  </threadedComment>
  <threadedComment ref="W83" dT="2026-03-11T13:30:48.15" personId="{0FBE4FAD-6C48-4F83-B8A6-9E22FCCCA926}" id="{A31AFB1E-B0E2-4AF3-8FE5-85738AEFEDCD}">
    <text>17K sem/40k WE</text>
  </threadedComment>
  <threadedComment ref="W83" dT="2026-03-11T13:31:32.05" personId="{0FBE4FAD-6C48-4F83-B8A6-9E22FCCCA926}" id="{E1102B5E-A455-4F1B-A547-D358047AE71A}" parentId="{A31AFB1E-B0E2-4AF3-8FE5-85738AEFEDCD}">
    <text>TELECOMMANDES</text>
  </threadedComment>
  <threadedComment ref="W83" dT="2026-03-12T09:19:36.30" personId="{0FBE4FAD-6C48-4F83-B8A6-9E22FCCCA926}" id="{BCD9A655-328F-44E0-BD51-69965A5E1ADA}" parentId="{A31AFB1E-B0E2-4AF3-8FE5-85738AEFEDCD}">
    <text>BUDGET DF USINE</text>
  </threadedComment>
  <threadedComment ref="W86" dT="2026-03-11T13:30:48.15" personId="{0FBE4FAD-6C48-4F83-B8A6-9E22FCCCA926}" id="{97916EA5-E61E-420D-BA92-8AA5347AE82A}">
    <text>17K sem/40k WE</text>
  </threadedComment>
  <threadedComment ref="W86" dT="2026-03-11T13:31:32.05" personId="{0FBE4FAD-6C48-4F83-B8A6-9E22FCCCA926}" id="{C0B36DC1-AAF4-4A54-81BF-9E30A5089EC1}" parentId="{97916EA5-E61E-420D-BA92-8AA5347AE82A}">
    <text>TELECOMMANDES</text>
  </threadedComment>
  <threadedComment ref="W86" dT="2026-03-12T09:19:36.30" personId="{0FBE4FAD-6C48-4F83-B8A6-9E22FCCCA926}" id="{6FA724EA-0242-45E7-B68B-A5A82F2FC164}" parentId="{97916EA5-E61E-420D-BA92-8AA5347AE82A}">
    <text>BUDGET DF USINE</text>
  </threadedComment>
  <threadedComment ref="W87" dT="2026-03-11T13:30:48.15" personId="{0FBE4FAD-6C48-4F83-B8A6-9E22FCCCA926}" id="{EF38F4C0-4E79-4A6D-92DD-C09342F03419}">
    <text>17K sem/40k WE</text>
  </threadedComment>
  <threadedComment ref="W87" dT="2026-03-11T13:31:32.05" personId="{0FBE4FAD-6C48-4F83-B8A6-9E22FCCCA926}" id="{57E6E05B-CD7B-4F6E-931A-0F7417383A94}" parentId="{EF38F4C0-4E79-4A6D-92DD-C09342F03419}">
    <text>TELECOMMANDES</text>
  </threadedComment>
  <threadedComment ref="W87" dT="2026-03-12T09:19:36.30" personId="{0FBE4FAD-6C48-4F83-B8A6-9E22FCCCA926}" id="{516695FD-9BE9-4812-B944-D1212D8DA7D1}" parentId="{EF38F4C0-4E79-4A6D-92DD-C09342F03419}">
    <text>BUDGET DF USINE</text>
  </threadedComment>
  <threadedComment ref="W88" dT="2026-03-11T13:30:48.15" personId="{0FBE4FAD-6C48-4F83-B8A6-9E22FCCCA926}" id="{21E4C963-08BD-4DB6-9DB1-17B96A617578}">
    <text>17K sem/40k WE</text>
  </threadedComment>
  <threadedComment ref="W88" dT="2026-03-11T13:31:32.05" personId="{0FBE4FAD-6C48-4F83-B8A6-9E22FCCCA926}" id="{34BA8AF0-90D9-4F0E-81B7-89D41EFBECD1}" parentId="{21E4C963-08BD-4DB6-9DB1-17B96A617578}">
    <text>TELECOMMANDES</text>
  </threadedComment>
  <threadedComment ref="W88" dT="2026-03-12T09:19:36.30" personId="{0FBE4FAD-6C48-4F83-B8A6-9E22FCCCA926}" id="{B7B1DD16-3891-42BF-A93F-442F66013A57}" parentId="{21E4C963-08BD-4DB6-9DB1-17B96A617578}">
    <text>BUDGET DF USINE</text>
  </threadedComment>
  <threadedComment ref="U89" dT="2025-03-11T11:31:53.42" personId="{0FBE4FAD-6C48-4F83-B8A6-9E22FCCCA926}" id="{EB29B4B8-4760-4706-A908-873F1F1815B1}">
    <text>RGE 25 ans (+anti crabe ?) 150K + galets à faire dans le budget 300K</text>
  </threadedComment>
  <threadedComment ref="U89" dT="2026-01-30T15:52:14.25" personId="{0FBE4FAD-6C48-4F83-B8A6-9E22FCCCA926}" id="{08B2B887-E688-4BC0-AE7E-D3740A8C6398}" parentId="{EB29B4B8-4760-4706-A908-873F1F1815B1}">
    <text>30/01/2026 : RDOA 329K€</text>
  </threadedComment>
  <threadedComment ref="W89" dT="2026-03-11T13:30:48.15" personId="{0FBE4FAD-6C48-4F83-B8A6-9E22FCCCA926}" id="{E4A300AA-DE81-4B6A-9FA8-047035ED1F59}">
    <text>17K sem/40k WE</text>
  </threadedComment>
  <threadedComment ref="W89" dT="2026-03-11T13:31:32.05" personId="{0FBE4FAD-6C48-4F83-B8A6-9E22FCCCA926}" id="{917CF749-CDC9-4D73-AA81-774D9E305D17}" parentId="{E4A300AA-DE81-4B6A-9FA8-047035ED1F59}">
    <text>TELECOMMANDES</text>
  </threadedComment>
  <threadedComment ref="W89" dT="2026-03-12T09:19:36.30" personId="{0FBE4FAD-6C48-4F83-B8A6-9E22FCCCA926}" id="{5946E5EA-EAD0-4957-A6E0-23B921E2923F}" parentId="{E4A300AA-DE81-4B6A-9FA8-047035ED1F59}">
    <text>BUDGET DF USINE</text>
  </threadedComment>
  <threadedComment ref="BE89" dT="2025-09-09T12:33:18.41" personId="{0FBE4FAD-6C48-4F83-B8A6-9E22FCCCA926}" id="{6D7009BD-3051-45FA-AFF2-CD1BC5913A06}">
    <text>Pont L03 Palencia : Avis GM :A compléter  pour présentation pour décision aupres de JL Mabire
Positionnement le cash a 85-15 et non 100-0 ( 2026-2027)
Expertise a lancer (relevé géométrique)
Expertise de 10K€ a réalisé avant été
--&gt; dossier ne sera présenté qu'a la suite de cette Expertise</text>
  </threadedComment>
  <threadedComment ref="W90" dT="2026-03-11T13:30:48.15" personId="{0FBE4FAD-6C48-4F83-B8A6-9E22FCCCA926}" id="{B56C096A-3A5F-49A8-945B-D31E32424A27}">
    <text>17K sem/40k WE</text>
  </threadedComment>
  <threadedComment ref="W90" dT="2026-03-11T13:31:32.05" personId="{0FBE4FAD-6C48-4F83-B8A6-9E22FCCCA926}" id="{7D7AD1FF-79F1-4B26-B338-A540E0EC5691}" parentId="{B56C096A-3A5F-49A8-945B-D31E32424A27}">
    <text>TELECOMMANDES</text>
  </threadedComment>
  <threadedComment ref="W90" dT="2026-03-12T09:19:36.30" personId="{0FBE4FAD-6C48-4F83-B8A6-9E22FCCCA926}" id="{1AF97BFA-7B76-4D19-BFA2-C8F9AA0C1DE1}" parentId="{B56C096A-3A5F-49A8-945B-D31E32424A27}">
    <text>BUDGET DF USINE</text>
  </threadedComment>
  <threadedComment ref="N105" dT="2025-02-07T09:10:30.97" personId="{0FBE4FAD-6C48-4F83-B8A6-9E22FCCCA926}" id="{74C17B19-E9B1-4F70-8240-A2CC008BD39D}">
    <text>1970+39 = 2009!</text>
  </threadedComment>
  <threadedComment ref="X105" dT="2025-07-15T13:13:12.20" personId="{0FBE4FAD-6C48-4F83-B8A6-9E22FCCCA926}" id="{FAFD8A48-721C-40A0-9045-9473A2C2DD29}">
    <text>à confirmer</text>
  </threadedComment>
  <threadedComment ref="I109" dT="2026-02-18T14:42:26.58" personId="{0FBE4FAD-6C48-4F83-B8A6-9E22FCCCA926}" id="{AE9D28C7-A41A-4B32-8A2F-09853551EE68}">
    <text>attention LATAM frais de douane et
exportation</text>
  </threadedComment>
  <threadedComment ref="T109" dT="2026-02-18T14:45:54.70" personId="{0FBE4FAD-6C48-4F83-B8A6-9E22FCCCA926}" id="{BE9186B0-72F9-48C4-9AC2-4028158927B2}">
    <text>39K/3 EVS simplifiées pour les 3 ponts</text>
  </threadedComment>
  <threadedComment ref="T109" dT="2026-02-18T14:48:56.14" personId="{0FBE4FAD-6C48-4F83-B8A6-9E22FCCCA926}" id="{1D07C1C0-F23C-4E11-8A95-CDEAD542294A}" parentId="{BE9186B0-72F9-48C4-9AC2-4028158927B2}">
    <text>si EVSS négatives, rajouter 40K pour les 3 ponts</text>
  </threadedComment>
  <threadedComment ref="T110" dT="2026-02-18T14:45:54.70" personId="{0FBE4FAD-6C48-4F83-B8A6-9E22FCCCA926}" id="{58D4917B-C285-411C-B802-5BFA6C399B05}">
    <text>39K/3 EVS simplifiées pour les 3 ponts</text>
  </threadedComment>
  <threadedComment ref="T110" dT="2026-02-18T14:48:56.14" personId="{0FBE4FAD-6C48-4F83-B8A6-9E22FCCCA926}" id="{C482167E-D873-4617-82E4-2F0A8939B306}" parentId="{58D4917B-C285-411C-B802-5BFA6C399B05}">
    <text>si EVSS négatives, rajouter 40K pour les 3 ponts</text>
  </threadedComment>
  <threadedComment ref="T111" dT="2026-02-18T14:45:54.70" personId="{0FBE4FAD-6C48-4F83-B8A6-9E22FCCCA926}" id="{249BA0D8-761F-4D35-B2ED-3FB91B5EFD8D}">
    <text>39K/3 EVS simplifiées pour les 3 ponts</text>
  </threadedComment>
  <threadedComment ref="T111" dT="2026-02-18T14:48:56.14" personId="{0FBE4FAD-6C48-4F83-B8A6-9E22FCCCA926}" id="{8A926D36-2DC7-4E81-BC52-A2946CD02E8A}" parentId="{249BA0D8-761F-4D35-B2ED-3FB91B5EFD8D}">
    <text>si EVSS négatives, rajouter 40K pour les 3 ponts</text>
  </threadedComment>
  <threadedComment ref="F112" dT="2026-01-28T12:48:14.37" personId="{0FBE4FAD-6C48-4F83-B8A6-9E22FCCCA926}" id="{0D0209C0-EBCD-4A2D-818F-6A2B5BFCBC1E}">
    <text xml:space="preserve">pas plus ancien ? ligne installée avant
</text>
  </threadedComment>
  <threadedComment ref="X116" dT="2025-02-07T08:37:01.87" personId="{0FBE4FAD-6C48-4F83-B8A6-9E22FCCCA926}" id="{9A6F8A9F-A8C5-4ED2-A73D-D6A84B0C89C9}">
    <text>RG 25 ans - variateurs + moteurs + câbles et armoires élec</text>
  </threadedComment>
  <threadedComment ref="X116" dT="2025-09-02T09:05:51.52" personId="{0FBE4FAD-6C48-4F83-B8A6-9E22FCCCA926}" id="{0A18ADA6-910D-42BC-BB02-3C306604BDAD}" parentId="{9A6F8A9F-A8C5-4ED2-A73D-D6A84B0C89C9}">
    <text>variateur de translation + RGE générale</text>
  </threadedComment>
  <threadedComment ref="X117" dT="2025-02-07T08:37:01.87" personId="{0FBE4FAD-6C48-4F83-B8A6-9E22FCCCA926}" id="{9A0E1F0F-5473-4808-89A3-31009922F343}">
    <text>RG 25 ans - variateurs + moteurs + câbles et armoires élec</text>
  </threadedComment>
  <threadedComment ref="X117" dT="2026-01-28T12:45:06.72" personId="{0FBE4FAD-6C48-4F83-B8A6-9E22FCCCA926}" id="{B76B1FF5-A75F-4C36-BDB1-02B6D37BE535}" parentId="{9A0E1F0F-5473-4808-89A3-31009922F343}">
    <text>TRIENNAL P0.1</text>
  </threadedComment>
  <threadedComment ref="X117" dT="2026-01-28T12:46:15.26" personId="{0FBE4FAD-6C48-4F83-B8A6-9E22FCCCA926}" id="{5904D619-CE2A-4FE5-8F83-A890FA4545D2}" parentId="{9A0E1F0F-5473-4808-89A3-31009922F343}">
    <text xml:space="preserve">voir lequel des deux ponts est prioritaire </text>
  </threadedComment>
  <threadedComment ref="N136" dT="2025-12-01T10:38:07.82" personId="{0FBE4FAD-6C48-4F83-B8A6-9E22FCCCA926}" id="{D868F820-6E8E-476C-B99D-4890EEE478AB}">
    <text>1ere évaluation light en interne à 20 ans (adéquation nb de cycles/groupe FEM)</text>
  </threadedComment>
  <threadedComment ref="Y144" dT="2026-02-20T12:47:38.07" personId="{0FBE4FAD-6C48-4F83-B8A6-9E22FCCCA926}" id="{F3C2DDFA-91B1-4364-AC30-C89C7D50AD46}">
    <text>dossier aug cadence, panne 5j sur pont actuel</text>
  </threadedComment>
  <threadedComment ref="C145" dT="2026-02-20T12:50:55.82" personId="{0FBE4FAD-6C48-4F83-B8A6-9E22FCCCA926}" id="{AC4E3F25-E882-4823-8103-584A17129969}">
    <text>test et ensuite déploiement telec sur tous les ponts</text>
  </threadedComment>
  <threadedComment ref="C145" dT="2026-02-20T12:57:40.36" personId="{0FBE4FAD-6C48-4F83-B8A6-9E22FCCCA926}" id="{4ED35EE4-56DE-4414-9F46-57C10DED7FF4}" parentId="{AC4E3F25-E882-4823-8103-584A17129969}">
    <text xml:space="preserve">5K matériel - voir si pose possible avec autres stés que JAY ou ADC; et ensuite voir si possible de faire en interne </text>
  </threadedComment>
  <threadedComment ref="N160" dT="2025-12-01T10:37:05.52" personId="{0FBE4FAD-6C48-4F83-B8A6-9E22FCCCA926}" id="{C22C01D6-0B23-43ED-A939-9DBAA911AF72}">
    <text>1ere évaluation light en interne à 20 ans (adéquation nb de cycles/groupe FEM)</text>
  </threadedComment>
  <threadedComment ref="Z166" dT="2026-01-22T12:55:43.03" personId="{CFB7C469-5D4C-4F45-AD63-93256009C232}" id="{BB7B166E-A30D-4BBC-9090-3E46D560128A}">
    <text>montant à valider avec usine (Iscir)</text>
  </threadedComment>
  <threadedComment ref="W169" dT="2026-01-22T13:44:09.68" personId="{CFB7C469-5D4C-4F45-AD63-93256009C232}" id="{4717991D-4B91-4ED6-AD08-F99F85DD05BB}">
    <text>3 K€ à confirmer pour prestation ISCIR</text>
  </threadedComment>
  <threadedComment ref="X170" dT="2026-01-22T12:24:07.41" personId="{CFB7C469-5D4C-4F45-AD63-93256009C232}" id="{4B6E708A-9146-4186-8B7D-6111E69C6389}">
    <text>Echange tambour</text>
  </threadedComment>
  <threadedComment ref="X170" dT="2026-02-16T16:08:00.44" personId="{0FBE4FAD-6C48-4F83-B8A6-9E22FCCCA926}" id="{84AF87BA-8E30-4CB0-8F40-AE18CB98AE04}" parentId="{4B6E708A-9146-4186-8B7D-6111E69C6389}">
    <text>0 remontée pour le tambour - mail Bogdan 16/02</text>
  </threadedComment>
  <threadedComment ref="X171" dT="2026-01-22T12:24:57.47" personId="{CFB7C469-5D4C-4F45-AD63-93256009C232}" id="{8EFAC6AD-0FD8-46AF-A20C-2117A578601A}">
    <text>échange tambour</text>
  </threadedComment>
  <threadedComment ref="M173" dT="2025-01-28T14:02:42.10" personId="{0FBE4FAD-6C48-4F83-B8A6-9E22FCCCA926}" id="{E75CB0BB-634F-4D12-B560-70F5F241BB0D}">
    <text>EVS 2024 OK : prolongation jusqu'en 2032</text>
  </threadedComment>
  <threadedComment ref="M174" dT="2025-01-28T14:02:42.10" personId="{0FBE4FAD-6C48-4F83-B8A6-9E22FCCCA926}" id="{0BA70365-1424-456E-BA78-465335D185AC}">
    <text>EVS 2024 OK : prolongation jusqu'en 2032</text>
  </threadedComment>
  <threadedComment ref="M175" dT="2025-01-28T14:02:42.10" personId="{0FBE4FAD-6C48-4F83-B8A6-9E22FCCCA926}" id="{AA420B14-EB37-487F-90E6-5952726418E9}">
    <text>EVS 2024 OK : prolongation jusqu'en 2032</text>
  </threadedComment>
  <threadedComment ref="M178" dT="2025-05-15T16:05:00.32" personId="{0FBE4FAD-6C48-4F83-B8A6-9E22FCCCA926}" id="{D1EDC197-035B-4E3F-B177-C61728BFA5FE}">
    <text>EVS 2025 + 6 ans</text>
  </threadedComment>
  <threadedComment ref="M179" dT="2025-05-15T16:05:09.12" personId="{0FBE4FAD-6C48-4F83-B8A6-9E22FCCCA926}" id="{3847D861-F434-4454-B65A-7FE9AE39D33F}">
    <text>EVS 2025 + 6 ans</text>
  </threadedComment>
  <threadedComment ref="X186" dT="2026-02-27T09:13:05.12" personId="{0FBE4FAD-6C48-4F83-B8A6-9E22FCCCA926}" id="{CA327320-A3F4-42A6-8332-2E93916F14B6}">
    <text xml:space="preserve">étude RGE vs achat neuf </text>
  </threadedComment>
  <threadedComment ref="O187" dT="2026-01-21T09:05:08.09" personId="{0FBE4FAD-6C48-4F83-B8A6-9E22FCCCA926}" id="{A5C166F1-0304-4EA9-87EC-8D2901E21C56}">
    <text>A faire en Aout 2026</text>
  </threadedComment>
  <threadedComment ref="T208" dT="2024-06-19T09:05:12.17" personId="{F38C6AE2-73B0-4D96-A836-C30A00BE269C}" id="{EA8908C4-F7E6-4CD3-9886-B4B6B7645F78}">
    <text>Principalement changement de variateurs , OPEX 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B623-65D4-439B-8A08-55792E555984}">
  <sheetPr filterMode="1">
    <tabColor rgb="FF00B050"/>
  </sheetPr>
  <dimension ref="A1:BR228"/>
  <sheetViews>
    <sheetView tabSelected="1" topLeftCell="A176" zoomScale="58" zoomScaleNormal="64" workbookViewId="0">
      <selection activeCell="A197" sqref="A11:A197"/>
    </sheetView>
  </sheetViews>
  <sheetFormatPr baseColWidth="10" defaultColWidth="11.5546875" defaultRowHeight="15" customHeight="1" x14ac:dyDescent="0.3"/>
  <cols>
    <col min="1" max="1" width="12.88671875" style="11" customWidth="1"/>
    <col min="2" max="2" width="13.44140625" style="11" customWidth="1"/>
    <col min="3" max="3" width="51.33203125" style="11" bestFit="1" customWidth="1"/>
    <col min="4" max="4" width="31.88671875" style="11" bestFit="1" customWidth="1"/>
    <col min="5" max="5" width="11.5546875" style="422" customWidth="1"/>
    <col min="6" max="6" width="15" style="427" customWidth="1"/>
    <col min="7" max="7" width="26" style="422" customWidth="1"/>
    <col min="8" max="8" width="21.6640625" style="11" customWidth="1"/>
    <col min="9" max="9" width="11.33203125" style="11" customWidth="1"/>
    <col min="10" max="10" width="23.88671875" style="11" customWidth="1"/>
    <col min="11" max="11" width="10.5546875" style="11" customWidth="1"/>
    <col min="12" max="12" width="15.33203125" style="11" customWidth="1"/>
    <col min="13" max="13" width="16.5546875" style="11" customWidth="1"/>
    <col min="14" max="14" width="19.88671875" style="11" customWidth="1"/>
    <col min="15" max="15" width="15.33203125" style="11" customWidth="1"/>
    <col min="16" max="16" width="13.5546875" style="11" customWidth="1"/>
    <col min="17" max="17" width="13.33203125" style="11" customWidth="1"/>
    <col min="18" max="18" width="11.5546875" style="11" customWidth="1"/>
    <col min="19" max="19" width="13.33203125" style="11" customWidth="1"/>
    <col min="20" max="22" width="18.33203125" style="11" customWidth="1"/>
    <col min="23" max="23" width="19.109375" style="11" customWidth="1"/>
    <col min="24" max="58" width="18.33203125" style="11" customWidth="1"/>
    <col min="59" max="61" width="11.5546875" style="11" customWidth="1"/>
    <col min="62" max="62" width="48.88671875" style="11" customWidth="1"/>
    <col min="63" max="63" width="22.5546875" style="11" customWidth="1"/>
    <col min="64" max="64" width="24.6640625" style="11" customWidth="1"/>
    <col min="65" max="65" width="19.88671875" style="11" customWidth="1"/>
    <col min="66" max="66" width="19.33203125" style="11" customWidth="1"/>
    <col min="67" max="68" width="14.6640625" style="11" customWidth="1"/>
    <col min="69" max="69" width="14.33203125" style="11" customWidth="1"/>
    <col min="70" max="70" width="13.109375" style="11" customWidth="1"/>
    <col min="71" max="16384" width="11.5546875" style="11"/>
  </cols>
  <sheetData>
    <row r="1" spans="1:66" ht="30" customHeight="1" x14ac:dyDescent="0.3"/>
    <row r="2" spans="1:66" ht="16.5" customHeight="1" x14ac:dyDescent="0.3">
      <c r="B2" s="178"/>
      <c r="C2" s="81" t="s">
        <v>0</v>
      </c>
      <c r="X2" s="178"/>
      <c r="Y2" s="81" t="s">
        <v>0</v>
      </c>
    </row>
    <row r="3" spans="1:66" ht="18.75" customHeight="1" x14ac:dyDescent="0.3">
      <c r="B3" s="219"/>
      <c r="C3" s="81" t="s">
        <v>1</v>
      </c>
      <c r="X3" s="219"/>
      <c r="Y3" s="81" t="s">
        <v>1</v>
      </c>
    </row>
    <row r="4" spans="1:66" ht="22.5" customHeight="1" x14ac:dyDescent="0.3">
      <c r="B4" s="220"/>
      <c r="C4" s="81" t="s">
        <v>2</v>
      </c>
      <c r="X4" s="220"/>
      <c r="Y4" s="81" t="s">
        <v>2</v>
      </c>
    </row>
    <row r="5" spans="1:66" ht="18.75" customHeight="1" x14ac:dyDescent="0.3">
      <c r="B5" s="226"/>
      <c r="C5" s="81" t="s">
        <v>3</v>
      </c>
      <c r="X5" s="226"/>
      <c r="Y5" s="81" t="s">
        <v>3</v>
      </c>
    </row>
    <row r="6" spans="1:66" ht="16.5" customHeight="1" x14ac:dyDescent="0.3">
      <c r="B6" s="221"/>
      <c r="C6" s="81" t="s">
        <v>4</v>
      </c>
      <c r="X6" s="221"/>
      <c r="Y6" s="81" t="s">
        <v>4</v>
      </c>
    </row>
    <row r="7" spans="1:66" ht="18.75" customHeight="1" x14ac:dyDescent="0.3">
      <c r="B7" s="222"/>
      <c r="C7" s="81" t="s">
        <v>5</v>
      </c>
      <c r="X7" s="222"/>
      <c r="Y7" s="81" t="s">
        <v>5</v>
      </c>
    </row>
    <row r="8" spans="1:66" ht="18.75" customHeight="1" x14ac:dyDescent="0.3">
      <c r="B8" s="223"/>
      <c r="C8" s="154" t="s">
        <v>6</v>
      </c>
      <c r="D8" s="154"/>
      <c r="H8" s="154"/>
      <c r="I8" s="154"/>
      <c r="J8" s="154"/>
      <c r="X8" s="223"/>
      <c r="Y8" s="154" t="s">
        <v>7</v>
      </c>
      <c r="Z8" s="154"/>
      <c r="AA8" s="154"/>
      <c r="AB8" s="154"/>
    </row>
    <row r="9" spans="1:66" ht="63" customHeight="1" x14ac:dyDescent="0.3">
      <c r="B9" s="11" t="s">
        <v>8</v>
      </c>
      <c r="D9" s="91"/>
      <c r="N9" s="203" t="s">
        <v>9</v>
      </c>
      <c r="O9" s="203" t="s">
        <v>9</v>
      </c>
      <c r="P9" s="432" t="s">
        <v>10</v>
      </c>
      <c r="Q9" s="433"/>
      <c r="R9" s="434"/>
      <c r="S9" s="435" t="s">
        <v>11</v>
      </c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436"/>
      <c r="AW9" s="436"/>
      <c r="AX9" s="436"/>
      <c r="AY9" s="123"/>
      <c r="AZ9" s="123"/>
      <c r="BJ9" s="92">
        <f>COUNTA(BJ11:BJ185)</f>
        <v>147</v>
      </c>
      <c r="BK9" s="91" t="s">
        <v>12</v>
      </c>
      <c r="BL9" s="91"/>
      <c r="BM9" s="91"/>
      <c r="BN9" s="125"/>
    </row>
    <row r="10" spans="1:66" ht="64.5" customHeight="1" x14ac:dyDescent="0.3">
      <c r="A10" s="117" t="s">
        <v>13</v>
      </c>
      <c r="B10" s="117" t="s">
        <v>14</v>
      </c>
      <c r="C10" s="117" t="s">
        <v>15</v>
      </c>
      <c r="D10" s="315" t="s">
        <v>16</v>
      </c>
      <c r="E10" s="423" t="s">
        <v>17</v>
      </c>
      <c r="F10" s="428" t="s">
        <v>18</v>
      </c>
      <c r="G10" s="423" t="s">
        <v>19</v>
      </c>
      <c r="H10" s="315" t="s">
        <v>20</v>
      </c>
      <c r="I10" s="117" t="s">
        <v>21</v>
      </c>
      <c r="J10" s="117" t="s">
        <v>22</v>
      </c>
      <c r="K10" s="315" t="s">
        <v>23</v>
      </c>
      <c r="L10" s="153" t="s">
        <v>24</v>
      </c>
      <c r="M10" s="34" t="s">
        <v>25</v>
      </c>
      <c r="N10" s="34" t="s">
        <v>26</v>
      </c>
      <c r="O10" s="34" t="s">
        <v>27</v>
      </c>
      <c r="P10" s="71" t="s">
        <v>28</v>
      </c>
      <c r="Q10" s="71" t="s">
        <v>29</v>
      </c>
      <c r="R10" s="71" t="s">
        <v>30</v>
      </c>
      <c r="S10" s="16" t="s">
        <v>31</v>
      </c>
      <c r="T10" s="139" t="s">
        <v>32</v>
      </c>
      <c r="U10" s="139" t="s">
        <v>33</v>
      </c>
      <c r="V10" s="139" t="s">
        <v>34</v>
      </c>
      <c r="W10" s="27" t="s">
        <v>35</v>
      </c>
      <c r="X10" s="140" t="s">
        <v>36</v>
      </c>
      <c r="Y10" s="140" t="s">
        <v>37</v>
      </c>
      <c r="Z10" s="141" t="s">
        <v>38</v>
      </c>
      <c r="AA10" s="139" t="s">
        <v>39</v>
      </c>
      <c r="AB10" s="139" t="s">
        <v>40</v>
      </c>
      <c r="AC10" s="27" t="s">
        <v>41</v>
      </c>
      <c r="AD10" s="27" t="s">
        <v>42</v>
      </c>
      <c r="AE10" s="27" t="s">
        <v>43</v>
      </c>
      <c r="AF10" s="139" t="s">
        <v>44</v>
      </c>
      <c r="AG10" s="139" t="s">
        <v>45</v>
      </c>
      <c r="AH10" s="139" t="s">
        <v>46</v>
      </c>
      <c r="AI10" s="27" t="s">
        <v>47</v>
      </c>
      <c r="AJ10" s="27" t="s">
        <v>48</v>
      </c>
      <c r="AK10" s="27" t="s">
        <v>49</v>
      </c>
      <c r="AL10" s="139" t="s">
        <v>50</v>
      </c>
      <c r="AM10" s="139" t="s">
        <v>51</v>
      </c>
      <c r="AN10" s="139" t="s">
        <v>52</v>
      </c>
      <c r="AO10" s="27" t="s">
        <v>53</v>
      </c>
      <c r="AP10" s="27" t="s">
        <v>54</v>
      </c>
      <c r="AQ10" s="27" t="s">
        <v>55</v>
      </c>
      <c r="AR10" s="139" t="s">
        <v>56</v>
      </c>
      <c r="AS10" s="139" t="s">
        <v>57</v>
      </c>
      <c r="AT10" s="139" t="s">
        <v>58</v>
      </c>
      <c r="AU10" s="27" t="s">
        <v>59</v>
      </c>
      <c r="AV10" s="27" t="s">
        <v>60</v>
      </c>
      <c r="AW10" s="27" t="s">
        <v>61</v>
      </c>
      <c r="AX10" s="139" t="s">
        <v>62</v>
      </c>
      <c r="AY10" s="139" t="s">
        <v>63</v>
      </c>
      <c r="AZ10" s="139" t="s">
        <v>64</v>
      </c>
      <c r="BA10" s="27" t="s">
        <v>65</v>
      </c>
      <c r="BB10" s="143" t="s">
        <v>66</v>
      </c>
      <c r="BC10" s="405" t="s">
        <v>67</v>
      </c>
      <c r="BD10" s="139" t="s">
        <v>68</v>
      </c>
      <c r="BE10" s="139" t="s">
        <v>69</v>
      </c>
      <c r="BF10" s="316" t="s">
        <v>70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customHeight="1" x14ac:dyDescent="0.3">
      <c r="A11" s="214" t="s">
        <v>75</v>
      </c>
      <c r="B11" s="290" t="s">
        <v>76</v>
      </c>
      <c r="C11" s="351" t="s">
        <v>77</v>
      </c>
      <c r="D11" s="119"/>
      <c r="E11" s="424"/>
      <c r="F11" s="429"/>
      <c r="G11" s="424"/>
      <c r="H11" s="119"/>
      <c r="I11" s="352">
        <v>2012</v>
      </c>
      <c r="J11" s="353" t="s">
        <v>78</v>
      </c>
      <c r="K11" s="354">
        <f t="shared" ref="K11:K40" ca="1" si="0">IF(I11="","",YEAR(TODAY())-I11)</f>
        <v>14</v>
      </c>
      <c r="L11" s="16"/>
      <c r="M11" s="16"/>
      <c r="N11" s="16" t="str">
        <f t="shared" ref="N11:N40" si="1">IF(I11&gt;2008,"Evaluation interne", " ")</f>
        <v>Evaluation interne</v>
      </c>
      <c r="O11" s="16">
        <f t="shared" ref="O11:O40" si="2">IF(I11&gt;2008, I11+20, " ")</f>
        <v>2032</v>
      </c>
      <c r="P11" s="71" t="s">
        <v>79</v>
      </c>
      <c r="Q11" s="71">
        <f t="shared" ref="Q11:Q26" si="3">I11+39</f>
        <v>2051</v>
      </c>
      <c r="R11" s="72">
        <v>40000</v>
      </c>
      <c r="S11" s="16"/>
      <c r="T11" s="16"/>
      <c r="U11" s="16"/>
      <c r="V11" s="16"/>
      <c r="W11" s="105"/>
      <c r="X11" s="117"/>
      <c r="Y11" s="117"/>
      <c r="Z11" s="117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05"/>
      <c r="BC11" s="406"/>
      <c r="BD11" s="16"/>
      <c r="BE11" s="16"/>
      <c r="BF11" s="105"/>
      <c r="BJ11" s="21" t="s">
        <v>77</v>
      </c>
      <c r="BK11" s="16"/>
      <c r="BL11" s="16"/>
      <c r="BM11" s="16"/>
      <c r="BN11" s="16"/>
    </row>
    <row r="12" spans="1:66" ht="24" customHeight="1" x14ac:dyDescent="0.3">
      <c r="A12" s="117" t="s">
        <v>75</v>
      </c>
      <c r="B12" s="153" t="s">
        <v>76</v>
      </c>
      <c r="C12" s="21" t="s">
        <v>80</v>
      </c>
      <c r="D12" s="16"/>
      <c r="E12" s="424"/>
      <c r="F12" s="429"/>
      <c r="G12" s="424"/>
      <c r="H12" s="16"/>
      <c r="I12" s="22">
        <v>2010</v>
      </c>
      <c r="J12" s="233" t="s">
        <v>78</v>
      </c>
      <c r="K12" s="86">
        <f t="shared" ca="1" si="0"/>
        <v>16</v>
      </c>
      <c r="L12" s="16"/>
      <c r="M12" s="80" t="s">
        <v>81</v>
      </c>
      <c r="N12" s="16" t="str">
        <f t="shared" si="1"/>
        <v>Evaluation interne</v>
      </c>
      <c r="O12" s="16">
        <f t="shared" si="2"/>
        <v>2030</v>
      </c>
      <c r="P12" s="71" t="s">
        <v>79</v>
      </c>
      <c r="Q12" s="71">
        <f t="shared" si="3"/>
        <v>2049</v>
      </c>
      <c r="R12" s="72">
        <v>40000</v>
      </c>
      <c r="S12" s="16"/>
      <c r="T12" s="16"/>
      <c r="U12" s="16"/>
      <c r="V12" s="16"/>
      <c r="W12" s="118"/>
      <c r="X12" s="119"/>
      <c r="Y12" s="119"/>
      <c r="Z12" s="119"/>
      <c r="AA12" s="105"/>
      <c r="AB12" s="153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79">
        <v>40000</v>
      </c>
      <c r="AY12" s="16"/>
      <c r="AZ12" s="16"/>
      <c r="BA12" s="16"/>
      <c r="BB12" s="105"/>
      <c r="BC12" s="406"/>
      <c r="BD12" s="16"/>
      <c r="BE12" s="16"/>
      <c r="BF12" s="105"/>
      <c r="BJ12" s="159" t="s">
        <v>80</v>
      </c>
      <c r="BM12" s="11">
        <v>2035</v>
      </c>
      <c r="BN12" s="16"/>
    </row>
    <row r="13" spans="1:66" ht="24" customHeight="1" x14ac:dyDescent="0.3">
      <c r="A13" s="117" t="s">
        <v>75</v>
      </c>
      <c r="B13" s="153" t="s">
        <v>76</v>
      </c>
      <c r="C13" s="21" t="s">
        <v>82</v>
      </c>
      <c r="D13" s="16"/>
      <c r="E13" s="424"/>
      <c r="F13" s="429"/>
      <c r="G13" s="424"/>
      <c r="H13" s="16"/>
      <c r="I13" s="22">
        <v>2008</v>
      </c>
      <c r="J13" s="233" t="s">
        <v>78</v>
      </c>
      <c r="K13" s="86">
        <f t="shared" ca="1" si="0"/>
        <v>18</v>
      </c>
      <c r="L13" s="16"/>
      <c r="M13" s="80" t="s">
        <v>81</v>
      </c>
      <c r="N13" s="16" t="str">
        <f t="shared" si="1"/>
        <v xml:space="preserve"> </v>
      </c>
      <c r="O13" s="16" t="str">
        <f t="shared" si="2"/>
        <v xml:space="preserve"> </v>
      </c>
      <c r="P13" s="71" t="s">
        <v>79</v>
      </c>
      <c r="Q13" s="71">
        <f t="shared" si="3"/>
        <v>2047</v>
      </c>
      <c r="R13" s="72">
        <v>25000</v>
      </c>
      <c r="S13" s="16"/>
      <c r="T13" s="16"/>
      <c r="U13" s="16"/>
      <c r="V13" s="105"/>
      <c r="W13" s="117"/>
      <c r="X13" s="153"/>
      <c r="Y13" s="16"/>
      <c r="Z13" s="16"/>
      <c r="AA13" s="105"/>
      <c r="AB13" s="153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79">
        <v>50000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05"/>
      <c r="BC13" s="406"/>
      <c r="BD13" s="16"/>
      <c r="BE13" s="16"/>
      <c r="BF13" s="105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customHeight="1" x14ac:dyDescent="0.3">
      <c r="A14" s="117" t="s">
        <v>75</v>
      </c>
      <c r="B14" s="153" t="s">
        <v>76</v>
      </c>
      <c r="C14" s="21" t="s">
        <v>84</v>
      </c>
      <c r="D14" s="16"/>
      <c r="E14" s="424"/>
      <c r="F14" s="429"/>
      <c r="G14" s="424"/>
      <c r="H14" s="16"/>
      <c r="I14" s="22">
        <v>2003</v>
      </c>
      <c r="J14" s="233" t="s">
        <v>78</v>
      </c>
      <c r="K14" s="86">
        <f t="shared" ca="1" si="0"/>
        <v>23</v>
      </c>
      <c r="L14" s="16"/>
      <c r="M14" s="16"/>
      <c r="N14" s="16" t="str">
        <f t="shared" si="1"/>
        <v xml:space="preserve"> </v>
      </c>
      <c r="O14" s="16" t="str">
        <f t="shared" si="2"/>
        <v xml:space="preserve"> </v>
      </c>
      <c r="P14" s="71" t="s">
        <v>79</v>
      </c>
      <c r="Q14" s="71">
        <f t="shared" si="3"/>
        <v>2042</v>
      </c>
      <c r="R14" s="72">
        <v>40000</v>
      </c>
      <c r="S14" s="16"/>
      <c r="T14" s="16"/>
      <c r="U14" s="16"/>
      <c r="V14" s="105"/>
      <c r="W14" s="117"/>
      <c r="X14" s="153"/>
      <c r="Y14" s="16"/>
      <c r="Z14" s="16"/>
      <c r="AA14" s="105"/>
      <c r="AB14" s="153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05"/>
      <c r="BC14" s="406"/>
      <c r="BD14" s="16"/>
      <c r="BE14" s="16"/>
      <c r="BF14" s="105"/>
      <c r="BJ14" s="159" t="s">
        <v>84</v>
      </c>
      <c r="BN14" s="16"/>
    </row>
    <row r="15" spans="1:66" ht="24" customHeight="1" x14ac:dyDescent="0.3">
      <c r="A15" s="117" t="s">
        <v>75</v>
      </c>
      <c r="B15" s="153" t="s">
        <v>76</v>
      </c>
      <c r="C15" s="21" t="s">
        <v>85</v>
      </c>
      <c r="D15" s="16"/>
      <c r="E15" s="424"/>
      <c r="F15" s="429"/>
      <c r="G15" s="424"/>
      <c r="H15" s="16"/>
      <c r="I15" s="22">
        <v>2003</v>
      </c>
      <c r="J15" s="233" t="s">
        <v>78</v>
      </c>
      <c r="K15" s="86">
        <f t="shared" ca="1" si="0"/>
        <v>23</v>
      </c>
      <c r="L15" s="16"/>
      <c r="M15" s="16"/>
      <c r="N15" s="16" t="str">
        <f t="shared" si="1"/>
        <v xml:space="preserve"> </v>
      </c>
      <c r="O15" s="16" t="str">
        <f t="shared" si="2"/>
        <v xml:space="preserve"> </v>
      </c>
      <c r="P15" s="71" t="s">
        <v>79</v>
      </c>
      <c r="Q15" s="71">
        <f t="shared" si="3"/>
        <v>2042</v>
      </c>
      <c r="R15" s="72">
        <v>40000</v>
      </c>
      <c r="S15" s="16"/>
      <c r="T15" s="16"/>
      <c r="U15" s="16"/>
      <c r="V15" s="105"/>
      <c r="W15" s="117"/>
      <c r="X15" s="153"/>
      <c r="Y15" s="16"/>
      <c r="Z15" s="16"/>
      <c r="AA15" s="105"/>
      <c r="AB15" s="153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05"/>
      <c r="BC15" s="406"/>
      <c r="BD15" s="16"/>
      <c r="BE15" s="16"/>
      <c r="BF15" s="105"/>
      <c r="BJ15" s="21" t="s">
        <v>85</v>
      </c>
      <c r="BK15" s="16"/>
      <c r="BL15" s="16"/>
      <c r="BM15" s="16"/>
      <c r="BN15" s="16"/>
    </row>
    <row r="16" spans="1:66" ht="24" customHeight="1" x14ac:dyDescent="0.3">
      <c r="A16" s="117" t="s">
        <v>75</v>
      </c>
      <c r="B16" s="153" t="s">
        <v>76</v>
      </c>
      <c r="C16" s="21" t="s">
        <v>86</v>
      </c>
      <c r="D16" s="16"/>
      <c r="E16" s="424"/>
      <c r="F16" s="429"/>
      <c r="G16" s="424"/>
      <c r="H16" s="16"/>
      <c r="I16" s="22">
        <v>2003</v>
      </c>
      <c r="J16" s="233" t="s">
        <v>78</v>
      </c>
      <c r="K16" s="86">
        <f t="shared" ca="1" si="0"/>
        <v>23</v>
      </c>
      <c r="L16" s="16"/>
      <c r="M16" s="80" t="s">
        <v>81</v>
      </c>
      <c r="N16" s="16" t="str">
        <f t="shared" si="1"/>
        <v xml:space="preserve"> </v>
      </c>
      <c r="O16" s="16" t="str">
        <f t="shared" si="2"/>
        <v xml:space="preserve"> </v>
      </c>
      <c r="P16" s="71" t="s">
        <v>79</v>
      </c>
      <c r="Q16" s="71">
        <f t="shared" si="3"/>
        <v>2042</v>
      </c>
      <c r="R16" s="72">
        <v>40000</v>
      </c>
      <c r="S16" s="16"/>
      <c r="T16" s="16"/>
      <c r="U16" s="16"/>
      <c r="V16" s="16"/>
      <c r="W16" s="119"/>
      <c r="X16" s="16"/>
      <c r="Y16" s="16"/>
      <c r="Z16" s="16"/>
      <c r="AA16" s="105"/>
      <c r="AB16" s="153"/>
      <c r="AC16" s="16"/>
      <c r="AD16" s="16"/>
      <c r="AE16" s="16"/>
      <c r="AF16" s="56">
        <v>40000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05"/>
      <c r="BC16" s="406"/>
      <c r="BD16" s="16"/>
      <c r="BE16" s="16"/>
      <c r="BF16" s="105"/>
      <c r="BJ16" s="21" t="s">
        <v>86</v>
      </c>
      <c r="BK16" s="16"/>
      <c r="BL16" s="16"/>
      <c r="BM16" s="16">
        <v>2029</v>
      </c>
      <c r="BN16" s="16"/>
    </row>
    <row r="17" spans="1:67" ht="24" customHeight="1" x14ac:dyDescent="0.3">
      <c r="A17" s="117" t="s">
        <v>75</v>
      </c>
      <c r="B17" s="153" t="s">
        <v>76</v>
      </c>
      <c r="C17" s="21" t="s">
        <v>87</v>
      </c>
      <c r="D17" s="16"/>
      <c r="E17" s="424"/>
      <c r="F17" s="429"/>
      <c r="G17" s="424"/>
      <c r="H17" s="16"/>
      <c r="I17" s="22">
        <v>2003</v>
      </c>
      <c r="J17" s="233" t="s">
        <v>78</v>
      </c>
      <c r="K17" s="86">
        <f t="shared" ca="1" si="0"/>
        <v>23</v>
      </c>
      <c r="L17" s="16"/>
      <c r="M17" s="80" t="s">
        <v>81</v>
      </c>
      <c r="N17" s="16" t="str">
        <f t="shared" si="1"/>
        <v xml:space="preserve"> </v>
      </c>
      <c r="O17" s="16" t="str">
        <f t="shared" si="2"/>
        <v xml:space="preserve"> </v>
      </c>
      <c r="P17" s="71" t="s">
        <v>79</v>
      </c>
      <c r="Q17" s="71">
        <f t="shared" si="3"/>
        <v>2042</v>
      </c>
      <c r="R17" s="72">
        <v>40000</v>
      </c>
      <c r="S17" s="16"/>
      <c r="T17" s="153"/>
      <c r="U17" s="153"/>
      <c r="V17" s="153"/>
      <c r="W17" s="16"/>
      <c r="X17" s="16"/>
      <c r="Z17" s="118"/>
      <c r="AA17" s="218"/>
      <c r="AB17" s="153"/>
      <c r="AC17" s="56">
        <v>20000</v>
      </c>
      <c r="AD17" s="16"/>
      <c r="AE17" s="16"/>
      <c r="AF17" s="16"/>
      <c r="AG17" s="16"/>
      <c r="AH17" s="16"/>
      <c r="AI17" s="117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05"/>
      <c r="BC17" s="406"/>
      <c r="BD17" s="16"/>
      <c r="BE17" s="16"/>
      <c r="BF17" s="105"/>
      <c r="BJ17" s="21" t="s">
        <v>87</v>
      </c>
      <c r="BK17" s="16"/>
      <c r="BL17" s="16"/>
      <c r="BM17" s="16">
        <v>2028</v>
      </c>
      <c r="BN17" s="16"/>
    </row>
    <row r="18" spans="1:67" ht="24" customHeight="1" x14ac:dyDescent="0.3">
      <c r="A18" s="117" t="s">
        <v>75</v>
      </c>
      <c r="B18" s="153" t="s">
        <v>76</v>
      </c>
      <c r="C18" s="21" t="s">
        <v>88</v>
      </c>
      <c r="D18" s="16"/>
      <c r="E18" s="424"/>
      <c r="F18" s="429"/>
      <c r="G18" s="424"/>
      <c r="H18" s="16"/>
      <c r="I18" s="22">
        <v>2003</v>
      </c>
      <c r="J18" s="233" t="s">
        <v>78</v>
      </c>
      <c r="K18" s="86">
        <f t="shared" ca="1" si="0"/>
        <v>23</v>
      </c>
      <c r="L18" s="16"/>
      <c r="M18" s="80" t="s">
        <v>81</v>
      </c>
      <c r="N18" s="16" t="str">
        <f t="shared" si="1"/>
        <v xml:space="preserve"> </v>
      </c>
      <c r="O18" s="16" t="str">
        <f t="shared" si="2"/>
        <v xml:space="preserve"> </v>
      </c>
      <c r="P18" s="71" t="s">
        <v>79</v>
      </c>
      <c r="Q18" s="71">
        <f t="shared" si="3"/>
        <v>2042</v>
      </c>
      <c r="R18" s="72">
        <v>40000</v>
      </c>
      <c r="S18" s="16"/>
      <c r="T18" s="16"/>
      <c r="U18" s="16"/>
      <c r="V18" s="105"/>
      <c r="W18" s="105"/>
      <c r="X18" s="16"/>
      <c r="Y18" s="152"/>
      <c r="Z18" s="117"/>
      <c r="AA18" s="152"/>
      <c r="AB18" s="153"/>
      <c r="AC18" s="56">
        <v>50000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05"/>
      <c r="BC18" s="406"/>
      <c r="BD18" s="16"/>
      <c r="BE18" s="16"/>
      <c r="BF18" s="105"/>
      <c r="BJ18" s="21" t="s">
        <v>88</v>
      </c>
      <c r="BK18" s="16"/>
      <c r="BL18" s="16"/>
      <c r="BM18" s="16">
        <v>2028</v>
      </c>
      <c r="BN18" s="16"/>
    </row>
    <row r="19" spans="1:67" ht="24" customHeight="1" x14ac:dyDescent="0.3">
      <c r="A19" s="117" t="s">
        <v>75</v>
      </c>
      <c r="B19" s="153" t="s">
        <v>76</v>
      </c>
      <c r="C19" s="21" t="s">
        <v>89</v>
      </c>
      <c r="D19" s="16"/>
      <c r="E19" s="424"/>
      <c r="F19" s="429"/>
      <c r="G19" s="424"/>
      <c r="H19" s="16"/>
      <c r="I19" s="22">
        <v>2001</v>
      </c>
      <c r="J19" s="233" t="s">
        <v>78</v>
      </c>
      <c r="K19" s="86">
        <f t="shared" ca="1" si="0"/>
        <v>25</v>
      </c>
      <c r="L19" s="16"/>
      <c r="M19" s="16" t="s">
        <v>90</v>
      </c>
      <c r="N19" s="16" t="str">
        <f t="shared" si="1"/>
        <v xml:space="preserve"> </v>
      </c>
      <c r="O19" s="16" t="str">
        <f t="shared" si="2"/>
        <v xml:space="preserve"> </v>
      </c>
      <c r="P19" s="71" t="s">
        <v>79</v>
      </c>
      <c r="Q19" s="71">
        <f t="shared" si="3"/>
        <v>2040</v>
      </c>
      <c r="R19" s="72">
        <v>40000</v>
      </c>
      <c r="S19" s="16"/>
      <c r="T19" s="16"/>
      <c r="U19" s="16"/>
      <c r="V19" s="16"/>
      <c r="W19" s="16"/>
      <c r="X19" s="119"/>
      <c r="Y19" s="156"/>
      <c r="Z19" s="228"/>
      <c r="AA19" s="387">
        <v>170000</v>
      </c>
      <c r="AB19" s="153"/>
      <c r="AC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05"/>
      <c r="BC19" s="406"/>
      <c r="BD19" s="16"/>
      <c r="BE19" s="16"/>
      <c r="BF19" s="105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customHeight="1" x14ac:dyDescent="0.3">
      <c r="A20" s="117" t="s">
        <v>75</v>
      </c>
      <c r="B20" s="153" t="s">
        <v>76</v>
      </c>
      <c r="C20" s="21" t="s">
        <v>91</v>
      </c>
      <c r="D20" s="16"/>
      <c r="E20" s="424"/>
      <c r="F20" s="429"/>
      <c r="G20" s="424"/>
      <c r="H20" s="16"/>
      <c r="I20" s="22">
        <v>2001</v>
      </c>
      <c r="J20" s="233" t="s">
        <v>78</v>
      </c>
      <c r="K20" s="86">
        <f t="shared" ca="1" si="0"/>
        <v>25</v>
      </c>
      <c r="L20" s="16"/>
      <c r="M20" s="16" t="s">
        <v>90</v>
      </c>
      <c r="N20" s="16" t="str">
        <f t="shared" si="1"/>
        <v xml:space="preserve"> </v>
      </c>
      <c r="O20" s="16" t="str">
        <f t="shared" si="2"/>
        <v xml:space="preserve"> </v>
      </c>
      <c r="P20" s="71" t="s">
        <v>79</v>
      </c>
      <c r="Q20" s="71">
        <f t="shared" si="3"/>
        <v>2040</v>
      </c>
      <c r="R20" s="72">
        <v>40000</v>
      </c>
      <c r="S20" s="16"/>
      <c r="T20" s="16"/>
      <c r="U20" s="16"/>
      <c r="V20" s="16"/>
      <c r="W20" s="16"/>
      <c r="X20" s="16"/>
      <c r="Y20" s="16"/>
      <c r="Z20" s="56"/>
      <c r="AA20" s="388">
        <v>170000</v>
      </c>
      <c r="AB20" s="153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05"/>
      <c r="BC20" s="406"/>
      <c r="BD20" s="16"/>
      <c r="BE20" s="16"/>
      <c r="BF20" s="105"/>
      <c r="BJ20" s="21" t="s">
        <v>91</v>
      </c>
      <c r="BK20" s="16"/>
      <c r="BL20" s="16"/>
      <c r="BM20" s="16">
        <v>2027</v>
      </c>
      <c r="BN20" s="16"/>
    </row>
    <row r="21" spans="1:67" ht="24" customHeight="1" x14ac:dyDescent="0.3">
      <c r="A21" s="117" t="s">
        <v>75</v>
      </c>
      <c r="B21" s="153" t="s">
        <v>76</v>
      </c>
      <c r="C21" s="21" t="s">
        <v>92</v>
      </c>
      <c r="D21" s="16"/>
      <c r="E21" s="424"/>
      <c r="F21" s="429"/>
      <c r="G21" s="424"/>
      <c r="H21" s="16"/>
      <c r="I21" s="22">
        <v>2000</v>
      </c>
      <c r="J21" s="233" t="s">
        <v>78</v>
      </c>
      <c r="K21" s="86">
        <f t="shared" ca="1" si="0"/>
        <v>26</v>
      </c>
      <c r="L21" s="16"/>
      <c r="M21" s="80" t="s">
        <v>81</v>
      </c>
      <c r="N21" s="16" t="str">
        <f t="shared" si="1"/>
        <v xml:space="preserve"> </v>
      </c>
      <c r="O21" s="16" t="str">
        <f t="shared" si="2"/>
        <v xml:space="preserve"> </v>
      </c>
      <c r="P21" s="71" t="s">
        <v>79</v>
      </c>
      <c r="Q21" s="71">
        <f t="shared" si="3"/>
        <v>2039</v>
      </c>
      <c r="R21" s="72">
        <v>40000</v>
      </c>
      <c r="S21" s="16"/>
      <c r="T21" s="16"/>
      <c r="U21" s="16"/>
      <c r="V21" s="16"/>
      <c r="X21" s="167">
        <v>150000</v>
      </c>
      <c r="Y21" s="16"/>
      <c r="Z21" s="16"/>
      <c r="AA21" s="105"/>
      <c r="AB21" s="153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05"/>
      <c r="BC21" s="406"/>
      <c r="BD21" s="16"/>
      <c r="BE21" s="16"/>
      <c r="BF21" s="105"/>
      <c r="BJ21" s="21" t="s">
        <v>92</v>
      </c>
      <c r="BK21" s="16"/>
      <c r="BL21" s="16"/>
      <c r="BM21" s="16">
        <v>2026</v>
      </c>
      <c r="BN21" s="16"/>
    </row>
    <row r="22" spans="1:67" ht="24" customHeight="1" x14ac:dyDescent="0.3">
      <c r="A22" s="117" t="s">
        <v>75</v>
      </c>
      <c r="B22" s="153" t="s">
        <v>76</v>
      </c>
      <c r="C22" s="21" t="s">
        <v>93</v>
      </c>
      <c r="D22" s="16"/>
      <c r="E22" s="424"/>
      <c r="F22" s="429"/>
      <c r="G22" s="424"/>
      <c r="H22" s="16"/>
      <c r="I22" s="22">
        <v>1999</v>
      </c>
      <c r="J22" s="233" t="s">
        <v>78</v>
      </c>
      <c r="K22" s="86">
        <f t="shared" ca="1" si="0"/>
        <v>27</v>
      </c>
      <c r="L22" s="16"/>
      <c r="M22" s="80" t="s">
        <v>81</v>
      </c>
      <c r="N22" s="16" t="str">
        <f t="shared" si="1"/>
        <v xml:space="preserve"> </v>
      </c>
      <c r="O22" s="16" t="str">
        <f t="shared" si="2"/>
        <v xml:space="preserve"> </v>
      </c>
      <c r="P22" s="71" t="s">
        <v>79</v>
      </c>
      <c r="Q22" s="71">
        <f t="shared" si="3"/>
        <v>2038</v>
      </c>
      <c r="R22" s="72">
        <v>40000</v>
      </c>
      <c r="S22" s="16"/>
      <c r="T22" s="16"/>
      <c r="U22" s="16"/>
      <c r="V22" s="16"/>
      <c r="W22" s="56"/>
      <c r="X22" s="167">
        <v>120000</v>
      </c>
      <c r="Y22" s="16"/>
      <c r="Z22" s="16"/>
      <c r="AA22" s="105"/>
      <c r="AB22" s="153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05"/>
      <c r="BC22" s="406"/>
      <c r="BD22" s="16"/>
      <c r="BE22" s="16"/>
      <c r="BF22" s="105"/>
      <c r="BJ22" s="21" t="s">
        <v>93</v>
      </c>
      <c r="BK22" s="16"/>
      <c r="BL22" s="16"/>
      <c r="BM22" s="16">
        <v>2026</v>
      </c>
      <c r="BN22" s="16"/>
    </row>
    <row r="23" spans="1:67" ht="24" customHeight="1" x14ac:dyDescent="0.3">
      <c r="A23" s="117" t="s">
        <v>75</v>
      </c>
      <c r="B23" s="153" t="s">
        <v>76</v>
      </c>
      <c r="C23" s="21" t="s">
        <v>94</v>
      </c>
      <c r="D23" s="16"/>
      <c r="E23" s="424"/>
      <c r="F23" s="429"/>
      <c r="G23" s="424"/>
      <c r="H23" s="16"/>
      <c r="I23" s="22">
        <v>1994</v>
      </c>
      <c r="J23" s="233" t="s">
        <v>78</v>
      </c>
      <c r="K23" s="86">
        <f t="shared" ca="1" si="0"/>
        <v>32</v>
      </c>
      <c r="L23" s="16"/>
      <c r="M23" s="80" t="s">
        <v>81</v>
      </c>
      <c r="N23" s="16" t="str">
        <f t="shared" si="1"/>
        <v xml:space="preserve"> </v>
      </c>
      <c r="O23" s="16" t="str">
        <f t="shared" si="2"/>
        <v xml:space="preserve"> </v>
      </c>
      <c r="P23" s="71" t="s">
        <v>79</v>
      </c>
      <c r="Q23" s="71">
        <f t="shared" si="3"/>
        <v>2033</v>
      </c>
      <c r="R23" s="72">
        <v>40000</v>
      </c>
      <c r="S23" s="16"/>
      <c r="T23" s="16"/>
      <c r="U23" s="16"/>
      <c r="V23" s="16"/>
      <c r="W23" s="56"/>
      <c r="X23" s="167">
        <v>150000</v>
      </c>
      <c r="Y23" s="16"/>
      <c r="Z23" s="16"/>
      <c r="AA23" s="105"/>
      <c r="AB23" s="153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05"/>
      <c r="BC23" s="406"/>
      <c r="BD23" s="16"/>
      <c r="BE23" s="16"/>
      <c r="BF23" s="105"/>
      <c r="BJ23" s="21" t="s">
        <v>94</v>
      </c>
      <c r="BK23" s="16"/>
      <c r="BL23" s="16"/>
      <c r="BM23" s="16">
        <v>2026</v>
      </c>
      <c r="BN23" s="16"/>
    </row>
    <row r="24" spans="1:67" ht="24" customHeight="1" x14ac:dyDescent="0.3">
      <c r="A24" s="117" t="s">
        <v>75</v>
      </c>
      <c r="B24" s="153" t="s">
        <v>76</v>
      </c>
      <c r="C24" s="21" t="s">
        <v>95</v>
      </c>
      <c r="D24" s="16"/>
      <c r="E24" s="424"/>
      <c r="F24" s="429"/>
      <c r="G24" s="424"/>
      <c r="H24" s="16"/>
      <c r="I24" s="22">
        <v>1994</v>
      </c>
      <c r="J24" s="233" t="s">
        <v>78</v>
      </c>
      <c r="K24" s="86">
        <f t="shared" ca="1" si="0"/>
        <v>32</v>
      </c>
      <c r="L24" s="16"/>
      <c r="M24" s="16"/>
      <c r="N24" s="16" t="str">
        <f t="shared" si="1"/>
        <v xml:space="preserve"> </v>
      </c>
      <c r="O24" s="16" t="str">
        <f t="shared" si="2"/>
        <v xml:space="preserve"> </v>
      </c>
      <c r="P24" s="71" t="s">
        <v>79</v>
      </c>
      <c r="Q24" s="71">
        <f t="shared" si="3"/>
        <v>2033</v>
      </c>
      <c r="R24" s="72">
        <v>40000</v>
      </c>
      <c r="S24" s="16"/>
      <c r="T24" s="16"/>
      <c r="U24" s="16"/>
      <c r="V24" s="16"/>
      <c r="W24" s="56"/>
      <c r="X24" s="16"/>
      <c r="Y24" s="16"/>
      <c r="Z24" s="16"/>
      <c r="AA24" s="218"/>
      <c r="AB24" s="153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05"/>
      <c r="BC24" s="406"/>
      <c r="BD24" s="16"/>
      <c r="BE24" s="16"/>
      <c r="BF24" s="105"/>
      <c r="BJ24" s="21" t="s">
        <v>95</v>
      </c>
      <c r="BK24" s="16"/>
      <c r="BL24" s="16"/>
      <c r="BM24" s="16"/>
      <c r="BN24" s="16"/>
    </row>
    <row r="25" spans="1:67" ht="14.4" customHeight="1" x14ac:dyDescent="0.3">
      <c r="A25" s="117" t="s">
        <v>75</v>
      </c>
      <c r="B25" s="153" t="s">
        <v>96</v>
      </c>
      <c r="C25" s="17" t="s">
        <v>97</v>
      </c>
      <c r="D25" s="16" t="s">
        <v>98</v>
      </c>
      <c r="E25" s="424"/>
      <c r="F25" s="430"/>
      <c r="G25" s="426"/>
      <c r="H25" s="16" t="s">
        <v>99</v>
      </c>
      <c r="I25" s="18">
        <v>2006</v>
      </c>
      <c r="J25" s="18"/>
      <c r="K25" s="86">
        <f t="shared" ca="1" si="0"/>
        <v>20</v>
      </c>
      <c r="L25" s="16">
        <f>'DEMARCHE EVS'!B9</f>
        <v>950000</v>
      </c>
      <c r="M25" s="16" t="s">
        <v>81</v>
      </c>
      <c r="N25" s="16" t="str">
        <f t="shared" si="1"/>
        <v xml:space="preserve"> </v>
      </c>
      <c r="O25" s="16" t="str">
        <f t="shared" si="2"/>
        <v xml:space="preserve"> </v>
      </c>
      <c r="P25" s="71" t="s">
        <v>100</v>
      </c>
      <c r="Q25" s="71">
        <f t="shared" si="3"/>
        <v>2045</v>
      </c>
      <c r="R25" s="72">
        <v>40000</v>
      </c>
      <c r="S25" s="57"/>
      <c r="T25" s="57"/>
      <c r="U25" s="57"/>
      <c r="V25" s="57"/>
      <c r="W25" s="16"/>
      <c r="X25" s="57"/>
      <c r="Y25" s="58"/>
      <c r="Z25" s="105"/>
      <c r="AA25" s="117"/>
      <c r="AB25" s="153"/>
      <c r="AC25" s="56">
        <v>60000</v>
      </c>
      <c r="AD25" s="16"/>
      <c r="AE25" s="16"/>
      <c r="AF25" s="16"/>
      <c r="AG25" s="16"/>
      <c r="AH25" s="16"/>
      <c r="AI25" s="16"/>
      <c r="AJ25" s="16"/>
      <c r="AK25" s="16"/>
      <c r="AL25" s="121"/>
      <c r="AM25" s="121"/>
      <c r="AN25" s="121"/>
      <c r="AO25" s="16"/>
      <c r="AP25" s="16"/>
      <c r="AQ25" s="16"/>
      <c r="AR25" s="16"/>
      <c r="AS25" s="16"/>
      <c r="AT25" s="16"/>
      <c r="AU25" s="34"/>
      <c r="AV25" s="34"/>
      <c r="AW25" s="34"/>
      <c r="AX25" s="34"/>
      <c r="AY25" s="34"/>
      <c r="AZ25" s="34"/>
      <c r="BA25" s="34"/>
      <c r="BB25" s="145"/>
      <c r="BC25" s="407"/>
      <c r="BD25" s="34"/>
      <c r="BE25" s="34"/>
      <c r="BF25" s="145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" customHeight="1" x14ac:dyDescent="0.3">
      <c r="A26" s="117" t="s">
        <v>75</v>
      </c>
      <c r="B26" s="153" t="s">
        <v>96</v>
      </c>
      <c r="C26" s="17" t="s">
        <v>102</v>
      </c>
      <c r="D26" s="16" t="s">
        <v>98</v>
      </c>
      <c r="E26" s="424"/>
      <c r="F26" s="430"/>
      <c r="G26" s="426"/>
      <c r="H26" s="16" t="s">
        <v>103</v>
      </c>
      <c r="I26" s="18">
        <v>2006</v>
      </c>
      <c r="J26" s="18"/>
      <c r="K26" s="86">
        <f t="shared" ca="1" si="0"/>
        <v>20</v>
      </c>
      <c r="L26" s="16"/>
      <c r="M26" s="16" t="s">
        <v>81</v>
      </c>
      <c r="N26" s="16" t="str">
        <f t="shared" si="1"/>
        <v xml:space="preserve"> </v>
      </c>
      <c r="O26" s="16" t="str">
        <f t="shared" si="2"/>
        <v xml:space="preserve"> </v>
      </c>
      <c r="P26" s="16"/>
      <c r="Q26" s="71">
        <f t="shared" si="3"/>
        <v>2045</v>
      </c>
      <c r="R26" s="72">
        <v>40000</v>
      </c>
      <c r="S26" s="16"/>
      <c r="T26" s="16"/>
      <c r="U26" s="16"/>
      <c r="V26" s="16"/>
      <c r="W26" s="16"/>
      <c r="X26" s="16"/>
      <c r="Y26" s="16"/>
      <c r="Z26" s="105"/>
      <c r="AA26" s="117"/>
      <c r="AB26" s="153"/>
      <c r="AC26" s="16"/>
      <c r="AD26" s="16"/>
      <c r="AE26" s="16"/>
      <c r="AF26" s="16"/>
      <c r="AG26" s="16"/>
      <c r="AH26" s="16"/>
      <c r="AI26" s="16"/>
      <c r="AJ26" s="16"/>
      <c r="AK26" s="16"/>
      <c r="AL26" s="121"/>
      <c r="AM26" s="121">
        <v>170000</v>
      </c>
      <c r="AN26" s="121"/>
      <c r="AO26" s="16"/>
      <c r="AP26" s="16"/>
      <c r="AQ26" s="16"/>
      <c r="AR26" s="16"/>
      <c r="AS26" s="16"/>
      <c r="AT26" s="16"/>
      <c r="AU26" s="34"/>
      <c r="AV26" s="34"/>
      <c r="AW26" s="34"/>
      <c r="AX26" s="34"/>
      <c r="AY26" s="34"/>
      <c r="AZ26" s="34"/>
      <c r="BA26" s="34"/>
      <c r="BB26" s="145"/>
      <c r="BC26" s="407"/>
      <c r="BD26" s="34"/>
      <c r="BE26" s="34"/>
      <c r="BF26" s="145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" customHeight="1" x14ac:dyDescent="0.3">
      <c r="A27" s="117" t="s">
        <v>75</v>
      </c>
      <c r="B27" s="153" t="s">
        <v>96</v>
      </c>
      <c r="C27" s="17" t="s">
        <v>105</v>
      </c>
      <c r="D27" s="16" t="s">
        <v>106</v>
      </c>
      <c r="E27" s="424"/>
      <c r="F27" s="429"/>
      <c r="G27" s="424"/>
      <c r="H27" s="16" t="s">
        <v>103</v>
      </c>
      <c r="I27" s="18">
        <v>1999</v>
      </c>
      <c r="J27" s="18"/>
      <c r="K27" s="86">
        <f t="shared" ca="1" si="0"/>
        <v>27</v>
      </c>
      <c r="L27" s="16"/>
      <c r="M27" s="16" t="s">
        <v>107</v>
      </c>
      <c r="N27" s="16" t="str">
        <f t="shared" si="1"/>
        <v xml:space="preserve"> </v>
      </c>
      <c r="O27" s="16" t="str">
        <f t="shared" si="2"/>
        <v xml:space="preserve"> </v>
      </c>
      <c r="P27" s="71" t="s">
        <v>100</v>
      </c>
      <c r="Q27" s="71"/>
      <c r="R27" s="72"/>
      <c r="S27" s="57"/>
      <c r="T27" s="16"/>
      <c r="U27" s="63">
        <v>100000</v>
      </c>
      <c r="V27" s="57"/>
      <c r="W27" s="132"/>
      <c r="X27" s="129"/>
      <c r="Y27" s="129"/>
      <c r="Z27" s="105"/>
      <c r="AA27" s="117"/>
      <c r="AB27" s="153"/>
      <c r="AC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05"/>
      <c r="BC27" s="406"/>
      <c r="BD27" s="16"/>
      <c r="BE27" s="16"/>
      <c r="BF27" s="105"/>
      <c r="BJ27" s="16"/>
      <c r="BK27" s="16"/>
      <c r="BL27" s="16"/>
      <c r="BM27" s="16"/>
      <c r="BN27" s="16"/>
    </row>
    <row r="28" spans="1:67" ht="14.4" customHeight="1" x14ac:dyDescent="0.3">
      <c r="A28" s="117" t="s">
        <v>75</v>
      </c>
      <c r="B28" s="153" t="s">
        <v>96</v>
      </c>
      <c r="C28" s="17" t="s">
        <v>108</v>
      </c>
      <c r="D28" s="16" t="s">
        <v>106</v>
      </c>
      <c r="E28" s="424"/>
      <c r="F28" s="429"/>
      <c r="G28" s="424"/>
      <c r="H28" s="16" t="s">
        <v>109</v>
      </c>
      <c r="I28" s="18">
        <v>1999</v>
      </c>
      <c r="J28" s="18"/>
      <c r="K28" s="86">
        <f t="shared" ca="1" si="0"/>
        <v>27</v>
      </c>
      <c r="L28" s="56">
        <v>220000</v>
      </c>
      <c r="M28" s="120" t="s">
        <v>110</v>
      </c>
      <c r="N28" s="16" t="str">
        <f t="shared" si="1"/>
        <v xml:space="preserve"> </v>
      </c>
      <c r="O28" s="16" t="str">
        <f t="shared" si="2"/>
        <v xml:space="preserve"> </v>
      </c>
      <c r="P28" s="71" t="s">
        <v>100</v>
      </c>
      <c r="Q28" s="71"/>
      <c r="R28" s="72"/>
      <c r="S28" s="57"/>
      <c r="T28" s="57"/>
      <c r="U28" s="127"/>
      <c r="V28" s="57"/>
      <c r="W28" s="117"/>
      <c r="X28" s="232">
        <v>85000</v>
      </c>
      <c r="Y28" s="146"/>
      <c r="Z28" s="218"/>
      <c r="AA28" s="117"/>
      <c r="AB28" s="153"/>
      <c r="AC28" s="120"/>
      <c r="AD28" s="120"/>
      <c r="AE28" s="196"/>
      <c r="AF28" s="16"/>
      <c r="AG28" s="16"/>
      <c r="AH28" s="16"/>
      <c r="AI28" s="16"/>
      <c r="AJ28" s="16"/>
      <c r="AK28" s="16"/>
      <c r="AL28" s="121"/>
      <c r="AM28" s="121"/>
      <c r="AN28" s="121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05"/>
      <c r="BC28" s="406"/>
      <c r="BD28" s="16"/>
      <c r="BE28" s="16"/>
      <c r="BF28" s="105"/>
      <c r="BJ28" s="16"/>
      <c r="BK28" s="34"/>
      <c r="BL28" s="34"/>
      <c r="BM28" s="16"/>
      <c r="BN28" s="34"/>
      <c r="BO28" s="160"/>
    </row>
    <row r="29" spans="1:67" ht="23.25" customHeight="1" x14ac:dyDescent="0.3">
      <c r="A29" s="117" t="s">
        <v>75</v>
      </c>
      <c r="B29" s="153" t="s">
        <v>96</v>
      </c>
      <c r="C29" s="17" t="s">
        <v>111</v>
      </c>
      <c r="D29" s="118" t="s">
        <v>112</v>
      </c>
      <c r="E29" s="424"/>
      <c r="F29" s="429"/>
      <c r="G29" s="424"/>
      <c r="H29" s="34" t="s">
        <v>113</v>
      </c>
      <c r="I29" s="18">
        <v>1970</v>
      </c>
      <c r="J29" s="18" t="s">
        <v>114</v>
      </c>
      <c r="K29" s="86">
        <f ca="1">IF(I29="","",YEAR(TODAY())-I29)</f>
        <v>56</v>
      </c>
      <c r="L29" s="16">
        <v>1170000</v>
      </c>
      <c r="M29" s="130" t="s">
        <v>115</v>
      </c>
      <c r="N29" s="16" t="str">
        <f>IF(I29&gt;2008,"Evaluation interne", " ")</f>
        <v xml:space="preserve"> </v>
      </c>
      <c r="O29" s="16" t="str">
        <f>IF(I29&gt;2008, I29+20, " ")</f>
        <v xml:space="preserve"> </v>
      </c>
      <c r="P29" s="71" t="s">
        <v>79</v>
      </c>
      <c r="Q29" s="71">
        <v>2026</v>
      </c>
      <c r="R29" s="72">
        <v>40000</v>
      </c>
      <c r="S29" s="58"/>
      <c r="T29" s="57"/>
      <c r="U29" s="57"/>
      <c r="V29" s="57"/>
      <c r="W29" s="78">
        <v>69000</v>
      </c>
      <c r="X29" s="16"/>
      <c r="Y29" s="58"/>
      <c r="Z29" s="105"/>
      <c r="AA29" s="235">
        <v>170000</v>
      </c>
      <c r="AB29" s="153"/>
      <c r="AC29" s="120"/>
      <c r="AD29" s="196"/>
      <c r="AE29" s="60">
        <v>1170000</v>
      </c>
      <c r="AF29" s="16"/>
      <c r="AG29" s="16"/>
      <c r="AH29" s="16"/>
      <c r="AI29" s="16"/>
      <c r="AJ29" s="16"/>
      <c r="AK29" s="16"/>
      <c r="AL29" s="121"/>
      <c r="AM29" s="121"/>
      <c r="AN29" s="121"/>
      <c r="AO29" s="16"/>
      <c r="AP29" s="16"/>
      <c r="AQ29" s="16"/>
      <c r="AR29" s="16"/>
      <c r="AS29" s="16"/>
      <c r="AT29" s="16"/>
      <c r="AU29" s="34"/>
      <c r="AV29" s="34"/>
      <c r="AW29" s="16"/>
      <c r="AX29" s="34"/>
      <c r="AY29" s="16"/>
      <c r="AZ29" s="34"/>
      <c r="BA29" s="34"/>
      <c r="BB29" s="145"/>
      <c r="BC29" s="407"/>
      <c r="BD29" s="34"/>
      <c r="BE29" s="34"/>
      <c r="BF29" s="145"/>
      <c r="BG29" s="84"/>
      <c r="BH29" s="84"/>
      <c r="BI29" s="84"/>
      <c r="BJ29" s="16" t="s">
        <v>116</v>
      </c>
      <c r="BK29" s="16"/>
      <c r="BL29" s="16"/>
      <c r="BM29" s="16">
        <v>2026</v>
      </c>
      <c r="BN29" s="16"/>
    </row>
    <row r="30" spans="1:67" ht="15.75" customHeight="1" x14ac:dyDescent="0.3">
      <c r="A30" s="117" t="s">
        <v>75</v>
      </c>
      <c r="B30" s="153" t="s">
        <v>96</v>
      </c>
      <c r="C30" s="17" t="s">
        <v>117</v>
      </c>
      <c r="D30" s="118" t="s">
        <v>112</v>
      </c>
      <c r="E30" s="424"/>
      <c r="F30" s="429"/>
      <c r="G30" s="424"/>
      <c r="H30" s="34" t="s">
        <v>113</v>
      </c>
      <c r="I30" s="18">
        <v>1979</v>
      </c>
      <c r="J30" s="18"/>
      <c r="K30" s="86">
        <f t="shared" ca="1" si="0"/>
        <v>47</v>
      </c>
      <c r="L30" s="16">
        <v>120000</v>
      </c>
      <c r="M30" s="16" t="s">
        <v>107</v>
      </c>
      <c r="N30" s="16" t="str">
        <f t="shared" si="1"/>
        <v xml:space="preserve"> </v>
      </c>
      <c r="O30" s="16" t="str">
        <f t="shared" si="2"/>
        <v xml:space="preserve"> </v>
      </c>
      <c r="P30" s="71" t="s">
        <v>79</v>
      </c>
      <c r="Q30" s="71">
        <v>2026</v>
      </c>
      <c r="R30" s="72">
        <v>20000</v>
      </c>
      <c r="S30" s="57"/>
      <c r="T30" s="59"/>
      <c r="U30" s="57"/>
      <c r="V30" s="57"/>
      <c r="W30" s="190">
        <v>20000</v>
      </c>
      <c r="X30" s="129"/>
      <c r="Y30" s="129"/>
      <c r="Z30" s="420"/>
      <c r="AA30" s="117"/>
      <c r="AB30" s="153"/>
      <c r="AC30" s="120"/>
      <c r="AD30" s="120"/>
      <c r="AE30" s="120"/>
      <c r="AF30" s="16"/>
      <c r="AG30" s="16"/>
      <c r="AH30" s="16"/>
      <c r="AI30" s="16"/>
      <c r="AJ30" s="16"/>
      <c r="AK30" s="16"/>
      <c r="AL30" s="121"/>
      <c r="AM30" s="121"/>
      <c r="AN30" s="121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05"/>
      <c r="BC30" s="406"/>
      <c r="BD30" s="16"/>
      <c r="BE30" s="16"/>
      <c r="BF30" s="105"/>
      <c r="BJ30" s="16" t="s">
        <v>118</v>
      </c>
      <c r="BK30" s="16" t="s">
        <v>83</v>
      </c>
      <c r="BL30" s="16"/>
      <c r="BM30" s="16"/>
      <c r="BN30" s="16"/>
    </row>
    <row r="31" spans="1:67" ht="18" customHeight="1" x14ac:dyDescent="0.3">
      <c r="A31" s="117" t="s">
        <v>75</v>
      </c>
      <c r="B31" s="153" t="s">
        <v>96</v>
      </c>
      <c r="C31" s="419" t="s">
        <v>119</v>
      </c>
      <c r="D31" s="118" t="s">
        <v>112</v>
      </c>
      <c r="E31" s="424"/>
      <c r="F31" s="429"/>
      <c r="G31" s="424"/>
      <c r="H31" s="34" t="s">
        <v>113</v>
      </c>
      <c r="I31" s="18">
        <v>1979</v>
      </c>
      <c r="J31" s="18" t="s">
        <v>120</v>
      </c>
      <c r="K31" s="86">
        <f t="shared" ca="1" si="0"/>
        <v>47</v>
      </c>
      <c r="L31" s="16">
        <v>120000</v>
      </c>
      <c r="M31" s="16" t="s">
        <v>107</v>
      </c>
      <c r="N31" s="16" t="str">
        <f t="shared" si="1"/>
        <v xml:space="preserve"> </v>
      </c>
      <c r="O31" s="16" t="str">
        <f t="shared" si="2"/>
        <v xml:space="preserve"> </v>
      </c>
      <c r="P31" s="71" t="s">
        <v>79</v>
      </c>
      <c r="Q31" s="71">
        <v>2026</v>
      </c>
      <c r="R31" s="72">
        <v>20000</v>
      </c>
      <c r="S31" s="57"/>
      <c r="T31" s="57"/>
      <c r="U31" s="57"/>
      <c r="V31" s="57"/>
      <c r="W31" s="192">
        <f>20000</f>
        <v>20000</v>
      </c>
      <c r="X31" s="132"/>
      <c r="Y31" s="129"/>
      <c r="Z31" s="420"/>
      <c r="AA31" s="117"/>
      <c r="AB31" s="153"/>
      <c r="AC31" s="120"/>
      <c r="AD31" s="120"/>
      <c r="AE31" s="120"/>
      <c r="AF31" s="16"/>
      <c r="AG31" s="16"/>
      <c r="AH31" s="16"/>
      <c r="AI31" s="16"/>
      <c r="AJ31" s="16"/>
      <c r="AK31" s="16"/>
      <c r="AL31" s="121"/>
      <c r="AM31" s="121"/>
      <c r="AN31" s="121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05"/>
      <c r="BC31" s="406"/>
      <c r="BD31" s="16"/>
      <c r="BE31" s="16"/>
      <c r="BF31" s="105"/>
      <c r="BJ31" s="16" t="s">
        <v>121</v>
      </c>
      <c r="BK31" s="16" t="s">
        <v>83</v>
      </c>
      <c r="BL31" s="16"/>
      <c r="BM31" s="16"/>
      <c r="BN31" s="16"/>
    </row>
    <row r="32" spans="1:67" ht="27" customHeight="1" x14ac:dyDescent="0.3">
      <c r="A32" s="117" t="s">
        <v>75</v>
      </c>
      <c r="B32" s="153" t="s">
        <v>96</v>
      </c>
      <c r="C32" s="17" t="s">
        <v>122</v>
      </c>
      <c r="D32" s="118"/>
      <c r="E32" s="424"/>
      <c r="F32" s="429"/>
      <c r="G32" s="424"/>
      <c r="H32" s="34" t="s">
        <v>123</v>
      </c>
      <c r="I32" s="18">
        <v>1970</v>
      </c>
      <c r="J32" s="18"/>
      <c r="K32" s="86">
        <f t="shared" ca="1" si="0"/>
        <v>56</v>
      </c>
      <c r="L32" s="16"/>
      <c r="M32" s="80" t="s">
        <v>124</v>
      </c>
      <c r="N32" s="16" t="str">
        <f t="shared" si="1"/>
        <v xml:space="preserve"> </v>
      </c>
      <c r="O32" s="16" t="str">
        <f t="shared" si="2"/>
        <v xml:space="preserve"> </v>
      </c>
      <c r="P32" s="124" t="s">
        <v>125</v>
      </c>
      <c r="Q32" s="71">
        <v>2035</v>
      </c>
      <c r="R32" s="72">
        <v>40000</v>
      </c>
      <c r="S32" s="58"/>
      <c r="T32" s="79">
        <f xml:space="preserve"> 40000 + 25000</f>
        <v>65000</v>
      </c>
      <c r="U32" s="57"/>
      <c r="V32" s="57"/>
      <c r="W32" s="105"/>
      <c r="X32" s="117"/>
      <c r="Y32" s="149"/>
      <c r="Z32" s="156"/>
      <c r="AA32" s="235">
        <v>170000</v>
      </c>
      <c r="AB32" s="153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282">
        <v>40000</v>
      </c>
      <c r="AY32" s="16"/>
      <c r="BA32" s="16"/>
      <c r="BB32" s="105"/>
      <c r="BC32" s="404">
        <v>1120000</v>
      </c>
      <c r="BD32" s="16"/>
      <c r="BE32" s="16"/>
      <c r="BF32" s="105"/>
      <c r="BJ32" s="17" t="s">
        <v>126</v>
      </c>
      <c r="BK32" s="16"/>
      <c r="BL32" s="16"/>
      <c r="BM32" s="16">
        <v>2026</v>
      </c>
      <c r="BN32" s="16"/>
    </row>
    <row r="33" spans="1:67" ht="14.4" x14ac:dyDescent="0.3">
      <c r="A33" s="117" t="s">
        <v>75</v>
      </c>
      <c r="B33" s="153" t="s">
        <v>96</v>
      </c>
      <c r="C33" s="17" t="s">
        <v>127</v>
      </c>
      <c r="D33" s="16" t="s">
        <v>98</v>
      </c>
      <c r="E33" s="424"/>
      <c r="F33" s="429"/>
      <c r="G33" s="424"/>
      <c r="H33" s="16" t="s">
        <v>109</v>
      </c>
      <c r="I33" s="18"/>
      <c r="J33" s="18"/>
      <c r="K33" s="86" t="str">
        <f t="shared" ca="1" si="0"/>
        <v/>
      </c>
      <c r="L33" s="16"/>
      <c r="M33" s="16"/>
      <c r="N33" s="16" t="str">
        <f t="shared" si="1"/>
        <v xml:space="preserve"> </v>
      </c>
      <c r="O33" s="16" t="str">
        <f t="shared" si="2"/>
        <v xml:space="preserve"> </v>
      </c>
      <c r="P33" s="16"/>
      <c r="Q33" s="16"/>
      <c r="R33" s="16"/>
      <c r="S33" s="16"/>
      <c r="T33" s="16"/>
      <c r="U33" s="16"/>
      <c r="V33" s="16"/>
      <c r="W33" s="156"/>
      <c r="X33" s="117"/>
      <c r="Y33" s="153"/>
      <c r="Z33" s="105"/>
      <c r="AA33" s="117"/>
      <c r="AB33" s="153"/>
      <c r="AC33" s="16"/>
      <c r="AD33" s="16"/>
      <c r="AE33" s="16"/>
      <c r="AF33" s="16"/>
      <c r="AG33" s="16"/>
      <c r="AH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05"/>
      <c r="BC33" s="406"/>
      <c r="BD33" s="16"/>
      <c r="BE33" s="16"/>
      <c r="BF33" s="105"/>
      <c r="BJ33" s="17" t="s">
        <v>127</v>
      </c>
      <c r="BK33" s="16"/>
      <c r="BL33" s="16"/>
      <c r="BM33" s="16"/>
      <c r="BN33" s="16"/>
    </row>
    <row r="34" spans="1:67" ht="14.4" x14ac:dyDescent="0.3">
      <c r="A34" s="204" t="s">
        <v>75</v>
      </c>
      <c r="B34" s="161" t="s">
        <v>96</v>
      </c>
      <c r="C34" s="335" t="s">
        <v>128</v>
      </c>
      <c r="D34" s="118" t="s">
        <v>112</v>
      </c>
      <c r="E34" s="424">
        <v>2027</v>
      </c>
      <c r="F34" s="429">
        <v>80000</v>
      </c>
      <c r="G34" s="424"/>
      <c r="H34" s="118" t="s">
        <v>109</v>
      </c>
      <c r="I34" s="336"/>
      <c r="J34" s="336"/>
      <c r="K34" s="337" t="str">
        <f t="shared" ca="1" si="0"/>
        <v/>
      </c>
      <c r="L34" s="16"/>
      <c r="M34" s="16"/>
      <c r="N34" s="16" t="str">
        <f t="shared" si="1"/>
        <v xml:space="preserve"> </v>
      </c>
      <c r="O34" s="16" t="str">
        <f t="shared" si="2"/>
        <v xml:space="preserve"> </v>
      </c>
      <c r="P34" s="16"/>
      <c r="Q34" s="16"/>
      <c r="R34" s="16"/>
      <c r="S34" s="16"/>
      <c r="T34" s="16"/>
      <c r="U34" s="16"/>
      <c r="V34" s="16"/>
      <c r="W34" s="16"/>
      <c r="X34" s="119"/>
      <c r="Y34" s="16"/>
      <c r="Z34" s="105"/>
      <c r="AA34" s="117"/>
      <c r="AB34" s="153"/>
      <c r="AC34" s="16"/>
      <c r="AD34" s="16"/>
      <c r="AE34" s="16"/>
      <c r="AF34" s="16"/>
      <c r="AG34" s="16"/>
      <c r="AH34" s="16"/>
      <c r="AI34" s="16"/>
      <c r="AJ34" s="16"/>
      <c r="AK34" s="16"/>
      <c r="AL34" s="121"/>
      <c r="AM34" s="121"/>
      <c r="AN34" s="121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05"/>
      <c r="BC34" s="406"/>
      <c r="BD34" s="16"/>
      <c r="BE34" s="16"/>
      <c r="BF34" s="105"/>
      <c r="BJ34" s="16" t="s">
        <v>129</v>
      </c>
      <c r="BK34" s="16"/>
      <c r="BL34" s="16"/>
      <c r="BM34" s="16"/>
      <c r="BN34" s="124">
        <v>2025</v>
      </c>
    </row>
    <row r="35" spans="1:67" ht="14.4" x14ac:dyDescent="0.3">
      <c r="A35" s="117" t="s">
        <v>75</v>
      </c>
      <c r="B35" s="117" t="s">
        <v>96</v>
      </c>
      <c r="C35" s="284" t="s">
        <v>130</v>
      </c>
      <c r="D35" s="117" t="s">
        <v>112</v>
      </c>
      <c r="E35" s="424">
        <v>2026</v>
      </c>
      <c r="F35" s="429">
        <v>80000</v>
      </c>
      <c r="G35" s="424"/>
      <c r="H35" s="117" t="s">
        <v>131</v>
      </c>
      <c r="I35" s="288"/>
      <c r="J35" s="288"/>
      <c r="K35" s="319" t="str">
        <f t="shared" ca="1" si="0"/>
        <v/>
      </c>
      <c r="L35" s="153"/>
      <c r="M35" s="16"/>
      <c r="N35" s="16" t="str">
        <f t="shared" si="1"/>
        <v xml:space="preserve"> </v>
      </c>
      <c r="O35" s="16" t="str">
        <f t="shared" si="2"/>
        <v xml:space="preserve"> 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05"/>
      <c r="AA35" s="117"/>
      <c r="AB35" s="153"/>
      <c r="AC35" s="16"/>
      <c r="AD35" s="16"/>
      <c r="AE35" s="16"/>
      <c r="AF35" s="16"/>
      <c r="AG35" s="16"/>
      <c r="AH35" s="16"/>
      <c r="AI35" s="16"/>
      <c r="AJ35" s="16"/>
      <c r="AK35" s="16"/>
      <c r="AL35" s="121"/>
      <c r="AM35" s="121"/>
      <c r="AN35" s="121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05"/>
      <c r="BC35" s="406"/>
      <c r="BD35" s="16"/>
      <c r="BE35" s="16"/>
      <c r="BF35" s="105"/>
      <c r="BJ35" s="18" t="s">
        <v>130</v>
      </c>
      <c r="BK35" s="18"/>
      <c r="BL35" s="86"/>
      <c r="BM35" s="16"/>
      <c r="BN35" s="16"/>
      <c r="BO35" s="160"/>
    </row>
    <row r="36" spans="1:67" ht="14.4" x14ac:dyDescent="0.3">
      <c r="A36" s="214" t="s">
        <v>75</v>
      </c>
      <c r="B36" s="290" t="s">
        <v>132</v>
      </c>
      <c r="C36" s="355" t="s">
        <v>133</v>
      </c>
      <c r="D36" s="119" t="s">
        <v>98</v>
      </c>
      <c r="E36" s="424"/>
      <c r="F36" s="429"/>
      <c r="G36" s="424"/>
      <c r="H36" s="119" t="s">
        <v>134</v>
      </c>
      <c r="I36" s="356">
        <v>2019</v>
      </c>
      <c r="J36" s="356"/>
      <c r="K36" s="354">
        <f t="shared" ca="1" si="0"/>
        <v>7</v>
      </c>
      <c r="L36" s="16"/>
      <c r="M36" s="16"/>
      <c r="N36" s="16" t="str">
        <f t="shared" si="1"/>
        <v>Evaluation interne</v>
      </c>
      <c r="O36" s="16">
        <f t="shared" si="2"/>
        <v>2039</v>
      </c>
      <c r="P36" s="71" t="s">
        <v>79</v>
      </c>
      <c r="Q36" s="71">
        <f>I36+20</f>
        <v>2039</v>
      </c>
      <c r="R36" s="72">
        <v>40000</v>
      </c>
      <c r="S36" s="16"/>
      <c r="T36" s="16"/>
      <c r="U36" s="16"/>
      <c r="V36" s="16"/>
      <c r="W36" s="16"/>
      <c r="X36" s="16"/>
      <c r="Y36" s="57"/>
      <c r="Z36" s="16"/>
      <c r="AA36" s="156"/>
      <c r="AB36" s="153"/>
      <c r="AC36" s="16"/>
      <c r="AD36" s="151">
        <v>140000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05"/>
      <c r="BC36" s="406"/>
      <c r="BD36" s="16"/>
      <c r="BE36" s="16"/>
      <c r="BF36" s="105"/>
      <c r="BJ36" s="19" t="s">
        <v>133</v>
      </c>
      <c r="BK36" s="16"/>
      <c r="BL36" s="16"/>
      <c r="BM36" s="16">
        <v>2028</v>
      </c>
      <c r="BN36" s="16"/>
    </row>
    <row r="37" spans="1:67" ht="14.4" x14ac:dyDescent="0.3">
      <c r="A37" s="117" t="s">
        <v>75</v>
      </c>
      <c r="B37" s="153" t="s">
        <v>132</v>
      </c>
      <c r="C37" s="19" t="s">
        <v>135</v>
      </c>
      <c r="D37" s="16"/>
      <c r="E37" s="424"/>
      <c r="F37" s="429"/>
      <c r="G37" s="424"/>
      <c r="H37" s="16" t="s">
        <v>136</v>
      </c>
      <c r="I37" s="20">
        <v>2019</v>
      </c>
      <c r="J37" s="20"/>
      <c r="K37" s="86">
        <f t="shared" ca="1" si="0"/>
        <v>7</v>
      </c>
      <c r="L37" s="16"/>
      <c r="M37" s="16"/>
      <c r="N37" s="16" t="str">
        <f t="shared" si="1"/>
        <v>Evaluation interne</v>
      </c>
      <c r="O37" s="16">
        <f t="shared" si="2"/>
        <v>2039</v>
      </c>
      <c r="P37" s="71"/>
      <c r="Q37" s="71">
        <v>2039</v>
      </c>
      <c r="R37" s="72"/>
      <c r="S37" s="16"/>
      <c r="T37" s="16"/>
      <c r="U37" s="16"/>
      <c r="V37" s="16"/>
      <c r="W37" s="16"/>
      <c r="X37" s="16"/>
      <c r="Y37" s="57"/>
      <c r="Z37" s="16"/>
      <c r="AA37" s="105"/>
      <c r="AB37" s="153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05"/>
      <c r="BC37" s="406"/>
      <c r="BD37" s="16"/>
      <c r="BE37" s="16"/>
      <c r="BF37" s="105"/>
      <c r="BJ37" s="19"/>
      <c r="BK37" s="16"/>
      <c r="BL37" s="16"/>
      <c r="BM37" s="16"/>
      <c r="BN37" s="16"/>
    </row>
    <row r="38" spans="1:67" ht="14.4" x14ac:dyDescent="0.3">
      <c r="A38" s="117" t="s">
        <v>75</v>
      </c>
      <c r="B38" s="153" t="s">
        <v>132</v>
      </c>
      <c r="C38" s="19" t="s">
        <v>137</v>
      </c>
      <c r="D38" s="16" t="s">
        <v>98</v>
      </c>
      <c r="E38" s="424"/>
      <c r="F38" s="429"/>
      <c r="G38" s="424"/>
      <c r="H38" s="16" t="s">
        <v>138</v>
      </c>
      <c r="I38" s="20">
        <v>2019</v>
      </c>
      <c r="J38" s="20"/>
      <c r="K38" s="86">
        <f t="shared" ca="1" si="0"/>
        <v>7</v>
      </c>
      <c r="L38" s="16"/>
      <c r="M38" s="16"/>
      <c r="N38" s="16" t="str">
        <f t="shared" si="1"/>
        <v>Evaluation interne</v>
      </c>
      <c r="O38" s="16">
        <f t="shared" si="2"/>
        <v>2039</v>
      </c>
      <c r="P38" s="71" t="s">
        <v>79</v>
      </c>
      <c r="Q38" s="71">
        <f>I38+39</f>
        <v>2058</v>
      </c>
      <c r="R38" s="72">
        <v>40000</v>
      </c>
      <c r="S38" s="16"/>
      <c r="T38" s="16"/>
      <c r="U38" s="16"/>
      <c r="V38" s="16"/>
      <c r="W38" s="16"/>
      <c r="X38" s="16"/>
      <c r="Y38" s="16"/>
      <c r="AA38" s="105"/>
      <c r="AB38" s="153"/>
      <c r="AC38" s="16"/>
      <c r="AD38" s="16"/>
      <c r="AE38" s="16"/>
      <c r="AF38" s="16"/>
      <c r="AG38" s="247">
        <v>170000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05"/>
      <c r="BC38" s="406"/>
      <c r="BD38" s="16"/>
      <c r="BE38" s="16"/>
      <c r="BF38" s="105"/>
      <c r="BJ38" s="19" t="s">
        <v>137</v>
      </c>
      <c r="BK38" s="16"/>
      <c r="BL38" s="16"/>
      <c r="BM38" s="16">
        <v>2029</v>
      </c>
      <c r="BN38" s="16"/>
    </row>
    <row r="39" spans="1:67" ht="14.4" x14ac:dyDescent="0.3">
      <c r="A39" s="117" t="s">
        <v>75</v>
      </c>
      <c r="B39" s="153" t="s">
        <v>132</v>
      </c>
      <c r="C39" s="19" t="s">
        <v>139</v>
      </c>
      <c r="D39" s="16" t="s">
        <v>112</v>
      </c>
      <c r="E39" s="424" t="s">
        <v>17</v>
      </c>
      <c r="F39" s="429"/>
      <c r="G39" s="424"/>
      <c r="H39" s="16" t="s">
        <v>140</v>
      </c>
      <c r="I39" s="20">
        <v>2001</v>
      </c>
      <c r="J39" s="20"/>
      <c r="K39" s="86">
        <f t="shared" ca="1" si="0"/>
        <v>25</v>
      </c>
      <c r="L39" s="16"/>
      <c r="M39" s="16" t="s">
        <v>90</v>
      </c>
      <c r="N39" s="16" t="str">
        <f t="shared" si="1"/>
        <v xml:space="preserve"> </v>
      </c>
      <c r="O39" s="16" t="str">
        <f t="shared" si="2"/>
        <v xml:space="preserve"> </v>
      </c>
      <c r="P39" s="71" t="s">
        <v>79</v>
      </c>
      <c r="Q39" s="71">
        <f>I39+39</f>
        <v>2040</v>
      </c>
      <c r="R39" s="72">
        <v>40000</v>
      </c>
      <c r="S39" s="57"/>
      <c r="T39" s="16"/>
      <c r="U39" s="63">
        <v>135000</v>
      </c>
      <c r="V39" s="57"/>
      <c r="W39" s="57"/>
      <c r="X39" s="57"/>
      <c r="Y39" s="147">
        <v>290000</v>
      </c>
      <c r="Z39" s="16"/>
      <c r="AA39" s="105"/>
      <c r="AB39" s="153"/>
      <c r="AC39" s="120"/>
      <c r="AD39" s="120"/>
      <c r="AE39" s="120"/>
      <c r="AF39" s="16"/>
      <c r="AG39" s="16"/>
      <c r="AH39" s="16"/>
      <c r="AI39" s="16"/>
      <c r="AJ39" s="16"/>
      <c r="AK39" s="16"/>
      <c r="AL39" s="197"/>
      <c r="AM39" s="121"/>
      <c r="AN39" s="121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05"/>
      <c r="BC39" s="406"/>
      <c r="BD39" s="16"/>
      <c r="BE39" s="16"/>
      <c r="BF39" s="105"/>
      <c r="BJ39" s="18" t="s">
        <v>139</v>
      </c>
      <c r="BK39" s="18"/>
      <c r="BL39" s="86"/>
      <c r="BM39" s="16">
        <v>2025</v>
      </c>
      <c r="BN39" s="16"/>
      <c r="BO39" s="160"/>
    </row>
    <row r="40" spans="1:67" ht="14.4" x14ac:dyDescent="0.3">
      <c r="A40" s="117" t="s">
        <v>75</v>
      </c>
      <c r="B40" s="153" t="s">
        <v>132</v>
      </c>
      <c r="C40" s="19" t="s">
        <v>141</v>
      </c>
      <c r="D40" s="16" t="s">
        <v>98</v>
      </c>
      <c r="E40" s="424"/>
      <c r="F40" s="429"/>
      <c r="G40" s="424"/>
      <c r="H40" s="16" t="s">
        <v>142</v>
      </c>
      <c r="I40" s="20">
        <v>2000</v>
      </c>
      <c r="J40" s="20"/>
      <c r="K40" s="86">
        <f t="shared" ca="1" si="0"/>
        <v>26</v>
      </c>
      <c r="L40" s="150"/>
      <c r="M40" s="16" t="s">
        <v>90</v>
      </c>
      <c r="N40" s="16" t="str">
        <f t="shared" si="1"/>
        <v xml:space="preserve"> </v>
      </c>
      <c r="O40" s="16" t="str">
        <f t="shared" si="2"/>
        <v xml:space="preserve"> </v>
      </c>
      <c r="P40" s="71" t="s">
        <v>79</v>
      </c>
      <c r="Q40" s="71">
        <f>I40+39</f>
        <v>2039</v>
      </c>
      <c r="R40" s="72">
        <v>40000</v>
      </c>
      <c r="S40" s="16"/>
      <c r="T40" s="16"/>
      <c r="U40" s="16"/>
      <c r="V40" s="16"/>
      <c r="W40" s="16"/>
      <c r="X40" s="16"/>
      <c r="Y40" s="57"/>
      <c r="Z40" s="16"/>
      <c r="AA40" s="105"/>
      <c r="AB40" s="153"/>
      <c r="AC40" s="16"/>
      <c r="AD40" s="247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S40" s="16"/>
      <c r="AT40" s="16"/>
      <c r="AU40" s="16"/>
      <c r="AV40" s="16"/>
      <c r="AW40" s="16"/>
      <c r="AX40" s="16"/>
      <c r="AY40" s="16"/>
      <c r="AZ40" s="16"/>
      <c r="BA40" s="16"/>
      <c r="BB40" s="105"/>
      <c r="BC40" s="406"/>
      <c r="BD40" s="16"/>
      <c r="BE40" s="16"/>
      <c r="BF40" s="105"/>
      <c r="BJ40" s="19" t="s">
        <v>141</v>
      </c>
      <c r="BK40" s="16"/>
      <c r="BL40" s="16"/>
      <c r="BM40" s="16">
        <v>2027</v>
      </c>
      <c r="BN40" s="16"/>
    </row>
    <row r="41" spans="1:67" ht="14.4" x14ac:dyDescent="0.3">
      <c r="A41" s="117" t="s">
        <v>75</v>
      </c>
      <c r="B41" s="153" t="s">
        <v>132</v>
      </c>
      <c r="C41" s="19" t="s">
        <v>143</v>
      </c>
      <c r="D41" s="16" t="s">
        <v>112</v>
      </c>
      <c r="E41" s="424"/>
      <c r="F41" s="429"/>
      <c r="G41" s="424"/>
      <c r="H41" s="16" t="s">
        <v>144</v>
      </c>
      <c r="I41" s="20">
        <v>1998</v>
      </c>
      <c r="J41" s="20"/>
      <c r="K41" s="86">
        <f t="shared" ref="K41:K72" ca="1" si="4">IF(I41="","",YEAR(TODAY())-I41)</f>
        <v>28</v>
      </c>
      <c r="L41" s="16"/>
      <c r="M41" s="120" t="s">
        <v>90</v>
      </c>
      <c r="N41" s="16" t="str">
        <f t="shared" ref="N41:N74" si="5">IF(I41&gt;2008,"Evaluation interne", " ")</f>
        <v xml:space="preserve"> </v>
      </c>
      <c r="O41" s="16" t="str">
        <f t="shared" ref="O41:O74" si="6">IF(I41&gt;2008, I41+20, " ")</f>
        <v xml:space="preserve"> </v>
      </c>
      <c r="P41" s="71" t="s">
        <v>79</v>
      </c>
      <c r="Q41" s="71">
        <f>I41+39</f>
        <v>2037</v>
      </c>
      <c r="R41" s="72">
        <v>40000</v>
      </c>
      <c r="S41" s="57"/>
      <c r="T41" s="16"/>
      <c r="U41" s="16"/>
      <c r="W41" s="57"/>
      <c r="X41" s="16"/>
      <c r="Y41" s="57"/>
      <c r="Z41" s="16"/>
      <c r="AA41" s="239">
        <v>0</v>
      </c>
      <c r="AB41" s="153"/>
      <c r="AC41" s="120"/>
      <c r="AD41" s="120"/>
      <c r="AE41" s="120"/>
      <c r="AF41" s="16"/>
      <c r="AG41" s="16"/>
      <c r="AH41" s="16"/>
      <c r="AI41" s="16"/>
      <c r="AJ41" s="16"/>
      <c r="AK41" s="16"/>
      <c r="AL41" s="121"/>
      <c r="AM41" s="121"/>
      <c r="AN41" s="121"/>
      <c r="AO41" s="16"/>
      <c r="AP41" s="16"/>
      <c r="AQ41" s="16"/>
      <c r="AR41" s="16"/>
      <c r="AS41" s="16"/>
      <c r="AT41" s="16"/>
      <c r="AU41" s="16"/>
      <c r="AV41" s="16"/>
      <c r="AW41" s="16"/>
      <c r="AY41" s="16"/>
      <c r="AZ41" s="16"/>
      <c r="BA41" s="16"/>
      <c r="BB41" s="105"/>
      <c r="BC41" s="406"/>
      <c r="BD41" s="16"/>
      <c r="BE41" s="16"/>
      <c r="BF41" s="105"/>
      <c r="BJ41" s="18" t="s">
        <v>143</v>
      </c>
      <c r="BK41" s="18"/>
      <c r="BL41" s="86"/>
      <c r="BM41" s="16">
        <v>2025</v>
      </c>
      <c r="BN41" s="124">
        <v>2025</v>
      </c>
      <c r="BO41" s="160"/>
    </row>
    <row r="42" spans="1:67" ht="14.4" x14ac:dyDescent="0.3">
      <c r="A42" s="117" t="s">
        <v>75</v>
      </c>
      <c r="B42" s="153" t="s">
        <v>132</v>
      </c>
      <c r="C42" s="19" t="s">
        <v>145</v>
      </c>
      <c r="D42" s="16"/>
      <c r="E42" s="424"/>
      <c r="F42" s="429"/>
      <c r="G42" s="424"/>
      <c r="H42" s="16" t="s">
        <v>146</v>
      </c>
      <c r="I42" s="20">
        <v>1996</v>
      </c>
      <c r="J42" s="20"/>
      <c r="K42" s="86">
        <f t="shared" ca="1" si="4"/>
        <v>30</v>
      </c>
      <c r="L42" s="150"/>
      <c r="M42" s="120" t="s">
        <v>90</v>
      </c>
      <c r="N42" s="16" t="str">
        <f t="shared" si="5"/>
        <v xml:space="preserve"> </v>
      </c>
      <c r="O42" s="16" t="str">
        <f t="shared" si="6"/>
        <v xml:space="preserve"> </v>
      </c>
      <c r="P42" s="71" t="s">
        <v>79</v>
      </c>
      <c r="Q42" s="71">
        <v>2035</v>
      </c>
      <c r="R42" s="72">
        <v>25000</v>
      </c>
      <c r="S42" s="16"/>
      <c r="T42" s="16"/>
      <c r="U42" s="16"/>
      <c r="V42" s="57"/>
      <c r="W42" s="57"/>
      <c r="X42" s="16"/>
      <c r="Y42" s="57"/>
      <c r="Z42" s="16"/>
      <c r="AA42" s="389">
        <v>170000</v>
      </c>
      <c r="AB42" s="153"/>
      <c r="AC42" s="120"/>
      <c r="AD42" s="120"/>
      <c r="AE42" s="120"/>
      <c r="AF42" s="16"/>
      <c r="AG42" s="16"/>
      <c r="AH42" s="16"/>
      <c r="AI42" s="16"/>
      <c r="AJ42" s="16"/>
      <c r="AK42" s="16"/>
      <c r="AL42" s="121"/>
      <c r="AM42" s="121"/>
      <c r="AN42" s="121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05"/>
      <c r="BC42" s="406"/>
      <c r="BD42" s="16"/>
      <c r="BE42" s="16"/>
      <c r="BF42" s="105"/>
      <c r="BJ42" s="18" t="s">
        <v>145</v>
      </c>
      <c r="BK42" s="18"/>
      <c r="BL42" s="86"/>
      <c r="BM42" s="16">
        <v>2026</v>
      </c>
      <c r="BN42" s="16"/>
      <c r="BO42" s="160"/>
    </row>
    <row r="43" spans="1:67" ht="14.4" x14ac:dyDescent="0.3">
      <c r="A43" s="204" t="s">
        <v>75</v>
      </c>
      <c r="B43" s="161" t="s">
        <v>132</v>
      </c>
      <c r="C43" s="338" t="s">
        <v>147</v>
      </c>
      <c r="D43" s="11" t="s">
        <v>98</v>
      </c>
      <c r="E43" s="424"/>
      <c r="F43" s="429"/>
      <c r="G43" s="424"/>
      <c r="H43" s="118" t="s">
        <v>148</v>
      </c>
      <c r="I43" s="339">
        <v>1995</v>
      </c>
      <c r="J43" s="339"/>
      <c r="K43" s="337">
        <f t="shared" ca="1" si="4"/>
        <v>31</v>
      </c>
      <c r="L43" s="150"/>
      <c r="M43" s="120" t="s">
        <v>90</v>
      </c>
      <c r="N43" s="16" t="str">
        <f t="shared" si="5"/>
        <v xml:space="preserve"> </v>
      </c>
      <c r="O43" s="16" t="str">
        <f t="shared" si="6"/>
        <v xml:space="preserve"> </v>
      </c>
      <c r="P43" s="71" t="s">
        <v>79</v>
      </c>
      <c r="Q43" s="71">
        <v>2034</v>
      </c>
      <c r="R43" s="72">
        <v>40000</v>
      </c>
      <c r="S43" s="16"/>
      <c r="U43" s="16"/>
      <c r="V43" s="57"/>
      <c r="W43" s="16"/>
      <c r="X43" s="16"/>
      <c r="Y43" s="57"/>
      <c r="Z43" s="16"/>
      <c r="AA43" s="390">
        <v>0</v>
      </c>
      <c r="AB43" s="153"/>
      <c r="AC43" s="120"/>
      <c r="AD43" s="120"/>
      <c r="AE43" s="120"/>
      <c r="AF43" s="16"/>
      <c r="AG43" s="16"/>
      <c r="AH43" s="16"/>
      <c r="AI43" s="16"/>
      <c r="AJ43" s="16"/>
      <c r="AK43" s="16"/>
      <c r="AL43" s="121"/>
      <c r="AM43" s="121"/>
      <c r="AN43" s="121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05"/>
      <c r="BC43" s="406"/>
      <c r="BD43" s="16"/>
      <c r="BE43" s="16"/>
      <c r="BF43" s="105"/>
      <c r="BG43" s="84"/>
      <c r="BH43" s="84"/>
      <c r="BI43" s="84"/>
      <c r="BJ43" s="11" t="s">
        <v>147</v>
      </c>
      <c r="BL43" s="16"/>
      <c r="BM43" s="16">
        <v>2026</v>
      </c>
      <c r="BN43" s="16"/>
    </row>
    <row r="44" spans="1:67" ht="14.4" x14ac:dyDescent="0.3">
      <c r="A44" s="117" t="s">
        <v>75</v>
      </c>
      <c r="B44" s="117" t="s">
        <v>132</v>
      </c>
      <c r="C44" s="208" t="s">
        <v>149</v>
      </c>
      <c r="D44" s="117" t="s">
        <v>112</v>
      </c>
      <c r="E44" s="424">
        <v>2027</v>
      </c>
      <c r="F44" s="429">
        <v>80000</v>
      </c>
      <c r="G44" s="424"/>
      <c r="H44" s="117" t="s">
        <v>150</v>
      </c>
      <c r="I44" s="320">
        <v>1994</v>
      </c>
      <c r="J44" s="320"/>
      <c r="K44" s="319">
        <f t="shared" ca="1" si="4"/>
        <v>32</v>
      </c>
      <c r="L44" s="334"/>
      <c r="M44" s="16" t="s">
        <v>90</v>
      </c>
      <c r="N44" s="16" t="str">
        <f t="shared" si="5"/>
        <v xml:space="preserve"> </v>
      </c>
      <c r="O44" s="16" t="str">
        <f t="shared" si="6"/>
        <v xml:space="preserve"> </v>
      </c>
      <c r="P44" s="71" t="s">
        <v>79</v>
      </c>
      <c r="Q44" s="71">
        <v>2033</v>
      </c>
      <c r="R44" s="72">
        <v>40000</v>
      </c>
      <c r="S44" s="105"/>
      <c r="T44" s="117"/>
      <c r="U44" s="153"/>
      <c r="V44" s="16"/>
      <c r="W44" s="16"/>
      <c r="X44" s="16"/>
      <c r="Y44" s="57"/>
      <c r="Z44" s="16"/>
      <c r="AA44" s="389">
        <v>170000</v>
      </c>
      <c r="AB44" s="153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05"/>
      <c r="BC44" s="406"/>
      <c r="BD44" s="16"/>
      <c r="BE44" s="16"/>
      <c r="BF44" s="105"/>
      <c r="BJ44" s="199" t="s">
        <v>151</v>
      </c>
      <c r="BL44" s="16"/>
      <c r="BM44" s="16">
        <v>2027</v>
      </c>
      <c r="BN44" s="16"/>
    </row>
    <row r="45" spans="1:67" ht="14.4" x14ac:dyDescent="0.3">
      <c r="A45" s="117" t="s">
        <v>75</v>
      </c>
      <c r="B45" s="153" t="s">
        <v>152</v>
      </c>
      <c r="C45" s="14" t="s">
        <v>153</v>
      </c>
      <c r="D45" s="16" t="s">
        <v>98</v>
      </c>
      <c r="E45" s="424"/>
      <c r="F45" s="429"/>
      <c r="G45" s="424"/>
      <c r="H45" s="16" t="s">
        <v>142</v>
      </c>
      <c r="I45" s="15">
        <v>2016</v>
      </c>
      <c r="J45" s="15"/>
      <c r="K45" s="86">
        <f t="shared" ca="1" si="4"/>
        <v>10</v>
      </c>
      <c r="M45" s="16"/>
      <c r="N45" s="16" t="str">
        <f t="shared" si="5"/>
        <v>Evaluation interne</v>
      </c>
      <c r="O45" s="16">
        <f t="shared" si="6"/>
        <v>2036</v>
      </c>
      <c r="P45" s="71" t="s">
        <v>79</v>
      </c>
      <c r="Q45" s="71">
        <f t="shared" ref="Q45:Q53" si="7">I45+39</f>
        <v>2055</v>
      </c>
      <c r="R45" s="72">
        <v>40000</v>
      </c>
      <c r="S45" s="57"/>
      <c r="T45" s="57"/>
      <c r="U45" s="57"/>
      <c r="V45" s="57"/>
      <c r="W45" s="57"/>
      <c r="X45" s="193"/>
      <c r="Y45" s="57"/>
      <c r="Z45" s="118"/>
      <c r="AA45" s="218"/>
      <c r="AB45" s="153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05"/>
      <c r="BC45" s="406"/>
      <c r="BD45" s="16"/>
      <c r="BE45" s="16"/>
      <c r="BF45" s="105"/>
      <c r="BJ45" s="14" t="s">
        <v>153</v>
      </c>
      <c r="BK45" s="16"/>
      <c r="BL45" s="16"/>
      <c r="BM45" s="16" t="s">
        <v>98</v>
      </c>
      <c r="BN45" s="16"/>
      <c r="BO45" s="16"/>
    </row>
    <row r="46" spans="1:67" ht="14.4" x14ac:dyDescent="0.3">
      <c r="A46" s="117" t="s">
        <v>75</v>
      </c>
      <c r="B46" s="153" t="s">
        <v>152</v>
      </c>
      <c r="C46" s="14" t="s">
        <v>154</v>
      </c>
      <c r="D46" s="16" t="s">
        <v>98</v>
      </c>
      <c r="E46" s="424"/>
      <c r="F46" s="429"/>
      <c r="G46" s="424"/>
      <c r="H46" s="16" t="s">
        <v>142</v>
      </c>
      <c r="I46" s="15">
        <v>2010</v>
      </c>
      <c r="J46" s="15"/>
      <c r="K46" s="86">
        <f ca="1">IF(I46="","",YEAR(TODAY())-I46)</f>
        <v>16</v>
      </c>
      <c r="L46" s="16"/>
      <c r="M46" s="80" t="s">
        <v>90</v>
      </c>
      <c r="N46" s="16" t="str">
        <f>IF(I46&gt;2008,"Evaluation interne", " ")</f>
        <v>Evaluation interne</v>
      </c>
      <c r="O46" s="16">
        <f>IF(I46&gt;2008, I46+20, " ")</f>
        <v>2030</v>
      </c>
      <c r="P46" s="71" t="s">
        <v>79</v>
      </c>
      <c r="Q46" s="71">
        <f>I46+39</f>
        <v>2049</v>
      </c>
      <c r="R46" s="72">
        <v>40000</v>
      </c>
      <c r="S46" s="57"/>
      <c r="T46" s="57"/>
      <c r="U46" s="57"/>
      <c r="V46" s="57"/>
      <c r="W46" s="57"/>
      <c r="X46" s="57"/>
      <c r="Y46" s="57"/>
      <c r="Z46" s="16"/>
      <c r="AA46" s="105"/>
      <c r="AB46" s="153"/>
      <c r="AC46" s="16"/>
      <c r="AD46" s="16"/>
      <c r="AE46" s="16"/>
      <c r="AF46" s="16"/>
      <c r="AG46" s="16"/>
      <c r="AH46" s="16"/>
      <c r="AI46" s="78">
        <v>40000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247">
        <v>170000</v>
      </c>
      <c r="AZ46" s="16"/>
      <c r="BA46" s="16"/>
      <c r="BB46" s="105"/>
      <c r="BC46" s="406"/>
      <c r="BD46" s="16"/>
      <c r="BE46" s="16"/>
      <c r="BF46" s="105"/>
      <c r="BJ46" s="14" t="s">
        <v>154</v>
      </c>
      <c r="BK46" s="16"/>
      <c r="BL46" s="16"/>
      <c r="BM46" s="16">
        <v>2035</v>
      </c>
      <c r="BN46" s="16"/>
      <c r="BO46" s="16"/>
    </row>
    <row r="47" spans="1:67" ht="14.4" x14ac:dyDescent="0.3">
      <c r="A47" s="117" t="s">
        <v>75</v>
      </c>
      <c r="B47" s="153" t="s">
        <v>152</v>
      </c>
      <c r="C47" s="14" t="s">
        <v>155</v>
      </c>
      <c r="D47" s="16" t="s">
        <v>112</v>
      </c>
      <c r="E47" s="424" t="s">
        <v>17</v>
      </c>
      <c r="F47" s="429"/>
      <c r="G47" s="424"/>
      <c r="H47" s="16" t="s">
        <v>156</v>
      </c>
      <c r="I47" s="15">
        <v>2008</v>
      </c>
      <c r="J47" s="15"/>
      <c r="K47" s="86">
        <f ca="1">IF(I47="","",YEAR(TODAY())-I47)</f>
        <v>18</v>
      </c>
      <c r="L47" s="16"/>
      <c r="M47" s="80" t="s">
        <v>90</v>
      </c>
      <c r="N47" s="16" t="str">
        <f>IF(I47&gt;2008,"Evaluation interne", " ")</f>
        <v xml:space="preserve"> </v>
      </c>
      <c r="O47" s="16" t="str">
        <f>IF(I47&gt;2008, I47+20, " ")</f>
        <v xml:space="preserve"> </v>
      </c>
      <c r="P47" s="71" t="s">
        <v>79</v>
      </c>
      <c r="Q47" s="71">
        <f>I47+39</f>
        <v>2047</v>
      </c>
      <c r="R47" s="72">
        <v>40000</v>
      </c>
      <c r="S47" s="57"/>
      <c r="T47" s="57"/>
      <c r="U47" s="57"/>
      <c r="V47" s="57"/>
      <c r="W47" s="84"/>
      <c r="X47" s="57"/>
      <c r="Y47" s="57"/>
      <c r="Z47" s="16"/>
      <c r="AA47" s="105"/>
      <c r="AB47" s="153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Q47" s="16"/>
      <c r="AR47" s="16"/>
      <c r="AS47" s="247">
        <v>170000</v>
      </c>
      <c r="AU47" s="16"/>
      <c r="AV47" s="16"/>
      <c r="AW47" s="16"/>
      <c r="AX47" s="16"/>
      <c r="AY47" s="16"/>
      <c r="AZ47" s="16"/>
      <c r="BA47" s="16"/>
      <c r="BB47" s="105"/>
      <c r="BC47" s="406"/>
      <c r="BD47" s="16"/>
      <c r="BE47" s="16"/>
      <c r="BF47" s="105"/>
      <c r="BJ47" s="14" t="s">
        <v>155</v>
      </c>
      <c r="BK47" s="16"/>
      <c r="BL47" s="16"/>
      <c r="BM47" s="16">
        <v>2033</v>
      </c>
      <c r="BN47" s="16"/>
      <c r="BO47" s="16"/>
    </row>
    <row r="48" spans="1:67" ht="14.4" x14ac:dyDescent="0.3">
      <c r="A48" s="117" t="s">
        <v>75</v>
      </c>
      <c r="B48" s="153" t="s">
        <v>152</v>
      </c>
      <c r="C48" s="14" t="s">
        <v>157</v>
      </c>
      <c r="D48" s="117" t="s">
        <v>112</v>
      </c>
      <c r="E48" s="424" t="s">
        <v>17</v>
      </c>
      <c r="F48" s="429"/>
      <c r="G48" s="424"/>
      <c r="H48" s="16" t="s">
        <v>156</v>
      </c>
      <c r="I48" s="15">
        <v>2006</v>
      </c>
      <c r="J48" s="15"/>
      <c r="K48" s="86">
        <f ca="1">IF(I48="","",YEAR(TODAY())-I48)</f>
        <v>20</v>
      </c>
      <c r="L48" s="16"/>
      <c r="M48" s="80" t="s">
        <v>90</v>
      </c>
      <c r="N48" s="16" t="str">
        <f>IF(I48&gt;2008,"Evaluation interne", " ")</f>
        <v xml:space="preserve"> </v>
      </c>
      <c r="O48" s="16" t="str">
        <f>IF(I48&gt;2008, I48+20, " ")</f>
        <v xml:space="preserve"> </v>
      </c>
      <c r="P48" s="71" t="s">
        <v>79</v>
      </c>
      <c r="Q48" s="71">
        <f>I48+39</f>
        <v>2045</v>
      </c>
      <c r="R48" s="72">
        <v>40000</v>
      </c>
      <c r="S48" s="57"/>
      <c r="T48" s="128"/>
      <c r="U48" s="57"/>
      <c r="V48" s="57"/>
      <c r="W48" s="57"/>
      <c r="X48" s="132"/>
      <c r="Y48" s="57"/>
      <c r="Z48" s="16"/>
      <c r="AA48" s="105"/>
      <c r="AB48" s="153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247">
        <v>170000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05"/>
      <c r="BC48" s="406"/>
      <c r="BD48" s="16"/>
      <c r="BE48" s="16"/>
      <c r="BF48" s="105"/>
      <c r="BJ48" s="14" t="s">
        <v>157</v>
      </c>
      <c r="BK48" s="16"/>
      <c r="BL48" s="16"/>
      <c r="BM48" s="16">
        <v>2031</v>
      </c>
      <c r="BN48" s="16"/>
    </row>
    <row r="49" spans="1:69" ht="16.5" customHeight="1" x14ac:dyDescent="0.3">
      <c r="A49" s="117" t="s">
        <v>75</v>
      </c>
      <c r="B49" s="153" t="s">
        <v>152</v>
      </c>
      <c r="C49" s="14" t="s">
        <v>158</v>
      </c>
      <c r="D49" s="16" t="s">
        <v>112</v>
      </c>
      <c r="E49" s="424">
        <v>2026</v>
      </c>
      <c r="F49" s="429">
        <v>80000</v>
      </c>
      <c r="G49" s="424" t="s">
        <v>159</v>
      </c>
      <c r="H49" s="16" t="s">
        <v>160</v>
      </c>
      <c r="I49" s="15">
        <v>2001</v>
      </c>
      <c r="J49" s="240" t="s">
        <v>161</v>
      </c>
      <c r="K49" s="86">
        <f ca="1">IF(I49="","",YEAR(TODAY())-I49)</f>
        <v>25</v>
      </c>
      <c r="L49" s="16"/>
      <c r="M49" s="16" t="s">
        <v>90</v>
      </c>
      <c r="N49" s="16" t="str">
        <f>IF(I49&gt;2008,"Evaluation interne", " ")</f>
        <v xml:space="preserve"> </v>
      </c>
      <c r="O49" s="16" t="str">
        <f>IF(I49&gt;2008, I49+20, " ")</f>
        <v xml:space="preserve"> </v>
      </c>
      <c r="P49" s="71" t="s">
        <v>79</v>
      </c>
      <c r="Q49" s="71">
        <f>I49+39</f>
        <v>2040</v>
      </c>
      <c r="R49" s="72">
        <v>40000</v>
      </c>
      <c r="S49" s="57"/>
      <c r="T49" s="132"/>
      <c r="U49" s="57"/>
      <c r="V49" s="57"/>
      <c r="W49" s="57"/>
      <c r="X49" s="57"/>
      <c r="Y49" s="57"/>
      <c r="Z49" s="105"/>
      <c r="AA49" s="117"/>
      <c r="AB49" s="153"/>
      <c r="AC49" s="16"/>
      <c r="AD49" s="247">
        <v>170000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05"/>
      <c r="BC49" s="406"/>
      <c r="BD49" s="16"/>
      <c r="BE49" s="16"/>
      <c r="BF49" s="105"/>
      <c r="BJ49" s="14" t="s">
        <v>158</v>
      </c>
      <c r="BK49" s="16"/>
      <c r="BL49" s="16"/>
      <c r="BM49" s="11">
        <v>2027</v>
      </c>
      <c r="BN49" s="16"/>
      <c r="BO49" s="16"/>
    </row>
    <row r="50" spans="1:69" ht="14.4" x14ac:dyDescent="0.3">
      <c r="A50" s="117" t="s">
        <v>75</v>
      </c>
      <c r="B50" s="153" t="s">
        <v>152</v>
      </c>
      <c r="C50" s="14" t="s">
        <v>162</v>
      </c>
      <c r="D50" s="16" t="s">
        <v>112</v>
      </c>
      <c r="E50" s="424" t="s">
        <v>17</v>
      </c>
      <c r="F50" s="429"/>
      <c r="G50" s="424"/>
      <c r="H50" s="16" t="s">
        <v>109</v>
      </c>
      <c r="I50" s="15">
        <v>2004</v>
      </c>
      <c r="J50" s="15"/>
      <c r="K50" s="86">
        <f t="shared" ca="1" si="4"/>
        <v>22</v>
      </c>
      <c r="L50" s="16"/>
      <c r="M50" s="80" t="s">
        <v>90</v>
      </c>
      <c r="N50" s="16" t="str">
        <f t="shared" si="5"/>
        <v xml:space="preserve"> </v>
      </c>
      <c r="O50" s="16" t="str">
        <f t="shared" si="6"/>
        <v xml:space="preserve"> </v>
      </c>
      <c r="P50" s="71" t="s">
        <v>79</v>
      </c>
      <c r="Q50" s="71">
        <f t="shared" si="7"/>
        <v>2043</v>
      </c>
      <c r="R50" s="72">
        <v>40000</v>
      </c>
      <c r="S50" s="57"/>
      <c r="T50" s="57"/>
      <c r="U50" s="57"/>
      <c r="V50" s="57"/>
      <c r="W50" s="59"/>
      <c r="X50" s="57"/>
      <c r="Y50" s="57"/>
      <c r="Z50" s="153"/>
      <c r="AA50" s="105"/>
      <c r="AB50" s="153"/>
      <c r="AC50" s="16"/>
      <c r="AD50" s="16"/>
      <c r="AE50" s="16"/>
      <c r="AF50" s="16"/>
      <c r="AG50" s="247">
        <v>170000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05"/>
      <c r="BC50" s="406"/>
      <c r="BD50" s="16"/>
      <c r="BE50" s="16"/>
      <c r="BF50" s="105"/>
      <c r="BJ50" s="14" t="s">
        <v>162</v>
      </c>
      <c r="BK50" s="16"/>
      <c r="BL50" s="16"/>
      <c r="BM50" s="16">
        <v>2029</v>
      </c>
      <c r="BN50" s="16"/>
      <c r="BO50" s="16"/>
    </row>
    <row r="51" spans="1:69" ht="15.75" customHeight="1" x14ac:dyDescent="0.3">
      <c r="A51" s="117" t="s">
        <v>75</v>
      </c>
      <c r="B51" s="153" t="s">
        <v>152</v>
      </c>
      <c r="C51" s="14" t="s">
        <v>163</v>
      </c>
      <c r="D51" s="16" t="s">
        <v>112</v>
      </c>
      <c r="E51" s="424" t="s">
        <v>17</v>
      </c>
      <c r="F51" s="429"/>
      <c r="G51" s="424"/>
      <c r="H51" s="16" t="s">
        <v>164</v>
      </c>
      <c r="I51" s="15">
        <v>2001</v>
      </c>
      <c r="J51" s="15"/>
      <c r="K51" s="86">
        <f t="shared" ca="1" si="4"/>
        <v>25</v>
      </c>
      <c r="L51" s="56">
        <v>1170000</v>
      </c>
      <c r="M51" s="16" t="s">
        <v>90</v>
      </c>
      <c r="N51" s="16" t="str">
        <f t="shared" si="5"/>
        <v xml:space="preserve"> </v>
      </c>
      <c r="O51" s="16" t="str">
        <f t="shared" si="6"/>
        <v xml:space="preserve"> </v>
      </c>
      <c r="P51" s="71" t="s">
        <v>79</v>
      </c>
      <c r="Q51" s="71">
        <f t="shared" si="7"/>
        <v>2040</v>
      </c>
      <c r="R51" s="72">
        <v>40000</v>
      </c>
      <c r="S51" s="57"/>
      <c r="T51" s="57"/>
      <c r="U51" s="57"/>
      <c r="V51" s="57"/>
      <c r="W51" s="16"/>
      <c r="X51" s="16"/>
      <c r="Y51" s="57"/>
      <c r="Z51" s="16"/>
      <c r="AA51" s="239">
        <v>0</v>
      </c>
      <c r="AB51" s="153"/>
      <c r="AC51" s="16"/>
      <c r="AD51" s="16"/>
      <c r="AE51" s="16"/>
      <c r="AF51" s="16"/>
      <c r="AG51" s="247">
        <v>170000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05"/>
      <c r="BC51" s="406"/>
      <c r="BD51" s="16"/>
      <c r="BE51" s="16"/>
      <c r="BF51" s="105"/>
      <c r="BJ51" s="14" t="s">
        <v>165</v>
      </c>
      <c r="BK51" s="16"/>
      <c r="BL51" s="16"/>
      <c r="BM51" s="16">
        <v>2026</v>
      </c>
      <c r="BN51" s="16">
        <v>2026</v>
      </c>
      <c r="BO51" s="34" t="s">
        <v>166</v>
      </c>
    </row>
    <row r="52" spans="1:69" ht="14.4" x14ac:dyDescent="0.3">
      <c r="A52" s="117" t="s">
        <v>75</v>
      </c>
      <c r="B52" s="153" t="s">
        <v>152</v>
      </c>
      <c r="C52" s="14" t="s">
        <v>167</v>
      </c>
      <c r="D52" s="16"/>
      <c r="E52" s="424" t="s">
        <v>100</v>
      </c>
      <c r="F52" s="429"/>
      <c r="G52" s="424"/>
      <c r="H52" s="34" t="s">
        <v>168</v>
      </c>
      <c r="I52" s="15">
        <v>2005</v>
      </c>
      <c r="J52" s="15"/>
      <c r="K52" s="86">
        <f ca="1">IF(I52="","",YEAR(TODAY())-I52)</f>
        <v>21</v>
      </c>
      <c r="L52" s="16"/>
      <c r="M52" s="80" t="s">
        <v>90</v>
      </c>
      <c r="N52" s="16" t="str">
        <f>IF(I52&gt;2008,"Evaluation interne", " ")</f>
        <v xml:space="preserve"> </v>
      </c>
      <c r="O52" s="16" t="str">
        <f>IF(I52&gt;2008, I52+20, " ")</f>
        <v xml:space="preserve"> </v>
      </c>
      <c r="P52" s="71" t="s">
        <v>79</v>
      </c>
      <c r="Q52" s="71">
        <f>I52+39</f>
        <v>2044</v>
      </c>
      <c r="R52" s="72">
        <v>40000</v>
      </c>
      <c r="S52" s="57"/>
      <c r="T52" s="57"/>
      <c r="U52" s="57"/>
      <c r="V52" s="57"/>
      <c r="W52" s="59"/>
      <c r="X52" s="57"/>
      <c r="Y52" s="57"/>
      <c r="Z52" s="153"/>
      <c r="AA52" s="105"/>
      <c r="AB52" s="153"/>
      <c r="AC52" s="16"/>
      <c r="AD52" s="16"/>
      <c r="AE52" s="16"/>
      <c r="AF52" s="16"/>
      <c r="AG52" s="16"/>
      <c r="AH52" s="16"/>
      <c r="AI52" s="16"/>
      <c r="AJ52" s="247">
        <v>170000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05"/>
      <c r="BC52" s="406"/>
      <c r="BD52" s="16"/>
      <c r="BE52" s="16"/>
      <c r="BF52" s="105"/>
      <c r="BJ52" s="14" t="s">
        <v>167</v>
      </c>
      <c r="BK52" s="16"/>
      <c r="BL52" s="16"/>
      <c r="BM52" s="16">
        <v>2030</v>
      </c>
      <c r="BN52" s="16"/>
      <c r="BO52" s="16"/>
    </row>
    <row r="53" spans="1:69" ht="14.4" x14ac:dyDescent="0.3">
      <c r="A53" s="117" t="s">
        <v>75</v>
      </c>
      <c r="B53" s="153" t="s">
        <v>152</v>
      </c>
      <c r="C53" s="14" t="s">
        <v>169</v>
      </c>
      <c r="D53" s="16"/>
      <c r="E53" s="424" t="s">
        <v>17</v>
      </c>
      <c r="F53" s="429"/>
      <c r="G53" s="424"/>
      <c r="H53" s="16" t="s">
        <v>170</v>
      </c>
      <c r="I53" s="15">
        <v>1996</v>
      </c>
      <c r="J53" s="15"/>
      <c r="K53" s="86">
        <f t="shared" ca="1" si="4"/>
        <v>30</v>
      </c>
      <c r="L53" s="16"/>
      <c r="M53" s="16" t="s">
        <v>90</v>
      </c>
      <c r="N53" s="16" t="str">
        <f t="shared" si="5"/>
        <v xml:space="preserve"> </v>
      </c>
      <c r="O53" s="16" t="str">
        <f t="shared" si="6"/>
        <v xml:space="preserve"> </v>
      </c>
      <c r="P53" s="71" t="s">
        <v>79</v>
      </c>
      <c r="Q53" s="71">
        <f t="shared" si="7"/>
        <v>2035</v>
      </c>
      <c r="R53" s="72">
        <v>40000</v>
      </c>
      <c r="S53" s="127"/>
      <c r="T53" s="129"/>
      <c r="U53" s="84"/>
      <c r="V53" s="57"/>
      <c r="W53" s="57"/>
      <c r="X53" s="84"/>
      <c r="Y53" s="57"/>
      <c r="Z53" s="57"/>
      <c r="AA53" s="418">
        <v>170000</v>
      </c>
      <c r="AB53" s="153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05"/>
      <c r="BC53" s="406"/>
      <c r="BD53" s="16"/>
      <c r="BE53" s="16"/>
      <c r="BF53" s="105"/>
      <c r="BJ53" s="14" t="s">
        <v>169</v>
      </c>
      <c r="BK53" s="16"/>
      <c r="BL53" s="16"/>
      <c r="BM53" s="16">
        <v>2027</v>
      </c>
      <c r="BN53" s="16"/>
      <c r="BO53" s="16"/>
    </row>
    <row r="54" spans="1:69" ht="14.4" x14ac:dyDescent="0.3">
      <c r="A54" s="117" t="s">
        <v>75</v>
      </c>
      <c r="B54" s="153" t="s">
        <v>152</v>
      </c>
      <c r="C54" s="14" t="s">
        <v>171</v>
      </c>
      <c r="D54" s="16"/>
      <c r="E54" s="424" t="s">
        <v>17</v>
      </c>
      <c r="F54" s="429"/>
      <c r="G54" s="424"/>
      <c r="H54" s="16" t="s">
        <v>172</v>
      </c>
      <c r="I54" s="15">
        <v>1974</v>
      </c>
      <c r="J54" s="15" t="s">
        <v>173</v>
      </c>
      <c r="K54" s="86">
        <f ca="1">IF(I54="","",YEAR(TODAY())-I54)</f>
        <v>52</v>
      </c>
      <c r="L54" s="16">
        <v>1170000</v>
      </c>
      <c r="M54" s="16" t="s">
        <v>90</v>
      </c>
      <c r="N54" s="16" t="str">
        <f>IF(I54&gt;2008,"Evaluation interne", " ")</f>
        <v xml:space="preserve"> </v>
      </c>
      <c r="O54" s="16" t="str">
        <f>IF(I54&gt;2008, I54+20, " ")</f>
        <v xml:space="preserve"> </v>
      </c>
      <c r="P54" s="71" t="s">
        <v>79</v>
      </c>
      <c r="Q54" s="71">
        <v>2026</v>
      </c>
      <c r="R54" s="72">
        <v>40000</v>
      </c>
      <c r="S54" s="57"/>
      <c r="T54" s="57"/>
      <c r="U54" s="57"/>
      <c r="V54" s="57"/>
      <c r="W54" s="78">
        <f xml:space="preserve"> 40000 + 40000</f>
        <v>80000</v>
      </c>
      <c r="X54" s="57"/>
      <c r="Y54" s="57"/>
      <c r="Z54" s="57"/>
      <c r="AA54" s="391">
        <v>170000</v>
      </c>
      <c r="AB54" s="153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05"/>
      <c r="BC54" s="406"/>
      <c r="BD54" s="16"/>
      <c r="BE54" s="16"/>
      <c r="BF54" s="105"/>
      <c r="BJ54" s="14" t="s">
        <v>174</v>
      </c>
      <c r="BK54" s="16"/>
      <c r="BL54" s="16"/>
      <c r="BM54" s="16">
        <v>2027</v>
      </c>
      <c r="BN54" s="16"/>
      <c r="BQ54" s="99" t="s">
        <v>175</v>
      </c>
    </row>
    <row r="55" spans="1:69" ht="14.4" x14ac:dyDescent="0.3">
      <c r="A55" s="117" t="s">
        <v>75</v>
      </c>
      <c r="B55" s="117" t="s">
        <v>152</v>
      </c>
      <c r="C55" s="321" t="s">
        <v>176</v>
      </c>
      <c r="D55" s="117" t="s">
        <v>112</v>
      </c>
      <c r="E55" s="424" t="s">
        <v>177</v>
      </c>
      <c r="F55" s="429"/>
      <c r="G55" s="424"/>
      <c r="H55" s="117" t="s">
        <v>178</v>
      </c>
      <c r="I55" s="322">
        <v>1974</v>
      </c>
      <c r="J55" s="322" t="s">
        <v>179</v>
      </c>
      <c r="K55" s="319">
        <f t="shared" ca="1" si="4"/>
        <v>52</v>
      </c>
      <c r="L55" s="153">
        <f>'DEMARCHE EVS'!B9</f>
        <v>950000</v>
      </c>
      <c r="M55" s="16" t="s">
        <v>81</v>
      </c>
      <c r="N55" s="16" t="str">
        <f t="shared" si="5"/>
        <v xml:space="preserve"> </v>
      </c>
      <c r="O55" s="16" t="str">
        <f t="shared" si="6"/>
        <v xml:space="preserve"> </v>
      </c>
      <c r="P55" s="71" t="s">
        <v>79</v>
      </c>
      <c r="Q55" s="71">
        <v>2027</v>
      </c>
      <c r="R55" s="72">
        <v>40000</v>
      </c>
      <c r="S55" s="63"/>
      <c r="T55" s="189">
        <v>60000</v>
      </c>
      <c r="U55" s="57"/>
      <c r="V55" s="127"/>
      <c r="W55" s="146">
        <v>160000</v>
      </c>
      <c r="X55" s="146"/>
      <c r="Y55" s="56"/>
      <c r="Z55" s="174">
        <v>40000</v>
      </c>
      <c r="AA55" s="186"/>
      <c r="AB55" s="149"/>
      <c r="AC55" s="16"/>
      <c r="AD55" s="16"/>
      <c r="AE55" s="60">
        <v>900000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05"/>
      <c r="BC55" s="406"/>
      <c r="BD55" s="16"/>
      <c r="BE55" s="16"/>
      <c r="BF55" s="105"/>
      <c r="BJ55" s="14" t="s">
        <v>176</v>
      </c>
      <c r="BK55" s="16"/>
      <c r="BL55" s="16"/>
      <c r="BM55" s="16">
        <v>2028</v>
      </c>
      <c r="BN55" s="124">
        <v>2025</v>
      </c>
      <c r="BO55" s="16"/>
      <c r="BQ55" s="96">
        <v>2025</v>
      </c>
    </row>
    <row r="56" spans="1:69" ht="14.4" x14ac:dyDescent="0.3">
      <c r="A56" s="117" t="s">
        <v>75</v>
      </c>
      <c r="B56" s="153" t="s">
        <v>152</v>
      </c>
      <c r="C56" s="14" t="s">
        <v>180</v>
      </c>
      <c r="D56" s="16" t="s">
        <v>98</v>
      </c>
      <c r="E56" s="424"/>
      <c r="F56" s="429"/>
      <c r="G56" s="424"/>
      <c r="H56" s="16" t="s">
        <v>148</v>
      </c>
      <c r="I56" s="15">
        <v>2015</v>
      </c>
      <c r="J56" s="15"/>
      <c r="K56" s="86">
        <f t="shared" ref="K56:K61" ca="1" si="8">IF(I56="","",YEAR(TODAY())-I56)</f>
        <v>11</v>
      </c>
      <c r="L56" s="16"/>
      <c r="M56" s="16"/>
      <c r="N56" s="16" t="str">
        <f t="shared" ref="N56:N61" si="9">IF(I56&gt;2008,"Evaluation interne", " ")</f>
        <v>Evaluation interne</v>
      </c>
      <c r="O56" s="16">
        <f t="shared" ref="O56:O61" si="10">IF(I56&gt;2008, I56+20, " ")</f>
        <v>2035</v>
      </c>
      <c r="P56" s="71" t="s">
        <v>79</v>
      </c>
      <c r="Q56" s="71">
        <f>I56+39</f>
        <v>2054</v>
      </c>
      <c r="R56" s="72">
        <v>40000</v>
      </c>
      <c r="S56" s="57"/>
      <c r="T56" s="57"/>
      <c r="U56" s="57"/>
      <c r="V56" s="59"/>
      <c r="W56" s="185"/>
      <c r="X56" s="129"/>
      <c r="Y56" s="185"/>
      <c r="Z56" s="117"/>
      <c r="AA56" s="105"/>
      <c r="AC56" s="16"/>
      <c r="AD56" s="16"/>
      <c r="AE56" s="153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05"/>
      <c r="BC56" s="406"/>
      <c r="BD56" s="16"/>
      <c r="BE56" s="16"/>
      <c r="BF56" s="105"/>
      <c r="BJ56" s="14" t="s">
        <v>180</v>
      </c>
      <c r="BK56" s="16"/>
      <c r="BL56" s="16"/>
      <c r="BM56" s="16"/>
      <c r="BN56" s="16"/>
      <c r="BO56" s="16"/>
    </row>
    <row r="57" spans="1:69" ht="14.4" x14ac:dyDescent="0.3">
      <c r="A57" s="214" t="s">
        <v>75</v>
      </c>
      <c r="B57" s="290" t="s">
        <v>152</v>
      </c>
      <c r="C57" s="357" t="s">
        <v>181</v>
      </c>
      <c r="D57" s="119"/>
      <c r="E57" s="424" t="s">
        <v>100</v>
      </c>
      <c r="F57" s="429"/>
      <c r="G57" s="424"/>
      <c r="H57" s="119" t="s">
        <v>182</v>
      </c>
      <c r="I57" s="358">
        <v>2019</v>
      </c>
      <c r="J57" s="358"/>
      <c r="K57" s="354">
        <f t="shared" ca="1" si="8"/>
        <v>7</v>
      </c>
      <c r="L57" s="16"/>
      <c r="M57" s="16"/>
      <c r="N57" s="16" t="str">
        <f t="shared" si="9"/>
        <v>Evaluation interne</v>
      </c>
      <c r="O57" s="16">
        <f t="shared" si="10"/>
        <v>2039</v>
      </c>
      <c r="P57" s="71" t="s">
        <v>79</v>
      </c>
      <c r="Q57" s="71">
        <f>I57+39</f>
        <v>2058</v>
      </c>
      <c r="R57" s="72">
        <v>40000</v>
      </c>
      <c r="S57" s="57"/>
      <c r="T57" s="57"/>
      <c r="U57" s="57"/>
      <c r="V57" s="57"/>
      <c r="W57" s="84"/>
      <c r="X57" s="194"/>
      <c r="Y57" s="59"/>
      <c r="Z57" s="16"/>
      <c r="AA57" s="105"/>
      <c r="AB57" s="153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V57" s="16"/>
      <c r="AW57" s="16"/>
      <c r="AX57" s="117"/>
      <c r="AY57" s="16"/>
      <c r="AZ57" s="16"/>
      <c r="BA57" s="16"/>
      <c r="BB57" s="105"/>
      <c r="BC57" s="406"/>
      <c r="BD57" s="16"/>
      <c r="BE57" s="16"/>
      <c r="BF57" s="105"/>
      <c r="BJ57" s="14" t="s">
        <v>181</v>
      </c>
      <c r="BK57" s="16"/>
      <c r="BL57" s="16"/>
      <c r="BM57" s="16"/>
      <c r="BN57" s="16"/>
    </row>
    <row r="58" spans="1:69" ht="14.4" x14ac:dyDescent="0.3">
      <c r="A58" s="117" t="s">
        <v>75</v>
      </c>
      <c r="B58" s="153" t="s">
        <v>152</v>
      </c>
      <c r="C58" s="14" t="s">
        <v>183</v>
      </c>
      <c r="D58" s="16"/>
      <c r="E58" s="424" t="s">
        <v>100</v>
      </c>
      <c r="F58" s="429"/>
      <c r="G58" s="424"/>
      <c r="H58" s="16" t="s">
        <v>184</v>
      </c>
      <c r="I58" s="15">
        <v>2012</v>
      </c>
      <c r="J58" s="15"/>
      <c r="K58" s="86">
        <f t="shared" ca="1" si="8"/>
        <v>14</v>
      </c>
      <c r="L58" s="16"/>
      <c r="M58" s="16"/>
      <c r="N58" s="16" t="str">
        <f t="shared" si="9"/>
        <v>Evaluation interne</v>
      </c>
      <c r="O58" s="16">
        <f t="shared" si="10"/>
        <v>2032</v>
      </c>
      <c r="P58" s="71" t="s">
        <v>79</v>
      </c>
      <c r="Q58" s="71">
        <f>I58+39</f>
        <v>2051</v>
      </c>
      <c r="R58" s="72">
        <v>40000</v>
      </c>
      <c r="S58" s="57"/>
      <c r="T58" s="57"/>
      <c r="U58" s="57"/>
      <c r="V58" s="57"/>
      <c r="W58" s="57"/>
      <c r="X58" s="84"/>
      <c r="Y58" s="57"/>
      <c r="Z58" s="119"/>
      <c r="AA58" s="156"/>
      <c r="AB58" s="153"/>
      <c r="AC58" s="16"/>
      <c r="AD58" s="16"/>
      <c r="AE58" s="16"/>
      <c r="AF58" s="16"/>
      <c r="AG58" s="16"/>
      <c r="AH58" s="16"/>
      <c r="AI58" s="117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05"/>
      <c r="BC58" s="406"/>
      <c r="BD58" s="16"/>
      <c r="BE58" s="16"/>
      <c r="BF58" s="105"/>
      <c r="BJ58" s="14" t="s">
        <v>183</v>
      </c>
      <c r="BK58" s="16"/>
      <c r="BL58" s="16"/>
      <c r="BM58" s="16"/>
      <c r="BN58" s="16"/>
      <c r="BO58" s="16"/>
    </row>
    <row r="59" spans="1:69" ht="14.4" x14ac:dyDescent="0.3">
      <c r="A59" s="204" t="s">
        <v>75</v>
      </c>
      <c r="B59" s="161" t="s">
        <v>152</v>
      </c>
      <c r="C59" s="340" t="s">
        <v>185</v>
      </c>
      <c r="D59" s="118"/>
      <c r="E59" s="424" t="s">
        <v>100</v>
      </c>
      <c r="F59" s="429"/>
      <c r="G59" s="424"/>
      <c r="H59" s="118" t="s">
        <v>186</v>
      </c>
      <c r="I59" s="341">
        <v>1993</v>
      </c>
      <c r="J59" s="341"/>
      <c r="K59" s="337">
        <f t="shared" ca="1" si="8"/>
        <v>33</v>
      </c>
      <c r="L59" s="16">
        <v>120000</v>
      </c>
      <c r="M59" s="80" t="s">
        <v>90</v>
      </c>
      <c r="N59" s="16" t="str">
        <f t="shared" si="9"/>
        <v xml:space="preserve"> </v>
      </c>
      <c r="O59" s="16" t="str">
        <f t="shared" si="10"/>
        <v xml:space="preserve"> </v>
      </c>
      <c r="P59" s="71" t="s">
        <v>79</v>
      </c>
      <c r="Q59" s="71">
        <f>I59+39</f>
        <v>2032</v>
      </c>
      <c r="R59" s="72">
        <v>40000</v>
      </c>
      <c r="S59" s="127"/>
      <c r="T59" s="177"/>
      <c r="U59" s="59"/>
      <c r="V59" s="127"/>
      <c r="W59" s="129"/>
      <c r="X59" s="129"/>
      <c r="Y59" s="57"/>
      <c r="Z59" s="57"/>
      <c r="AA59" s="105"/>
      <c r="AB59" s="153"/>
      <c r="AC59" s="16"/>
      <c r="AD59" s="247">
        <v>170000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05"/>
      <c r="BC59" s="406"/>
      <c r="BD59" s="16"/>
      <c r="BE59" s="16"/>
      <c r="BF59" s="105"/>
      <c r="BJ59" s="14" t="s">
        <v>185</v>
      </c>
      <c r="BK59" s="16"/>
      <c r="BL59" s="16"/>
      <c r="BM59" s="16">
        <v>2028</v>
      </c>
      <c r="BN59" s="16"/>
      <c r="BO59" s="16"/>
      <c r="BQ59" s="100" t="s">
        <v>187</v>
      </c>
    </row>
    <row r="60" spans="1:69" ht="14.4" x14ac:dyDescent="0.3">
      <c r="A60" s="214" t="s">
        <v>75</v>
      </c>
      <c r="B60" s="290" t="s">
        <v>152</v>
      </c>
      <c r="C60" s="357" t="s">
        <v>188</v>
      </c>
      <c r="D60" s="119"/>
      <c r="E60" s="424" t="s">
        <v>100</v>
      </c>
      <c r="F60" s="429"/>
      <c r="G60" s="424"/>
      <c r="H60" s="119"/>
      <c r="I60" s="358">
        <v>1974</v>
      </c>
      <c r="J60" s="358"/>
      <c r="K60" s="354">
        <f t="shared" ca="1" si="8"/>
        <v>52</v>
      </c>
      <c r="L60" s="16"/>
      <c r="M60" s="16" t="s">
        <v>189</v>
      </c>
      <c r="N60" s="16" t="str">
        <f t="shared" si="9"/>
        <v xml:space="preserve"> </v>
      </c>
      <c r="O60" s="16" t="str">
        <f t="shared" si="10"/>
        <v xml:space="preserve"> </v>
      </c>
      <c r="P60" s="71" t="s">
        <v>125</v>
      </c>
      <c r="Q60" s="71">
        <v>2025</v>
      </c>
      <c r="R60" s="72">
        <v>25000</v>
      </c>
      <c r="S60" s="58"/>
      <c r="T60" s="78">
        <f>15000+25000</f>
        <v>40000</v>
      </c>
      <c r="U60" s="57"/>
      <c r="V60" s="127"/>
      <c r="W60" s="117"/>
      <c r="X60" s="117"/>
      <c r="Y60" s="16"/>
      <c r="Z60" s="56"/>
      <c r="AA60" s="155"/>
      <c r="AB60" s="153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05"/>
      <c r="BC60" s="406"/>
      <c r="BD60" s="16"/>
      <c r="BE60" s="16"/>
      <c r="BF60" s="105"/>
      <c r="BJ60" s="14" t="s">
        <v>188</v>
      </c>
      <c r="BK60" s="16" t="s">
        <v>83</v>
      </c>
      <c r="BL60" s="16"/>
      <c r="BM60" s="16">
        <v>2026</v>
      </c>
      <c r="BN60" s="16"/>
      <c r="BQ60" s="97">
        <v>2026</v>
      </c>
    </row>
    <row r="61" spans="1:69" ht="14.4" x14ac:dyDescent="0.3">
      <c r="A61" s="117" t="s">
        <v>75</v>
      </c>
      <c r="B61" s="153" t="s">
        <v>152</v>
      </c>
      <c r="C61" s="14" t="s">
        <v>190</v>
      </c>
      <c r="D61" s="16"/>
      <c r="E61" s="424"/>
      <c r="F61" s="429"/>
      <c r="G61" s="424"/>
      <c r="H61" s="421" t="s">
        <v>191</v>
      </c>
      <c r="I61" s="15">
        <v>2009</v>
      </c>
      <c r="J61" s="322" t="s">
        <v>78</v>
      </c>
      <c r="K61" s="86">
        <f t="shared" ca="1" si="8"/>
        <v>17</v>
      </c>
      <c r="L61" s="16"/>
      <c r="M61" s="16"/>
      <c r="N61" s="16" t="str">
        <f t="shared" si="9"/>
        <v>Evaluation interne</v>
      </c>
      <c r="O61" s="16">
        <f t="shared" si="10"/>
        <v>2029</v>
      </c>
      <c r="P61" s="71" t="s">
        <v>79</v>
      </c>
      <c r="Q61" s="71">
        <f>I61+39</f>
        <v>2048</v>
      </c>
      <c r="R61" s="72">
        <v>40000</v>
      </c>
      <c r="S61" s="57"/>
      <c r="T61" s="57"/>
      <c r="U61" s="57"/>
      <c r="V61" s="57"/>
      <c r="W61" s="57"/>
      <c r="X61" s="57"/>
      <c r="Y61" s="57"/>
      <c r="Z61" s="16"/>
      <c r="AA61" s="105"/>
      <c r="AB61" s="153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05"/>
      <c r="BC61" s="406"/>
      <c r="BD61" s="16"/>
      <c r="BE61" s="16"/>
      <c r="BF61" s="105"/>
      <c r="BJ61" s="14" t="s">
        <v>190</v>
      </c>
      <c r="BK61" s="16"/>
      <c r="BL61" s="16"/>
      <c r="BM61" s="16"/>
      <c r="BN61" s="16"/>
      <c r="BO61" s="16"/>
    </row>
    <row r="62" spans="1:69" ht="14.4" x14ac:dyDescent="0.3">
      <c r="A62" s="117" t="s">
        <v>75</v>
      </c>
      <c r="B62" s="153" t="s">
        <v>152</v>
      </c>
      <c r="C62" s="14" t="s">
        <v>192</v>
      </c>
      <c r="D62" s="16"/>
      <c r="E62" s="424"/>
      <c r="F62" s="429"/>
      <c r="G62" s="424"/>
      <c r="H62" s="421" t="s">
        <v>191</v>
      </c>
      <c r="I62" s="15">
        <v>1974</v>
      </c>
      <c r="J62" s="322" t="s">
        <v>78</v>
      </c>
      <c r="K62" s="86">
        <f t="shared" ca="1" si="4"/>
        <v>52</v>
      </c>
      <c r="L62" s="16">
        <f>'DEMARCHE EVS'!B6</f>
        <v>675000</v>
      </c>
      <c r="M62" s="16" t="s">
        <v>193</v>
      </c>
      <c r="N62" s="16" t="str">
        <f t="shared" si="5"/>
        <v xml:space="preserve"> </v>
      </c>
      <c r="O62" s="16" t="str">
        <f t="shared" si="6"/>
        <v xml:space="preserve"> </v>
      </c>
      <c r="P62" s="124" t="s">
        <v>125</v>
      </c>
      <c r="Q62" s="71">
        <v>2031</v>
      </c>
      <c r="R62" s="72">
        <v>40000</v>
      </c>
      <c r="S62" s="57"/>
      <c r="T62" s="57"/>
      <c r="U62" s="57"/>
      <c r="V62" s="127"/>
      <c r="W62" s="174">
        <v>40000</v>
      </c>
      <c r="X62" s="117"/>
      <c r="Y62" s="57"/>
      <c r="Z62" s="56"/>
      <c r="AA62" s="391">
        <v>170000</v>
      </c>
      <c r="AB62" s="153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05"/>
      <c r="BC62" s="406"/>
      <c r="BD62" s="16"/>
      <c r="BE62" s="16"/>
      <c r="BF62" s="105"/>
      <c r="BJ62" s="14" t="s">
        <v>194</v>
      </c>
      <c r="BK62" s="16"/>
      <c r="BL62" s="16"/>
      <c r="BM62" s="16">
        <v>2027</v>
      </c>
      <c r="BN62" s="16"/>
      <c r="BQ62" s="98">
        <v>2027</v>
      </c>
    </row>
    <row r="63" spans="1:69" ht="14.4" x14ac:dyDescent="0.3">
      <c r="A63" s="117" t="s">
        <v>75</v>
      </c>
      <c r="B63" s="153" t="s">
        <v>195</v>
      </c>
      <c r="C63" s="12" t="s">
        <v>196</v>
      </c>
      <c r="D63" s="16" t="s">
        <v>112</v>
      </c>
      <c r="E63" s="411" t="s">
        <v>17</v>
      </c>
      <c r="F63" s="411"/>
      <c r="G63" s="411"/>
      <c r="H63" s="16"/>
      <c r="I63" s="13">
        <v>2005</v>
      </c>
      <c r="J63" s="13"/>
      <c r="K63" s="86">
        <f t="shared" ca="1" si="4"/>
        <v>21</v>
      </c>
      <c r="L63" s="16"/>
      <c r="M63" s="80" t="s">
        <v>81</v>
      </c>
      <c r="N63" s="16" t="str">
        <f t="shared" si="5"/>
        <v xml:space="preserve"> </v>
      </c>
      <c r="O63" s="16" t="str">
        <f t="shared" si="6"/>
        <v xml:space="preserve"> </v>
      </c>
      <c r="P63" s="71" t="s">
        <v>79</v>
      </c>
      <c r="Q63" s="71">
        <f t="shared" ref="Q63:Q71" si="11">I63+39</f>
        <v>2044</v>
      </c>
      <c r="R63" s="72">
        <v>40000</v>
      </c>
      <c r="S63" s="57"/>
      <c r="T63" s="57"/>
      <c r="U63" s="57"/>
      <c r="V63" s="57"/>
      <c r="W63" s="58"/>
      <c r="X63" s="58"/>
      <c r="Y63" s="58"/>
      <c r="Z63" s="16"/>
      <c r="AA63" s="105"/>
      <c r="AB63" s="153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79">
        <v>60000</v>
      </c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05"/>
      <c r="BC63" s="406"/>
      <c r="BD63" s="16"/>
      <c r="BE63" s="16"/>
      <c r="BF63" s="105"/>
      <c r="BJ63" s="12" t="s">
        <v>196</v>
      </c>
      <c r="BK63" s="16"/>
      <c r="BL63" s="16"/>
      <c r="BM63" s="16">
        <v>2032</v>
      </c>
      <c r="BN63" s="16"/>
      <c r="BQ63" s="93" t="s">
        <v>197</v>
      </c>
    </row>
    <row r="64" spans="1:69" ht="14.4" x14ac:dyDescent="0.3">
      <c r="A64" s="117" t="s">
        <v>75</v>
      </c>
      <c r="B64" s="153" t="s">
        <v>195</v>
      </c>
      <c r="C64" s="12" t="s">
        <v>198</v>
      </c>
      <c r="D64" s="16" t="s">
        <v>98</v>
      </c>
      <c r="E64" s="411"/>
      <c r="F64" s="411"/>
      <c r="G64" s="411"/>
      <c r="H64" s="16" t="s">
        <v>199</v>
      </c>
      <c r="I64" s="13">
        <v>2005</v>
      </c>
      <c r="J64" s="13"/>
      <c r="K64" s="86">
        <f t="shared" ca="1" si="4"/>
        <v>21</v>
      </c>
      <c r="L64" s="16"/>
      <c r="M64" s="16" t="s">
        <v>107</v>
      </c>
      <c r="N64" s="16" t="str">
        <f t="shared" si="5"/>
        <v xml:space="preserve"> </v>
      </c>
      <c r="O64" s="16" t="str">
        <f t="shared" si="6"/>
        <v xml:space="preserve"> </v>
      </c>
      <c r="P64" s="71" t="s">
        <v>100</v>
      </c>
      <c r="Q64" s="71">
        <f t="shared" si="11"/>
        <v>2044</v>
      </c>
      <c r="R64" s="72">
        <v>40000</v>
      </c>
      <c r="S64" s="57"/>
      <c r="T64" s="57"/>
      <c r="U64" s="57"/>
      <c r="V64" s="57"/>
      <c r="W64" s="16"/>
      <c r="X64" s="16"/>
      <c r="Y64" s="58"/>
      <c r="Z64" s="16"/>
      <c r="AA64" s="392">
        <v>90000</v>
      </c>
      <c r="AB64" s="153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05"/>
      <c r="BC64" s="406"/>
      <c r="BD64" s="16"/>
      <c r="BE64" s="16"/>
      <c r="BF64" s="105"/>
      <c r="BJ64" s="16"/>
      <c r="BK64" s="16"/>
      <c r="BL64" s="16"/>
      <c r="BM64" s="16"/>
      <c r="BN64" s="16"/>
    </row>
    <row r="65" spans="1:69" ht="14.4" x14ac:dyDescent="0.3">
      <c r="A65" s="117" t="s">
        <v>75</v>
      </c>
      <c r="B65" s="153" t="s">
        <v>195</v>
      </c>
      <c r="C65" s="12" t="s">
        <v>200</v>
      </c>
      <c r="D65" s="16" t="s">
        <v>98</v>
      </c>
      <c r="E65" s="411"/>
      <c r="F65" s="411"/>
      <c r="G65" s="411"/>
      <c r="H65" s="16"/>
      <c r="I65" s="13">
        <v>2005</v>
      </c>
      <c r="J65" s="13"/>
      <c r="K65" s="86">
        <f t="shared" ca="1" si="4"/>
        <v>21</v>
      </c>
      <c r="L65" s="16"/>
      <c r="M65" s="56" t="s">
        <v>107</v>
      </c>
      <c r="N65" s="16" t="str">
        <f t="shared" si="5"/>
        <v xml:space="preserve"> </v>
      </c>
      <c r="O65" s="16" t="str">
        <f t="shared" si="6"/>
        <v xml:space="preserve"> </v>
      </c>
      <c r="P65" s="71" t="s">
        <v>100</v>
      </c>
      <c r="Q65" s="71">
        <f t="shared" si="11"/>
        <v>2044</v>
      </c>
      <c r="R65" s="71"/>
      <c r="S65" s="58"/>
      <c r="T65" s="57"/>
      <c r="U65" s="57"/>
      <c r="V65" s="57"/>
      <c r="W65" s="57"/>
      <c r="X65" s="16"/>
      <c r="Y65" s="58"/>
      <c r="Z65" s="16"/>
      <c r="AA65" s="392">
        <v>90000</v>
      </c>
      <c r="AB65" s="153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05"/>
      <c r="BC65" s="406"/>
      <c r="BD65" s="16"/>
      <c r="BE65" s="16"/>
      <c r="BF65" s="105"/>
      <c r="BJ65" s="16"/>
      <c r="BK65" s="16"/>
      <c r="BL65" s="16"/>
      <c r="BM65" s="16"/>
      <c r="BN65" s="16"/>
    </row>
    <row r="66" spans="1:69" ht="14.4" x14ac:dyDescent="0.3">
      <c r="A66" s="117" t="s">
        <v>75</v>
      </c>
      <c r="B66" s="153" t="s">
        <v>195</v>
      </c>
      <c r="C66" s="12" t="s">
        <v>201</v>
      </c>
      <c r="D66" s="16" t="s">
        <v>112</v>
      </c>
      <c r="E66" s="411" t="s">
        <v>17</v>
      </c>
      <c r="F66" s="411"/>
      <c r="G66" s="411"/>
      <c r="H66" s="16"/>
      <c r="I66" s="13">
        <v>2001</v>
      </c>
      <c r="J66" s="13"/>
      <c r="K66" s="86">
        <f t="shared" ca="1" si="4"/>
        <v>25</v>
      </c>
      <c r="L66" s="16">
        <f>'DEMARCHE EVS'!B8</f>
        <v>840000</v>
      </c>
      <c r="M66" s="16" t="s">
        <v>90</v>
      </c>
      <c r="N66" s="16" t="str">
        <f t="shared" si="5"/>
        <v xml:space="preserve"> </v>
      </c>
      <c r="O66" s="16" t="str">
        <f t="shared" si="6"/>
        <v xml:space="preserve"> </v>
      </c>
      <c r="P66" s="71" t="s">
        <v>79</v>
      </c>
      <c r="Q66" s="71">
        <f t="shared" si="11"/>
        <v>2040</v>
      </c>
      <c r="R66" s="72">
        <v>40000</v>
      </c>
      <c r="S66" s="57"/>
      <c r="T66" s="57"/>
      <c r="U66" s="57"/>
      <c r="V66" s="57"/>
      <c r="W66" s="58"/>
      <c r="X66" s="58"/>
      <c r="Y66" s="58"/>
      <c r="Z66" s="16"/>
      <c r="AB66" s="153"/>
      <c r="AC66" s="16"/>
      <c r="AD66" s="16"/>
      <c r="AE66" s="16"/>
      <c r="AF66" s="16"/>
      <c r="AG66" s="16"/>
      <c r="AH66" s="16"/>
      <c r="AI66" s="56"/>
      <c r="AJ66" s="247">
        <v>170000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05"/>
      <c r="BC66" s="406"/>
      <c r="BD66" s="16"/>
      <c r="BE66" s="16"/>
      <c r="BF66" s="105"/>
      <c r="BJ66" s="12" t="s">
        <v>201</v>
      </c>
      <c r="BK66" s="16"/>
      <c r="BL66" s="16"/>
      <c r="BM66" s="16">
        <v>2030</v>
      </c>
      <c r="BN66" s="16"/>
      <c r="BQ66" s="93" t="s">
        <v>202</v>
      </c>
    </row>
    <row r="67" spans="1:69" ht="14.4" x14ac:dyDescent="0.3">
      <c r="A67" s="117" t="s">
        <v>75</v>
      </c>
      <c r="B67" s="153" t="s">
        <v>195</v>
      </c>
      <c r="C67" s="12" t="s">
        <v>203</v>
      </c>
      <c r="D67" s="16" t="s">
        <v>112</v>
      </c>
      <c r="E67" s="411" t="s">
        <v>17</v>
      </c>
      <c r="F67" s="411"/>
      <c r="G67" s="411"/>
      <c r="H67" s="16"/>
      <c r="I67" s="13">
        <v>2001</v>
      </c>
      <c r="J67" s="13"/>
      <c r="K67" s="86">
        <f t="shared" ca="1" si="4"/>
        <v>25</v>
      </c>
      <c r="L67" s="16">
        <f>'DEMARCHE EVS'!B6</f>
        <v>675000</v>
      </c>
      <c r="M67" s="16" t="s">
        <v>90</v>
      </c>
      <c r="N67" s="16" t="str">
        <f t="shared" si="5"/>
        <v xml:space="preserve"> </v>
      </c>
      <c r="O67" s="16" t="str">
        <f t="shared" si="6"/>
        <v xml:space="preserve"> </v>
      </c>
      <c r="P67" s="71" t="s">
        <v>79</v>
      </c>
      <c r="Q67" s="71">
        <f t="shared" si="11"/>
        <v>2040</v>
      </c>
      <c r="R67" s="72">
        <v>40000</v>
      </c>
      <c r="S67" s="57"/>
      <c r="T67" s="57"/>
      <c r="U67" s="57"/>
      <c r="V67" s="57"/>
      <c r="W67" s="58"/>
      <c r="X67" s="58"/>
      <c r="Y67" s="58"/>
      <c r="Z67" s="16"/>
      <c r="AA67" s="105"/>
      <c r="AB67" s="153"/>
      <c r="AC67" s="16"/>
      <c r="AD67" s="16"/>
      <c r="AE67" s="16"/>
      <c r="AF67" s="16"/>
      <c r="AG67" s="16"/>
      <c r="AH67" s="16"/>
      <c r="AI67" s="56"/>
      <c r="AJ67" s="247">
        <v>170000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05"/>
      <c r="BC67" s="406"/>
      <c r="BD67" s="16"/>
      <c r="BE67" s="16"/>
      <c r="BF67" s="105"/>
      <c r="BJ67" s="12" t="s">
        <v>203</v>
      </c>
      <c r="BK67" s="16"/>
      <c r="BL67" s="16"/>
      <c r="BM67" s="16">
        <v>2030</v>
      </c>
      <c r="BN67" s="16"/>
      <c r="BQ67" s="94" t="s">
        <v>204</v>
      </c>
    </row>
    <row r="68" spans="1:69" ht="14.4" x14ac:dyDescent="0.3">
      <c r="A68" s="117" t="s">
        <v>75</v>
      </c>
      <c r="B68" s="153" t="s">
        <v>195</v>
      </c>
      <c r="C68" s="12" t="s">
        <v>205</v>
      </c>
      <c r="D68" s="16" t="s">
        <v>112</v>
      </c>
      <c r="E68" s="411" t="s">
        <v>17</v>
      </c>
      <c r="F68" s="411"/>
      <c r="G68" s="411"/>
      <c r="H68" s="16" t="s">
        <v>164</v>
      </c>
      <c r="I68" s="13">
        <v>1997</v>
      </c>
      <c r="J68" s="13"/>
      <c r="K68" s="86">
        <f t="shared" ca="1" si="4"/>
        <v>29</v>
      </c>
      <c r="L68" s="16"/>
      <c r="M68" s="80" t="s">
        <v>81</v>
      </c>
      <c r="N68" s="16" t="str">
        <f t="shared" si="5"/>
        <v xml:space="preserve"> </v>
      </c>
      <c r="O68" s="16" t="str">
        <f t="shared" si="6"/>
        <v xml:space="preserve"> </v>
      </c>
      <c r="P68" s="71" t="s">
        <v>79</v>
      </c>
      <c r="Q68" s="71">
        <f t="shared" si="11"/>
        <v>2036</v>
      </c>
      <c r="R68" s="72">
        <v>40000</v>
      </c>
      <c r="S68" s="57"/>
      <c r="T68" s="57"/>
      <c r="U68" s="57"/>
      <c r="V68" s="57"/>
      <c r="W68" s="58"/>
      <c r="X68" s="58"/>
      <c r="Y68" s="58"/>
      <c r="Z68" s="58"/>
      <c r="AA68" s="105"/>
      <c r="AB68" s="153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05"/>
      <c r="BC68" s="406"/>
      <c r="BD68" s="16"/>
      <c r="BE68" s="16"/>
      <c r="BF68" s="105"/>
      <c r="BJ68" s="12" t="s">
        <v>205</v>
      </c>
      <c r="BK68" s="16"/>
      <c r="BL68" s="16"/>
      <c r="BM68" s="16">
        <v>2027</v>
      </c>
      <c r="BN68" s="124">
        <v>2025</v>
      </c>
      <c r="BO68" s="11" t="s">
        <v>206</v>
      </c>
      <c r="BQ68" s="93" t="s">
        <v>207</v>
      </c>
    </row>
    <row r="69" spans="1:69" ht="14.4" x14ac:dyDescent="0.3">
      <c r="A69" s="204" t="s">
        <v>75</v>
      </c>
      <c r="B69" s="161" t="s">
        <v>195</v>
      </c>
      <c r="C69" s="342" t="s">
        <v>208</v>
      </c>
      <c r="D69" s="118" t="s">
        <v>98</v>
      </c>
      <c r="E69" s="411"/>
      <c r="F69" s="411"/>
      <c r="G69" s="411"/>
      <c r="H69" s="118" t="s">
        <v>199</v>
      </c>
      <c r="I69" s="343">
        <v>1993</v>
      </c>
      <c r="J69" s="343" t="s">
        <v>209</v>
      </c>
      <c r="K69" s="337">
        <f t="shared" ca="1" si="4"/>
        <v>33</v>
      </c>
      <c r="L69" s="16"/>
      <c r="M69" s="16" t="s">
        <v>90</v>
      </c>
      <c r="N69" s="16" t="str">
        <f t="shared" si="5"/>
        <v xml:space="preserve"> </v>
      </c>
      <c r="O69" s="16" t="str">
        <f t="shared" si="6"/>
        <v xml:space="preserve"> </v>
      </c>
      <c r="P69" s="71" t="s">
        <v>79</v>
      </c>
      <c r="Q69" s="71">
        <f t="shared" si="11"/>
        <v>2032</v>
      </c>
      <c r="R69" s="72">
        <v>40000</v>
      </c>
      <c r="S69" s="57"/>
      <c r="T69" s="57"/>
      <c r="U69" s="57"/>
      <c r="V69" s="57"/>
      <c r="W69" s="16"/>
      <c r="X69" s="58"/>
      <c r="Y69" s="58"/>
      <c r="Z69" s="16"/>
      <c r="AA69" s="393">
        <v>25000</v>
      </c>
      <c r="AB69" s="153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58"/>
      <c r="AP69" s="58"/>
      <c r="AQ69" s="58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05"/>
      <c r="BC69" s="406"/>
      <c r="BD69" s="16"/>
      <c r="BE69" s="16"/>
      <c r="BF69" s="105"/>
      <c r="BJ69" s="12" t="s">
        <v>208</v>
      </c>
      <c r="BK69" s="16"/>
      <c r="BL69" s="16"/>
      <c r="BM69" s="16">
        <v>2026</v>
      </c>
      <c r="BN69" s="16"/>
      <c r="BQ69" s="93" t="s">
        <v>210</v>
      </c>
    </row>
    <row r="70" spans="1:69" ht="14.4" x14ac:dyDescent="0.3">
      <c r="A70" s="117" t="s">
        <v>75</v>
      </c>
      <c r="B70" s="117" t="s">
        <v>195</v>
      </c>
      <c r="C70" s="323" t="s">
        <v>211</v>
      </c>
      <c r="D70" s="117" t="s">
        <v>112</v>
      </c>
      <c r="E70" s="411">
        <v>2027</v>
      </c>
      <c r="F70" s="429">
        <v>80000</v>
      </c>
      <c r="G70" s="411"/>
      <c r="H70" s="117" t="s">
        <v>109</v>
      </c>
      <c r="I70" s="324">
        <v>1993</v>
      </c>
      <c r="J70" s="324"/>
      <c r="K70" s="319">
        <f t="shared" ca="1" si="4"/>
        <v>33</v>
      </c>
      <c r="L70" s="153"/>
      <c r="M70" s="16" t="s">
        <v>90</v>
      </c>
      <c r="N70" s="16" t="str">
        <f t="shared" si="5"/>
        <v xml:space="preserve"> </v>
      </c>
      <c r="O70" s="16" t="str">
        <f t="shared" si="6"/>
        <v xml:space="preserve"> </v>
      </c>
      <c r="P70" s="71" t="s">
        <v>79</v>
      </c>
      <c r="Q70" s="71">
        <f t="shared" si="11"/>
        <v>2032</v>
      </c>
      <c r="R70" s="72">
        <v>40000</v>
      </c>
      <c r="S70" s="57"/>
      <c r="T70" s="57"/>
      <c r="U70" s="57"/>
      <c r="V70" s="57"/>
      <c r="W70" s="16"/>
      <c r="X70" s="58"/>
      <c r="Y70" s="58"/>
      <c r="Z70" s="16"/>
      <c r="AA70" s="393">
        <v>25000</v>
      </c>
      <c r="AB70" s="153"/>
      <c r="AC70" s="16"/>
      <c r="AD70" s="16"/>
      <c r="AE70" s="16"/>
      <c r="AF70" s="16"/>
      <c r="AG70" s="16"/>
      <c r="AH70" s="16"/>
      <c r="AI70" s="117"/>
      <c r="AJ70" s="16"/>
      <c r="AL70" s="16"/>
      <c r="AM70" s="16"/>
      <c r="AN70" s="16"/>
      <c r="AO70" s="58"/>
      <c r="AP70" s="58"/>
      <c r="AQ70" s="58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05"/>
      <c r="BC70" s="406"/>
      <c r="BD70" s="16"/>
      <c r="BE70" s="16"/>
      <c r="BF70" s="105"/>
      <c r="BJ70" s="12" t="s">
        <v>211</v>
      </c>
      <c r="BK70" s="16"/>
      <c r="BL70" s="16"/>
      <c r="BM70" s="16">
        <v>2026</v>
      </c>
      <c r="BN70" s="16"/>
      <c r="BQ70" s="93" t="s">
        <v>212</v>
      </c>
    </row>
    <row r="71" spans="1:69" ht="14.4" x14ac:dyDescent="0.3">
      <c r="A71" s="214" t="s">
        <v>75</v>
      </c>
      <c r="B71" s="290" t="s">
        <v>195</v>
      </c>
      <c r="C71" s="359" t="s">
        <v>213</v>
      </c>
      <c r="D71" s="119" t="s">
        <v>112</v>
      </c>
      <c r="E71" s="411"/>
      <c r="F71" s="411"/>
      <c r="G71" s="411"/>
      <c r="H71" s="119" t="s">
        <v>186</v>
      </c>
      <c r="I71" s="360">
        <v>1993</v>
      </c>
      <c r="J71" s="360"/>
      <c r="K71" s="354">
        <f t="shared" ca="1" si="4"/>
        <v>33</v>
      </c>
      <c r="L71" s="16"/>
      <c r="M71" s="16" t="s">
        <v>90</v>
      </c>
      <c r="N71" s="16" t="str">
        <f t="shared" si="5"/>
        <v xml:space="preserve"> </v>
      </c>
      <c r="O71" s="16" t="str">
        <f t="shared" si="6"/>
        <v xml:space="preserve"> </v>
      </c>
      <c r="P71" s="71" t="s">
        <v>79</v>
      </c>
      <c r="Q71" s="71">
        <f t="shared" si="11"/>
        <v>2032</v>
      </c>
      <c r="R71" s="72">
        <v>40000</v>
      </c>
      <c r="S71" s="57"/>
      <c r="T71" s="57"/>
      <c r="U71" s="57"/>
      <c r="V71" s="57"/>
      <c r="W71" s="58"/>
      <c r="X71" s="58"/>
      <c r="Y71" s="16"/>
      <c r="Z71" s="227">
        <v>12000</v>
      </c>
      <c r="AA71" s="153"/>
      <c r="AB71" s="153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05"/>
      <c r="BC71" s="406"/>
      <c r="BD71" s="16"/>
      <c r="BE71" s="16"/>
      <c r="BF71" s="105"/>
      <c r="BJ71" s="12" t="s">
        <v>213</v>
      </c>
      <c r="BK71" s="16"/>
      <c r="BL71" s="16"/>
      <c r="BM71" s="74" t="s">
        <v>214</v>
      </c>
      <c r="BN71" s="16"/>
      <c r="BQ71" s="95">
        <v>2024</v>
      </c>
    </row>
    <row r="72" spans="1:69" ht="14.4" x14ac:dyDescent="0.3">
      <c r="A72" s="117" t="s">
        <v>75</v>
      </c>
      <c r="B72" s="153" t="s">
        <v>195</v>
      </c>
      <c r="C72" s="12" t="s">
        <v>215</v>
      </c>
      <c r="D72" s="16" t="s">
        <v>112</v>
      </c>
      <c r="E72" s="411"/>
      <c r="F72" s="411"/>
      <c r="G72" s="411"/>
      <c r="H72" s="16" t="s">
        <v>109</v>
      </c>
      <c r="I72" s="13">
        <v>1971</v>
      </c>
      <c r="J72" s="13" t="s">
        <v>216</v>
      </c>
      <c r="K72" s="86">
        <f t="shared" ca="1" si="4"/>
        <v>55</v>
      </c>
      <c r="L72" s="16">
        <v>850000</v>
      </c>
      <c r="M72" s="16" t="s">
        <v>217</v>
      </c>
      <c r="N72" s="16" t="str">
        <f t="shared" si="5"/>
        <v xml:space="preserve"> </v>
      </c>
      <c r="O72" s="16" t="str">
        <f t="shared" si="6"/>
        <v xml:space="preserve"> </v>
      </c>
      <c r="P72" s="124" t="s">
        <v>125</v>
      </c>
      <c r="Q72" s="71">
        <v>2024</v>
      </c>
      <c r="R72" s="72">
        <v>40000</v>
      </c>
      <c r="S72" s="58"/>
      <c r="T72" s="57"/>
      <c r="U72" s="57"/>
      <c r="V72" s="57"/>
      <c r="W72" s="58"/>
      <c r="X72" s="58"/>
      <c r="Y72" s="16"/>
      <c r="Z72" s="16"/>
      <c r="AA72" s="105"/>
      <c r="AB72" s="153"/>
      <c r="AC72" s="16"/>
      <c r="AD72" s="16"/>
      <c r="AE72" s="16"/>
      <c r="AF72" s="16"/>
      <c r="AG72" s="16"/>
      <c r="AH72" s="16"/>
      <c r="AI72" s="78">
        <v>40000</v>
      </c>
      <c r="AJ72" s="16"/>
      <c r="AK72" s="16"/>
      <c r="AL72" s="16"/>
      <c r="AM72" s="16"/>
      <c r="AN72" s="60">
        <v>850000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05"/>
      <c r="BC72" s="406"/>
      <c r="BD72" s="16"/>
      <c r="BE72" s="16"/>
      <c r="BF72" s="105"/>
      <c r="BJ72" s="12" t="s">
        <v>215</v>
      </c>
      <c r="BK72" s="16"/>
      <c r="BL72" s="16"/>
      <c r="BM72" s="16">
        <v>2026</v>
      </c>
      <c r="BN72" s="16"/>
      <c r="BQ72" s="93"/>
    </row>
    <row r="73" spans="1:69" ht="14.4" x14ac:dyDescent="0.3">
      <c r="A73" s="117" t="s">
        <v>75</v>
      </c>
      <c r="B73" s="153" t="s">
        <v>195</v>
      </c>
      <c r="C73" s="12" t="s">
        <v>218</v>
      </c>
      <c r="D73" s="16" t="s">
        <v>112</v>
      </c>
      <c r="E73" s="411" t="s">
        <v>17</v>
      </c>
      <c r="F73" s="411"/>
      <c r="G73" s="411"/>
      <c r="H73" s="16" t="s">
        <v>109</v>
      </c>
      <c r="I73" s="13">
        <v>1971</v>
      </c>
      <c r="J73" s="13"/>
      <c r="K73" s="86">
        <f t="shared" ref="K73:K103" ca="1" si="12">IF(I73="","",YEAR(TODAY())-I73)</f>
        <v>55</v>
      </c>
      <c r="L73" s="16">
        <v>860000</v>
      </c>
      <c r="M73" s="16" t="s">
        <v>217</v>
      </c>
      <c r="N73" s="16" t="str">
        <f t="shared" si="5"/>
        <v xml:space="preserve"> </v>
      </c>
      <c r="O73" s="16" t="str">
        <f t="shared" si="6"/>
        <v xml:space="preserve"> </v>
      </c>
      <c r="P73" s="71" t="s">
        <v>79</v>
      </c>
      <c r="Q73" s="71">
        <v>2026</v>
      </c>
      <c r="R73" s="72">
        <v>40000</v>
      </c>
      <c r="S73" s="57"/>
      <c r="T73" s="58"/>
      <c r="U73" s="58"/>
      <c r="V73" s="58"/>
      <c r="W73" s="224">
        <f>40000 + 25000</f>
        <v>65000</v>
      </c>
      <c r="X73" s="58"/>
      <c r="Y73" s="57"/>
      <c r="Z73" s="16"/>
      <c r="AA73" s="105"/>
      <c r="AB73" s="400">
        <v>860000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05"/>
      <c r="BC73" s="406"/>
      <c r="BD73" s="16"/>
      <c r="BE73" s="16"/>
      <c r="BF73" s="105"/>
      <c r="BJ73" s="12" t="s">
        <v>218</v>
      </c>
      <c r="BK73" s="16"/>
      <c r="BL73" s="16"/>
      <c r="BM73" s="16">
        <v>2027</v>
      </c>
      <c r="BN73" s="16"/>
      <c r="BQ73" s="93" t="s">
        <v>219</v>
      </c>
    </row>
    <row r="74" spans="1:69" ht="14.4" x14ac:dyDescent="0.3">
      <c r="A74" s="117" t="s">
        <v>75</v>
      </c>
      <c r="B74" s="153" t="s">
        <v>195</v>
      </c>
      <c r="C74" s="12" t="s">
        <v>220</v>
      </c>
      <c r="D74" s="16" t="s">
        <v>112</v>
      </c>
      <c r="E74" s="411" t="s">
        <v>17</v>
      </c>
      <c r="F74" s="411"/>
      <c r="G74" s="411"/>
      <c r="H74" s="16" t="s">
        <v>109</v>
      </c>
      <c r="I74" s="13">
        <v>1971</v>
      </c>
      <c r="J74" s="13"/>
      <c r="K74" s="86">
        <f t="shared" ca="1" si="12"/>
        <v>55</v>
      </c>
      <c r="L74" s="16">
        <f>'DEMARCHE EVS'!B6</f>
        <v>675000</v>
      </c>
      <c r="M74" s="16" t="s">
        <v>217</v>
      </c>
      <c r="N74" s="16" t="str">
        <f t="shared" si="5"/>
        <v xml:space="preserve"> </v>
      </c>
      <c r="O74" s="16" t="str">
        <f t="shared" si="6"/>
        <v xml:space="preserve"> </v>
      </c>
      <c r="P74" s="71" t="s">
        <v>79</v>
      </c>
      <c r="Q74" s="71">
        <v>2027</v>
      </c>
      <c r="R74" s="72">
        <v>40000</v>
      </c>
      <c r="S74" s="57"/>
      <c r="T74" s="58"/>
      <c r="U74" s="58"/>
      <c r="V74" s="58"/>
      <c r="W74" s="57"/>
      <c r="X74" s="57"/>
      <c r="Y74" s="57"/>
      <c r="Z74" s="227">
        <f>40000 + 25000</f>
        <v>65000</v>
      </c>
      <c r="AA74" s="105"/>
      <c r="AB74" s="153"/>
      <c r="AC74" s="16"/>
      <c r="AD74" s="16"/>
      <c r="AE74" s="60">
        <v>860000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05"/>
      <c r="BC74" s="406"/>
      <c r="BD74" s="16"/>
      <c r="BE74" s="16"/>
      <c r="BF74" s="105"/>
      <c r="BJ74" s="12" t="s">
        <v>220</v>
      </c>
      <c r="BK74" s="16"/>
      <c r="BL74" s="16"/>
      <c r="BM74" s="16">
        <v>2028</v>
      </c>
      <c r="BN74" s="16"/>
      <c r="BQ74" s="93" t="s">
        <v>221</v>
      </c>
    </row>
    <row r="75" spans="1:69" ht="14.4" x14ac:dyDescent="0.3">
      <c r="A75" s="117" t="s">
        <v>75</v>
      </c>
      <c r="B75" s="153" t="s">
        <v>195</v>
      </c>
      <c r="C75" s="12" t="s">
        <v>222</v>
      </c>
      <c r="D75" s="16"/>
      <c r="E75" s="411"/>
      <c r="F75" s="411"/>
      <c r="G75" s="411"/>
      <c r="H75" s="16" t="s">
        <v>223</v>
      </c>
      <c r="I75" s="13">
        <v>1971</v>
      </c>
      <c r="J75" s="13"/>
      <c r="K75" s="86">
        <f t="shared" ca="1" si="12"/>
        <v>55</v>
      </c>
      <c r="L75" s="16">
        <f>'DEMARCHE EVS'!B6</f>
        <v>675000</v>
      </c>
      <c r="M75" s="56"/>
      <c r="N75" s="16"/>
      <c r="O75" s="16"/>
      <c r="P75" s="71" t="s">
        <v>79</v>
      </c>
      <c r="Q75" s="71">
        <v>2026</v>
      </c>
      <c r="R75" s="71" t="s">
        <v>224</v>
      </c>
      <c r="S75" s="58"/>
      <c r="T75" s="57"/>
      <c r="U75" s="57"/>
      <c r="V75" s="57"/>
      <c r="W75" s="78">
        <v>40000</v>
      </c>
      <c r="X75" s="16"/>
      <c r="Y75" s="58"/>
      <c r="Z75" s="16"/>
      <c r="AA75" s="105"/>
      <c r="AB75" s="153"/>
      <c r="AC75" s="16"/>
      <c r="AD75" s="245">
        <v>170000</v>
      </c>
      <c r="AE75" s="16"/>
      <c r="AF75" s="16"/>
      <c r="AG75" s="16"/>
      <c r="AH75" s="16"/>
      <c r="AI75" s="117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05"/>
      <c r="BC75" s="406"/>
      <c r="BD75" s="16"/>
      <c r="BE75" s="16"/>
      <c r="BF75" s="105"/>
      <c r="BJ75" s="16"/>
      <c r="BK75" s="16"/>
      <c r="BL75" s="16"/>
      <c r="BM75" s="16"/>
      <c r="BN75" s="16"/>
    </row>
    <row r="76" spans="1:69" ht="14.4" x14ac:dyDescent="0.3">
      <c r="A76" s="117" t="s">
        <v>75</v>
      </c>
      <c r="B76" s="153" t="s">
        <v>195</v>
      </c>
      <c r="C76" s="12" t="s">
        <v>225</v>
      </c>
      <c r="D76" s="16" t="s">
        <v>98</v>
      </c>
      <c r="E76" s="411"/>
      <c r="F76" s="411"/>
      <c r="G76" s="411"/>
      <c r="H76" s="16" t="s">
        <v>226</v>
      </c>
      <c r="I76" s="13">
        <v>1969</v>
      </c>
      <c r="J76" s="13" t="s">
        <v>227</v>
      </c>
      <c r="K76" s="86">
        <f t="shared" ca="1" si="12"/>
        <v>57</v>
      </c>
      <c r="L76" s="16">
        <f>'DEMARCHE EVS'!B8</f>
        <v>840000</v>
      </c>
      <c r="M76" s="80" t="s">
        <v>81</v>
      </c>
      <c r="N76" s="16" t="str">
        <f t="shared" ref="N76:N106" si="13">IF(I76&gt;2008,"Evaluation interne", " ")</f>
        <v xml:space="preserve"> </v>
      </c>
      <c r="O76" s="16" t="str">
        <f t="shared" ref="O76:O106" si="14">IF(I76&gt;2008, I76+20, " ")</f>
        <v xml:space="preserve"> </v>
      </c>
      <c r="P76" s="124" t="s">
        <v>125</v>
      </c>
      <c r="Q76" s="71">
        <v>2027</v>
      </c>
      <c r="R76" s="72">
        <v>40000</v>
      </c>
      <c r="S76" s="58"/>
      <c r="T76" s="63">
        <v>50000</v>
      </c>
      <c r="U76" s="57"/>
      <c r="V76" s="57"/>
      <c r="W76" s="16"/>
      <c r="X76" s="16"/>
      <c r="Y76" s="16"/>
      <c r="Z76" s="227">
        <v>40000</v>
      </c>
      <c r="AA76" s="394"/>
      <c r="AB76" s="401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05"/>
      <c r="BC76" s="406"/>
      <c r="BD76" s="16"/>
      <c r="BE76" s="16"/>
      <c r="BF76" s="105"/>
      <c r="BJ76" s="12" t="s">
        <v>225</v>
      </c>
      <c r="BK76" s="16" t="s">
        <v>228</v>
      </c>
      <c r="BL76" s="16"/>
      <c r="BM76" s="16">
        <v>2025</v>
      </c>
      <c r="BN76" s="16"/>
    </row>
    <row r="77" spans="1:69" ht="14.4" x14ac:dyDescent="0.3">
      <c r="A77" s="117" t="s">
        <v>75</v>
      </c>
      <c r="B77" s="153" t="s">
        <v>195</v>
      </c>
      <c r="C77" s="12" t="s">
        <v>229</v>
      </c>
      <c r="D77" s="16" t="s">
        <v>112</v>
      </c>
      <c r="E77" s="411"/>
      <c r="F77" s="411"/>
      <c r="G77" s="411"/>
      <c r="H77" s="16" t="s">
        <v>230</v>
      </c>
      <c r="I77" s="13">
        <v>1958</v>
      </c>
      <c r="J77" s="13"/>
      <c r="K77" s="86">
        <f ca="1">IF(I77="","",YEAR(TODAY())-I77)</f>
        <v>68</v>
      </c>
      <c r="L77" s="16">
        <f>'DEMARCHE EVS'!B4</f>
        <v>70000</v>
      </c>
      <c r="M77" s="16"/>
      <c r="N77" s="16" t="str">
        <f>IF(I77&gt;2008,"Evaluation interne", " ")</f>
        <v xml:space="preserve"> </v>
      </c>
      <c r="O77" s="16" t="str">
        <f>IF(I77&gt;2008, I77+20, " ")</f>
        <v xml:space="preserve"> </v>
      </c>
      <c r="P77" s="124" t="s">
        <v>125</v>
      </c>
      <c r="Q77" s="71">
        <v>2025</v>
      </c>
      <c r="R77" s="72">
        <v>8000</v>
      </c>
      <c r="S77" s="57"/>
      <c r="T77" s="58">
        <v>8000</v>
      </c>
      <c r="U77" s="57"/>
      <c r="V77" s="57"/>
      <c r="W77" s="58"/>
      <c r="X77" s="58"/>
      <c r="Y77" s="58"/>
      <c r="Z77" s="16"/>
      <c r="AA77" s="105"/>
      <c r="AB77" s="153"/>
      <c r="AC77" s="16"/>
      <c r="AD77" s="16"/>
      <c r="AE77" s="16"/>
      <c r="AF77" s="16"/>
      <c r="AG77" s="16"/>
      <c r="AH77" s="16"/>
      <c r="AI77" s="310">
        <v>8000</v>
      </c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05"/>
      <c r="BC77" s="406"/>
      <c r="BD77" s="16"/>
      <c r="BE77" s="16"/>
      <c r="BF77" s="105"/>
      <c r="BJ77" s="12" t="s">
        <v>231</v>
      </c>
      <c r="BK77" s="16"/>
      <c r="BL77" s="16"/>
      <c r="BM77" s="74" t="s">
        <v>214</v>
      </c>
      <c r="BN77" s="16"/>
      <c r="BQ77" s="101" t="s">
        <v>232</v>
      </c>
    </row>
    <row r="78" spans="1:69" ht="14.4" x14ac:dyDescent="0.3">
      <c r="A78" s="117" t="s">
        <v>75</v>
      </c>
      <c r="B78" s="153" t="s">
        <v>195</v>
      </c>
      <c r="C78" s="12" t="s">
        <v>233</v>
      </c>
      <c r="D78" s="16" t="s">
        <v>112</v>
      </c>
      <c r="E78" s="411" t="s">
        <v>17</v>
      </c>
      <c r="F78" s="411"/>
      <c r="G78" s="411"/>
      <c r="H78" s="16" t="s">
        <v>184</v>
      </c>
      <c r="I78" s="13">
        <v>1958</v>
      </c>
      <c r="J78" s="13"/>
      <c r="K78" s="86">
        <f t="shared" ca="1" si="12"/>
        <v>68</v>
      </c>
      <c r="L78" s="16">
        <v>150000</v>
      </c>
      <c r="M78" s="16"/>
      <c r="N78" s="16" t="str">
        <f t="shared" si="13"/>
        <v xml:space="preserve"> </v>
      </c>
      <c r="O78" s="16" t="str">
        <f t="shared" si="14"/>
        <v xml:space="preserve"> </v>
      </c>
      <c r="P78" s="124" t="s">
        <v>125</v>
      </c>
      <c r="Q78" s="71">
        <v>2028</v>
      </c>
      <c r="R78" s="72">
        <v>4300</v>
      </c>
      <c r="S78" s="57"/>
      <c r="T78" s="56"/>
      <c r="U78" s="16"/>
      <c r="V78" s="16"/>
      <c r="W78" s="227">
        <v>4300</v>
      </c>
      <c r="X78" s="146"/>
      <c r="Y78" s="56"/>
      <c r="Z78" s="16"/>
      <c r="AA78" s="105"/>
      <c r="AB78" s="153"/>
      <c r="AC78" s="227">
        <v>4300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05"/>
      <c r="BC78" s="406"/>
      <c r="BD78" s="16"/>
      <c r="BE78" s="16"/>
      <c r="BF78" s="105"/>
      <c r="BJ78" s="12" t="s">
        <v>234</v>
      </c>
      <c r="BK78" s="16"/>
      <c r="BL78" s="16"/>
      <c r="BM78" s="74" t="s">
        <v>214</v>
      </c>
      <c r="BN78" s="16"/>
    </row>
    <row r="79" spans="1:69" ht="14.4" x14ac:dyDescent="0.3">
      <c r="A79" s="117" t="s">
        <v>75</v>
      </c>
      <c r="B79" s="153" t="s">
        <v>195</v>
      </c>
      <c r="C79" s="12" t="s">
        <v>235</v>
      </c>
      <c r="D79" s="16" t="s">
        <v>112</v>
      </c>
      <c r="E79" s="411"/>
      <c r="F79" s="411"/>
      <c r="G79" s="411"/>
      <c r="H79" s="16" t="s">
        <v>236</v>
      </c>
      <c r="I79" s="13">
        <v>1957</v>
      </c>
      <c r="J79" s="13"/>
      <c r="K79" s="86">
        <f t="shared" ca="1" si="12"/>
        <v>69</v>
      </c>
      <c r="L79" s="16">
        <v>150000</v>
      </c>
      <c r="M79" s="16"/>
      <c r="N79" s="16" t="str">
        <f t="shared" si="13"/>
        <v xml:space="preserve"> </v>
      </c>
      <c r="O79" s="16" t="str">
        <f t="shared" si="14"/>
        <v xml:space="preserve"> </v>
      </c>
      <c r="P79" s="124" t="s">
        <v>125</v>
      </c>
      <c r="Q79" s="71">
        <v>2028</v>
      </c>
      <c r="R79" s="72">
        <v>4300</v>
      </c>
      <c r="S79" s="57"/>
      <c r="T79" s="56"/>
      <c r="U79" s="16"/>
      <c r="V79" s="16"/>
      <c r="W79" s="227">
        <v>4300</v>
      </c>
      <c r="X79" s="270"/>
      <c r="Y79" s="385"/>
      <c r="Z79" s="16"/>
      <c r="AA79" s="105"/>
      <c r="AB79" s="153"/>
      <c r="AC79" s="227">
        <v>4300</v>
      </c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05"/>
      <c r="BC79" s="406"/>
      <c r="BD79" s="16"/>
      <c r="BE79" s="16"/>
      <c r="BF79" s="105"/>
      <c r="BJ79" s="12" t="s">
        <v>237</v>
      </c>
      <c r="BK79" s="16"/>
      <c r="BL79" s="16"/>
      <c r="BM79" s="74" t="s">
        <v>214</v>
      </c>
      <c r="BN79" s="16"/>
      <c r="BQ79" s="94" t="s">
        <v>238</v>
      </c>
    </row>
    <row r="80" spans="1:69" ht="14.4" x14ac:dyDescent="0.3">
      <c r="A80" s="204" t="s">
        <v>75</v>
      </c>
      <c r="B80" s="161" t="s">
        <v>195</v>
      </c>
      <c r="C80" s="342" t="s">
        <v>239</v>
      </c>
      <c r="D80" s="118" t="s">
        <v>112</v>
      </c>
      <c r="E80" s="411"/>
      <c r="F80" s="411"/>
      <c r="G80" s="411"/>
      <c r="H80" s="118" t="s">
        <v>240</v>
      </c>
      <c r="I80" s="343">
        <v>1953</v>
      </c>
      <c r="J80" s="343"/>
      <c r="K80" s="337">
        <f t="shared" ca="1" si="12"/>
        <v>73</v>
      </c>
      <c r="L80" s="16"/>
      <c r="M80" s="16"/>
      <c r="N80" s="16" t="str">
        <f t="shared" si="13"/>
        <v xml:space="preserve"> </v>
      </c>
      <c r="O80" s="16" t="str">
        <f t="shared" si="14"/>
        <v xml:space="preserve"> </v>
      </c>
      <c r="P80" s="133" t="s">
        <v>241</v>
      </c>
      <c r="Q80" s="71"/>
      <c r="R80" s="72"/>
      <c r="S80" s="57"/>
      <c r="T80" s="137"/>
      <c r="U80" s="138"/>
      <c r="V80" s="138"/>
      <c r="W80" s="289"/>
      <c r="X80" s="308"/>
      <c r="Y80" s="386"/>
      <c r="Z80" s="138"/>
      <c r="AA80" s="309"/>
      <c r="AB80" s="402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44"/>
      <c r="BC80" s="408"/>
      <c r="BD80" s="138"/>
      <c r="BE80" s="138"/>
      <c r="BF80" s="144"/>
      <c r="BJ80" s="12" t="s">
        <v>239</v>
      </c>
      <c r="BK80" s="16"/>
      <c r="BL80" s="16"/>
      <c r="BM80" s="74" t="s">
        <v>214</v>
      </c>
      <c r="BN80" s="16"/>
      <c r="BQ80" s="93"/>
    </row>
    <row r="81" spans="1:67" ht="14.4" x14ac:dyDescent="0.3">
      <c r="A81" s="117" t="s">
        <v>242</v>
      </c>
      <c r="B81" s="153" t="s">
        <v>140</v>
      </c>
      <c r="C81" s="111" t="s">
        <v>243</v>
      </c>
      <c r="D81" s="16" t="s">
        <v>112</v>
      </c>
      <c r="E81" s="411"/>
      <c r="F81" s="411"/>
      <c r="G81" s="411"/>
      <c r="H81" s="16"/>
      <c r="I81" s="6">
        <v>2006</v>
      </c>
      <c r="J81" s="6"/>
      <c r="K81" s="86">
        <f t="shared" ca="1" si="12"/>
        <v>20</v>
      </c>
      <c r="L81" s="16"/>
      <c r="M81" s="108" t="s">
        <v>90</v>
      </c>
      <c r="N81" s="16" t="str">
        <f t="shared" si="13"/>
        <v xml:space="preserve"> </v>
      </c>
      <c r="O81" s="16" t="str">
        <f t="shared" si="14"/>
        <v xml:space="preserve"> </v>
      </c>
      <c r="P81" s="71" t="s">
        <v>79</v>
      </c>
      <c r="Q81" s="71">
        <f t="shared" ref="Q81:Q102" si="15">I81+39</f>
        <v>2045</v>
      </c>
      <c r="R81" s="72">
        <v>25000</v>
      </c>
      <c r="S81" s="16"/>
      <c r="T81" s="118"/>
      <c r="U81" s="118"/>
      <c r="V81" s="16"/>
      <c r="W81" s="118"/>
      <c r="X81" s="105"/>
      <c r="Y81" s="153"/>
      <c r="Z81" s="16"/>
      <c r="AA81" s="105"/>
      <c r="AB81" s="153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05"/>
      <c r="BC81" s="406"/>
      <c r="BD81" s="16"/>
      <c r="BE81" s="16"/>
      <c r="BF81" s="105"/>
      <c r="BJ81" s="1" t="s">
        <v>243</v>
      </c>
      <c r="BK81" s="16" t="s">
        <v>83</v>
      </c>
      <c r="BL81" s="16"/>
      <c r="BM81" s="16">
        <v>2029</v>
      </c>
      <c r="BN81" s="16"/>
    </row>
    <row r="82" spans="1:67" ht="14.4" x14ac:dyDescent="0.3">
      <c r="A82" s="117" t="s">
        <v>242</v>
      </c>
      <c r="B82" s="153" t="s">
        <v>140</v>
      </c>
      <c r="C82" s="111" t="s">
        <v>244</v>
      </c>
      <c r="D82" s="16" t="s">
        <v>112</v>
      </c>
      <c r="E82" s="411"/>
      <c r="F82" s="411"/>
      <c r="G82" s="411"/>
      <c r="H82" s="16" t="s">
        <v>245</v>
      </c>
      <c r="I82" s="6">
        <v>2004</v>
      </c>
      <c r="J82" s="6"/>
      <c r="K82" s="86">
        <f ca="1">IF(I82="","",YEAR(TODAY())-I82)</f>
        <v>22</v>
      </c>
      <c r="L82" s="16"/>
      <c r="M82" s="108" t="s">
        <v>90</v>
      </c>
      <c r="N82" s="16" t="str">
        <f>IF(I82&gt;2008,"Evaluation interne", " ")</f>
        <v xml:space="preserve"> </v>
      </c>
      <c r="O82" s="16" t="str">
        <f>IF(I82&gt;2008, I82+20, " ")</f>
        <v xml:space="preserve"> </v>
      </c>
      <c r="P82" s="71" t="s">
        <v>79</v>
      </c>
      <c r="Q82" s="71">
        <f>I82+39</f>
        <v>2043</v>
      </c>
      <c r="R82" s="72">
        <v>40000</v>
      </c>
      <c r="S82" s="16"/>
      <c r="T82" s="119"/>
      <c r="U82" s="119"/>
      <c r="V82" s="119"/>
      <c r="W82" s="119"/>
      <c r="X82" s="105"/>
      <c r="Y82" s="153"/>
      <c r="Z82" s="280">
        <v>20000</v>
      </c>
      <c r="AA82" s="105"/>
      <c r="AB82" s="153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47">
        <v>170000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05"/>
      <c r="BC82" s="406"/>
      <c r="BD82" s="16"/>
      <c r="BE82" s="16"/>
      <c r="BF82" s="105"/>
      <c r="BJ82" s="1" t="s">
        <v>244</v>
      </c>
      <c r="BK82" s="16"/>
      <c r="BL82" s="16"/>
      <c r="BM82" s="16">
        <v>2027</v>
      </c>
      <c r="BN82" s="16"/>
    </row>
    <row r="83" spans="1:67" ht="14.4" x14ac:dyDescent="0.3">
      <c r="A83" s="117" t="s">
        <v>242</v>
      </c>
      <c r="B83" s="153" t="s">
        <v>140</v>
      </c>
      <c r="C83" s="111" t="s">
        <v>246</v>
      </c>
      <c r="D83" s="16" t="s">
        <v>112</v>
      </c>
      <c r="E83" s="411" t="s">
        <v>17</v>
      </c>
      <c r="F83" s="411"/>
      <c r="G83" s="411"/>
      <c r="H83" s="16" t="s">
        <v>247</v>
      </c>
      <c r="I83" s="6">
        <v>2002</v>
      </c>
      <c r="J83" s="6"/>
      <c r="K83" s="86">
        <f ca="1">IF(I83="","",YEAR(TODAY())-I83)</f>
        <v>24</v>
      </c>
      <c r="L83" s="16"/>
      <c r="M83" s="108" t="s">
        <v>90</v>
      </c>
      <c r="N83" s="16" t="str">
        <f>IF(I83&gt;2008,"Evaluation interne", " ")</f>
        <v xml:space="preserve"> </v>
      </c>
      <c r="O83" s="16" t="str">
        <f>IF(I83&gt;2008, I83+20, " ")</f>
        <v xml:space="preserve"> </v>
      </c>
      <c r="P83" s="71" t="s">
        <v>79</v>
      </c>
      <c r="Q83" s="71">
        <f>I83+39</f>
        <v>2041</v>
      </c>
      <c r="R83" s="72">
        <v>40000</v>
      </c>
      <c r="S83" s="16"/>
      <c r="T83" s="16"/>
      <c r="U83" s="16"/>
      <c r="V83" s="16"/>
      <c r="W83" s="153"/>
      <c r="X83" s="16"/>
      <c r="Y83" s="16"/>
      <c r="Z83" s="16">
        <v>20000</v>
      </c>
      <c r="AA83" s="105"/>
      <c r="AB83" s="153"/>
      <c r="AC83" s="16"/>
      <c r="AD83" s="16"/>
      <c r="AE83" s="16"/>
      <c r="AF83" s="16"/>
      <c r="AG83" s="16"/>
      <c r="AH83" s="16"/>
      <c r="AI83" s="16"/>
      <c r="AJ83" s="247">
        <v>170000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05"/>
      <c r="BC83" s="406"/>
      <c r="BD83" s="16"/>
      <c r="BE83" s="16"/>
      <c r="BF83" s="105"/>
      <c r="BJ83" s="1" t="s">
        <v>246</v>
      </c>
      <c r="BK83" s="16"/>
      <c r="BL83" s="16"/>
      <c r="BM83" s="16">
        <v>2026</v>
      </c>
      <c r="BN83" s="16"/>
    </row>
    <row r="84" spans="1:67" ht="14.4" x14ac:dyDescent="0.3">
      <c r="A84" s="117" t="s">
        <v>242</v>
      </c>
      <c r="B84" s="153" t="s">
        <v>140</v>
      </c>
      <c r="C84" s="111" t="s">
        <v>248</v>
      </c>
      <c r="D84" s="16" t="s">
        <v>112</v>
      </c>
      <c r="E84" s="411" t="s">
        <v>17</v>
      </c>
      <c r="F84" s="411" t="s">
        <v>249</v>
      </c>
      <c r="G84" s="411"/>
      <c r="H84" s="16" t="s">
        <v>250</v>
      </c>
      <c r="I84" s="6">
        <v>2002</v>
      </c>
      <c r="J84" s="6"/>
      <c r="K84" s="86">
        <f ca="1">IF(I84="","",YEAR(TODAY())-I84)</f>
        <v>24</v>
      </c>
      <c r="L84" s="56">
        <v>1100000</v>
      </c>
      <c r="M84" s="131" t="s">
        <v>90</v>
      </c>
      <c r="N84" s="16" t="str">
        <f>IF(I84&gt;2008,"Evaluation interne", " ")</f>
        <v xml:space="preserve"> </v>
      </c>
      <c r="O84" s="16" t="str">
        <f>IF(I84&gt;2008, I84+20, " ")</f>
        <v xml:space="preserve"> </v>
      </c>
      <c r="P84" s="71" t="s">
        <v>79</v>
      </c>
      <c r="Q84" s="71">
        <f>I84+39</f>
        <v>2041</v>
      </c>
      <c r="R84" s="72">
        <v>40000</v>
      </c>
      <c r="S84" s="16"/>
      <c r="T84" s="16"/>
      <c r="U84" s="16"/>
      <c r="V84" s="16"/>
      <c r="W84" s="16"/>
      <c r="X84" s="234">
        <v>329000</v>
      </c>
      <c r="Y84" s="16"/>
      <c r="Z84" s="16">
        <v>20000</v>
      </c>
      <c r="AA84" s="105"/>
      <c r="AB84" s="153"/>
      <c r="AC84" s="16"/>
      <c r="AD84" s="16"/>
      <c r="AE84" s="16"/>
      <c r="AF84" s="16"/>
      <c r="AG84" s="247"/>
      <c r="AH84" s="16"/>
      <c r="AI84" s="16"/>
      <c r="AJ84" s="247">
        <v>170000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05"/>
      <c r="BC84" s="406"/>
      <c r="BD84" s="16"/>
      <c r="BE84" s="16"/>
      <c r="BF84" s="105"/>
      <c r="BJ84" s="1" t="s">
        <v>248</v>
      </c>
      <c r="BK84" s="16"/>
      <c r="BL84" s="16"/>
      <c r="BM84" s="16">
        <v>2026</v>
      </c>
      <c r="BN84" s="16"/>
    </row>
    <row r="85" spans="1:67" ht="14.4" x14ac:dyDescent="0.3">
      <c r="A85" s="117" t="s">
        <v>242</v>
      </c>
      <c r="B85" s="153" t="s">
        <v>140</v>
      </c>
      <c r="C85" s="111" t="s">
        <v>251</v>
      </c>
      <c r="D85" s="16" t="s">
        <v>112</v>
      </c>
      <c r="E85" s="411" t="s">
        <v>17</v>
      </c>
      <c r="F85" s="411"/>
      <c r="G85" s="411"/>
      <c r="H85" s="16"/>
      <c r="I85" s="6">
        <v>2005</v>
      </c>
      <c r="J85" s="6"/>
      <c r="K85" s="86">
        <f t="shared" ca="1" si="12"/>
        <v>21</v>
      </c>
      <c r="L85" s="16"/>
      <c r="M85" s="108" t="s">
        <v>90</v>
      </c>
      <c r="N85" s="16" t="str">
        <f t="shared" si="13"/>
        <v xml:space="preserve"> </v>
      </c>
      <c r="O85" s="16" t="str">
        <f t="shared" si="14"/>
        <v xml:space="preserve"> </v>
      </c>
      <c r="P85" s="71" t="s">
        <v>79</v>
      </c>
      <c r="Q85" s="71">
        <f t="shared" si="15"/>
        <v>2044</v>
      </c>
      <c r="R85" s="72">
        <v>40000</v>
      </c>
      <c r="S85" s="105"/>
      <c r="T85" s="117"/>
      <c r="U85" s="117"/>
      <c r="V85" s="16"/>
      <c r="W85" s="117"/>
      <c r="X85" s="105"/>
      <c r="Z85" s="280">
        <v>20000</v>
      </c>
      <c r="AA85" s="105"/>
      <c r="AB85" s="153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247">
        <v>170000</v>
      </c>
      <c r="AT85" s="16"/>
      <c r="AU85" s="16"/>
      <c r="AV85" s="16"/>
      <c r="AW85" s="16"/>
      <c r="AX85" s="16"/>
      <c r="AY85" s="16"/>
      <c r="AZ85" s="16"/>
      <c r="BA85" s="16"/>
      <c r="BB85" s="105"/>
      <c r="BC85" s="406"/>
      <c r="BD85" s="16"/>
      <c r="BE85" s="16"/>
      <c r="BF85" s="105"/>
      <c r="BJ85" s="1" t="s">
        <v>251</v>
      </c>
      <c r="BK85" s="16"/>
      <c r="BL85" s="16"/>
      <c r="BM85" s="16">
        <v>2028</v>
      </c>
      <c r="BN85" s="16"/>
    </row>
    <row r="86" spans="1:67" ht="14.4" x14ac:dyDescent="0.3">
      <c r="A86" s="214" t="s">
        <v>242</v>
      </c>
      <c r="B86" s="290" t="s">
        <v>140</v>
      </c>
      <c r="C86" s="361" t="s">
        <v>252</v>
      </c>
      <c r="D86" s="362" t="s">
        <v>112</v>
      </c>
      <c r="E86" s="411" t="s">
        <v>17</v>
      </c>
      <c r="F86" s="411"/>
      <c r="G86" s="411"/>
      <c r="H86" s="119" t="s">
        <v>134</v>
      </c>
      <c r="I86" s="363">
        <v>2017</v>
      </c>
      <c r="J86" s="363"/>
      <c r="K86" s="354">
        <f ca="1">IF(I86="","",YEAR(TODAY())-I86)</f>
        <v>9</v>
      </c>
      <c r="L86" s="16"/>
      <c r="M86" s="16"/>
      <c r="N86" s="16" t="str">
        <f>IF(I86&gt;2008,"Evaluation interne", " ")</f>
        <v>Evaluation interne</v>
      </c>
      <c r="O86" s="16">
        <f>IF(I86&gt;2008, I86+20, " ")</f>
        <v>2037</v>
      </c>
      <c r="P86" s="71" t="s">
        <v>79</v>
      </c>
      <c r="Q86" s="71">
        <f>I86+20</f>
        <v>2037</v>
      </c>
      <c r="R86" s="72">
        <v>40000</v>
      </c>
      <c r="S86" s="16"/>
      <c r="T86" s="16"/>
      <c r="U86" s="16"/>
      <c r="V86" s="16"/>
      <c r="W86" s="16"/>
      <c r="X86" s="105"/>
      <c r="Y86" s="153"/>
      <c r="Z86" s="16"/>
      <c r="AA86" s="105"/>
      <c r="AB86" s="153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247">
        <v>170000</v>
      </c>
      <c r="AW86" s="16"/>
      <c r="AX86" s="16"/>
      <c r="AY86" s="16"/>
      <c r="AZ86" s="16"/>
      <c r="BA86" s="16"/>
      <c r="BB86" s="105"/>
      <c r="BC86" s="406"/>
      <c r="BD86" s="16"/>
      <c r="BE86" s="16"/>
      <c r="BF86" s="105"/>
      <c r="BJ86" s="1" t="s">
        <v>252</v>
      </c>
      <c r="BK86" s="16"/>
      <c r="BL86" s="16"/>
      <c r="BM86" s="16"/>
      <c r="BN86" s="124">
        <v>2025</v>
      </c>
    </row>
    <row r="87" spans="1:67" ht="14.4" x14ac:dyDescent="0.3">
      <c r="A87" s="117" t="s">
        <v>242</v>
      </c>
      <c r="B87" s="153" t="s">
        <v>140</v>
      </c>
      <c r="C87" s="111" t="s">
        <v>253</v>
      </c>
      <c r="D87" s="16" t="s">
        <v>112</v>
      </c>
      <c r="E87" s="411" t="s">
        <v>17</v>
      </c>
      <c r="F87" s="411"/>
      <c r="G87" s="411"/>
      <c r="H87" s="16"/>
      <c r="I87" s="6">
        <v>2001</v>
      </c>
      <c r="J87" s="6"/>
      <c r="K87" s="86">
        <f t="shared" ca="1" si="12"/>
        <v>25</v>
      </c>
      <c r="L87" s="16"/>
      <c r="M87" s="108" t="s">
        <v>90</v>
      </c>
      <c r="N87" s="16" t="str">
        <f t="shared" si="13"/>
        <v xml:space="preserve"> </v>
      </c>
      <c r="O87" s="16" t="str">
        <f t="shared" si="14"/>
        <v xml:space="preserve"> </v>
      </c>
      <c r="P87" s="71" t="s">
        <v>79</v>
      </c>
      <c r="Q87" s="71">
        <f t="shared" si="15"/>
        <v>2040</v>
      </c>
      <c r="R87" s="72">
        <v>40000</v>
      </c>
      <c r="S87" s="16"/>
      <c r="T87" s="16"/>
      <c r="U87" s="16"/>
      <c r="V87" s="16"/>
      <c r="W87" s="118"/>
      <c r="X87" s="118"/>
      <c r="Y87" s="16"/>
      <c r="Z87" s="16">
        <v>20000</v>
      </c>
      <c r="AA87" s="105"/>
      <c r="AB87" s="153"/>
      <c r="AC87" s="16"/>
      <c r="AD87" s="16"/>
      <c r="AE87" s="16"/>
      <c r="AF87" s="16"/>
      <c r="AG87" s="247">
        <v>170000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05"/>
      <c r="BC87" s="406"/>
      <c r="BD87" s="16"/>
      <c r="BE87" s="16"/>
      <c r="BF87" s="105"/>
      <c r="BJ87" s="1" t="s">
        <v>253</v>
      </c>
      <c r="BK87" s="16"/>
      <c r="BL87" s="16"/>
      <c r="BM87" s="16">
        <v>2026</v>
      </c>
      <c r="BN87" s="16"/>
    </row>
    <row r="88" spans="1:67" ht="14.4" x14ac:dyDescent="0.3">
      <c r="A88" s="117" t="s">
        <v>242</v>
      </c>
      <c r="B88" s="117" t="s">
        <v>140</v>
      </c>
      <c r="C88" s="325" t="s">
        <v>254</v>
      </c>
      <c r="D88" s="117" t="s">
        <v>112</v>
      </c>
      <c r="E88" s="411">
        <v>2027</v>
      </c>
      <c r="F88" s="429">
        <v>83000</v>
      </c>
      <c r="G88" s="411"/>
      <c r="H88" s="117"/>
      <c r="I88" s="326">
        <v>2021</v>
      </c>
      <c r="J88" s="326"/>
      <c r="K88" s="319">
        <f ca="1">IF(I88="","",YEAR(TODAY())-I88)</f>
        <v>5</v>
      </c>
      <c r="L88" s="153"/>
      <c r="M88" s="16"/>
      <c r="N88" s="16" t="str">
        <f>IF(I88&gt;2008,"Evaluation interne", " ")</f>
        <v>Evaluation interne</v>
      </c>
      <c r="O88" s="16">
        <f>IF(I88&gt;2008, I88+20, " ")</f>
        <v>2041</v>
      </c>
      <c r="P88" s="71" t="s">
        <v>79</v>
      </c>
      <c r="Q88" s="71">
        <f>I88+39</f>
        <v>2060</v>
      </c>
      <c r="R88" s="72">
        <v>40000</v>
      </c>
      <c r="S88" s="16"/>
      <c r="T88" s="16"/>
      <c r="U88" s="16"/>
      <c r="V88" s="16"/>
      <c r="W88" s="16"/>
      <c r="X88" s="105"/>
      <c r="Y88" s="153"/>
      <c r="Z88" s="280">
        <v>20000</v>
      </c>
      <c r="AA88" s="105"/>
      <c r="AB88" s="153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05"/>
      <c r="BC88" s="406"/>
      <c r="BD88" s="16"/>
      <c r="BE88" s="16"/>
      <c r="BF88" s="105"/>
      <c r="BJ88" s="175" t="s">
        <v>254</v>
      </c>
      <c r="BK88" s="16"/>
      <c r="BL88" s="16"/>
      <c r="BM88" s="16"/>
      <c r="BN88" s="16"/>
    </row>
    <row r="89" spans="1:67" ht="14.4" x14ac:dyDescent="0.3">
      <c r="A89" s="117" t="s">
        <v>242</v>
      </c>
      <c r="B89" s="153" t="s">
        <v>255</v>
      </c>
      <c r="C89" s="112" t="s">
        <v>256</v>
      </c>
      <c r="D89" s="16"/>
      <c r="E89" s="411" t="s">
        <v>17</v>
      </c>
      <c r="F89" s="411"/>
      <c r="G89" s="411"/>
      <c r="H89" s="16"/>
      <c r="I89" s="7">
        <v>2021</v>
      </c>
      <c r="J89" s="7"/>
      <c r="K89" s="86">
        <f t="shared" ca="1" si="12"/>
        <v>5</v>
      </c>
      <c r="L89" s="16"/>
      <c r="M89" s="16"/>
      <c r="N89" s="16" t="str">
        <f t="shared" si="13"/>
        <v>Evaluation interne</v>
      </c>
      <c r="O89" s="16">
        <f t="shared" si="14"/>
        <v>2041</v>
      </c>
      <c r="P89" s="71" t="s">
        <v>79</v>
      </c>
      <c r="Q89" s="71">
        <f t="shared" si="15"/>
        <v>2060</v>
      </c>
      <c r="R89" s="72">
        <v>40000</v>
      </c>
      <c r="S89" s="16"/>
      <c r="T89" s="16"/>
      <c r="U89" s="16"/>
      <c r="V89" s="16"/>
      <c r="W89" s="16"/>
      <c r="X89" s="16"/>
      <c r="Y89" s="16"/>
      <c r="Z89" s="16"/>
      <c r="AA89" s="105"/>
      <c r="AB89" s="153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05"/>
      <c r="BC89" s="406"/>
      <c r="BD89" s="16"/>
      <c r="BE89" s="16"/>
      <c r="BF89" s="105"/>
      <c r="BJ89" s="2" t="s">
        <v>256</v>
      </c>
      <c r="BK89" s="16"/>
      <c r="BL89" s="16"/>
      <c r="BM89" s="16"/>
      <c r="BN89" s="16"/>
    </row>
    <row r="90" spans="1:67" ht="14.4" x14ac:dyDescent="0.3">
      <c r="A90" s="117" t="s">
        <v>242</v>
      </c>
      <c r="B90" s="153" t="s">
        <v>255</v>
      </c>
      <c r="C90" s="112" t="s">
        <v>257</v>
      </c>
      <c r="D90" s="16"/>
      <c r="E90" s="411" t="s">
        <v>17</v>
      </c>
      <c r="F90" s="411"/>
      <c r="G90" s="411"/>
      <c r="H90" s="16" t="s">
        <v>184</v>
      </c>
      <c r="I90" s="7">
        <v>2021</v>
      </c>
      <c r="J90" s="7"/>
      <c r="K90" s="86">
        <f t="shared" ca="1" si="12"/>
        <v>5</v>
      </c>
      <c r="L90" s="16"/>
      <c r="M90" s="16"/>
      <c r="N90" s="16" t="str">
        <f t="shared" si="13"/>
        <v>Evaluation interne</v>
      </c>
      <c r="O90" s="16">
        <f t="shared" si="14"/>
        <v>2041</v>
      </c>
      <c r="P90" s="71" t="s">
        <v>79</v>
      </c>
      <c r="Q90" s="71">
        <f t="shared" si="15"/>
        <v>2060</v>
      </c>
      <c r="R90" s="72">
        <v>40000</v>
      </c>
      <c r="S90" s="16"/>
      <c r="T90" s="16"/>
      <c r="U90" s="16"/>
      <c r="V90" s="16"/>
      <c r="X90" s="16"/>
      <c r="Y90" s="16"/>
      <c r="Z90" s="16"/>
      <c r="AA90" s="105"/>
      <c r="AB90" s="153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05"/>
      <c r="BC90" s="406"/>
      <c r="BD90" s="16"/>
      <c r="BE90" s="16"/>
      <c r="BF90" s="105"/>
      <c r="BJ90" s="2" t="s">
        <v>257</v>
      </c>
      <c r="BK90" s="16"/>
      <c r="BL90" s="16"/>
      <c r="BM90" s="16"/>
      <c r="BN90" s="16"/>
    </row>
    <row r="91" spans="1:67" ht="14.4" x14ac:dyDescent="0.3">
      <c r="A91" s="117" t="s">
        <v>242</v>
      </c>
      <c r="B91" s="153" t="s">
        <v>255</v>
      </c>
      <c r="C91" s="112" t="s">
        <v>258</v>
      </c>
      <c r="D91" s="16" t="s">
        <v>98</v>
      </c>
      <c r="E91" s="411"/>
      <c r="F91" s="411"/>
      <c r="G91" s="411"/>
      <c r="H91" s="16" t="s">
        <v>142</v>
      </c>
      <c r="I91" s="7">
        <v>2004</v>
      </c>
      <c r="J91" s="7"/>
      <c r="K91" s="86">
        <f t="shared" ca="1" si="12"/>
        <v>22</v>
      </c>
      <c r="L91" s="16"/>
      <c r="M91" s="16" t="s">
        <v>107</v>
      </c>
      <c r="N91" s="16" t="str">
        <f t="shared" si="13"/>
        <v xml:space="preserve"> </v>
      </c>
      <c r="O91" s="16" t="str">
        <f t="shared" si="14"/>
        <v xml:space="preserve"> </v>
      </c>
      <c r="P91" s="71" t="s">
        <v>79</v>
      </c>
      <c r="Q91" s="71">
        <f t="shared" si="15"/>
        <v>2043</v>
      </c>
      <c r="R91" s="72">
        <v>40000</v>
      </c>
      <c r="S91" s="16"/>
      <c r="T91" s="16"/>
      <c r="U91" s="63">
        <v>110000</v>
      </c>
      <c r="V91" s="16"/>
      <c r="W91" s="16"/>
      <c r="X91" s="16"/>
      <c r="Y91" s="16"/>
      <c r="Z91" s="16"/>
      <c r="AA91" s="105"/>
      <c r="AB91" s="153"/>
      <c r="AC91" s="16"/>
      <c r="AD91" s="16"/>
      <c r="AE91" s="16"/>
      <c r="AF91" s="16"/>
      <c r="AG91" s="16"/>
      <c r="AH91" s="16"/>
      <c r="AI91" s="16"/>
      <c r="AK91" s="16"/>
      <c r="AL91" s="16"/>
      <c r="AM91" s="16"/>
      <c r="AN91" s="16"/>
      <c r="AO91" s="16"/>
      <c r="AP91" s="247">
        <v>170000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05"/>
      <c r="BC91" s="406"/>
      <c r="BD91" s="16"/>
      <c r="BE91" s="16"/>
      <c r="BF91" s="105"/>
      <c r="BJ91" s="2" t="s">
        <v>258</v>
      </c>
      <c r="BK91" s="16"/>
      <c r="BL91" s="16"/>
      <c r="BM91" s="16">
        <v>2025</v>
      </c>
      <c r="BN91" s="16"/>
    </row>
    <row r="92" spans="1:67" ht="14.4" x14ac:dyDescent="0.3">
      <c r="A92" s="117" t="s">
        <v>242</v>
      </c>
      <c r="B92" s="153" t="s">
        <v>255</v>
      </c>
      <c r="C92" s="112" t="s">
        <v>259</v>
      </c>
      <c r="D92" s="16" t="s">
        <v>98</v>
      </c>
      <c r="E92" s="411"/>
      <c r="F92" s="411"/>
      <c r="G92" s="411"/>
      <c r="H92" s="16" t="s">
        <v>142</v>
      </c>
      <c r="I92" s="7">
        <v>2004</v>
      </c>
      <c r="J92" s="7"/>
      <c r="K92" s="86">
        <f t="shared" ca="1" si="12"/>
        <v>22</v>
      </c>
      <c r="L92" s="16"/>
      <c r="M92" s="16" t="s">
        <v>81</v>
      </c>
      <c r="N92" s="16" t="str">
        <f t="shared" si="13"/>
        <v xml:space="preserve"> </v>
      </c>
      <c r="O92" s="16" t="str">
        <f t="shared" si="14"/>
        <v xml:space="preserve"> </v>
      </c>
      <c r="P92" s="71" t="s">
        <v>79</v>
      </c>
      <c r="Q92" s="71">
        <f t="shared" si="15"/>
        <v>2043</v>
      </c>
      <c r="R92" s="72">
        <v>40000</v>
      </c>
      <c r="S92" s="16"/>
      <c r="T92" s="16"/>
      <c r="U92" s="63">
        <v>110000</v>
      </c>
      <c r="V92" s="16"/>
      <c r="W92" s="16"/>
      <c r="X92" s="16"/>
      <c r="Y92" s="16"/>
      <c r="Z92" s="16"/>
      <c r="AA92" s="105"/>
      <c r="AB92" s="153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47">
        <v>170000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05"/>
      <c r="BC92" s="406"/>
      <c r="BD92" s="16"/>
      <c r="BE92" s="16"/>
      <c r="BF92" s="105"/>
      <c r="BJ92" s="2" t="s">
        <v>259</v>
      </c>
      <c r="BK92" s="16"/>
      <c r="BL92" s="16"/>
      <c r="BM92" s="16">
        <v>2025</v>
      </c>
      <c r="BN92" s="16"/>
    </row>
    <row r="93" spans="1:67" ht="14.4" x14ac:dyDescent="0.3">
      <c r="A93" s="117" t="s">
        <v>242</v>
      </c>
      <c r="B93" s="153" t="s">
        <v>255</v>
      </c>
      <c r="C93" s="112" t="s">
        <v>260</v>
      </c>
      <c r="D93" s="16" t="s">
        <v>112</v>
      </c>
      <c r="E93" s="411" t="s">
        <v>17</v>
      </c>
      <c r="F93" s="411"/>
      <c r="G93" s="411"/>
      <c r="H93" s="16" t="s">
        <v>261</v>
      </c>
      <c r="I93" s="7">
        <v>2000</v>
      </c>
      <c r="J93" s="7"/>
      <c r="K93" s="86">
        <f ca="1">IF(I93="","",YEAR(TODAY())-I93)</f>
        <v>26</v>
      </c>
      <c r="L93" s="16"/>
      <c r="M93" s="16" t="s">
        <v>81</v>
      </c>
      <c r="N93" s="16" t="str">
        <f>IF(I93&gt;2008,"Evaluation interne", " ")</f>
        <v xml:space="preserve"> </v>
      </c>
      <c r="O93" s="16" t="str">
        <f>IF(I93&gt;2008, I93+20, " ")</f>
        <v xml:space="preserve"> </v>
      </c>
      <c r="P93" s="71" t="s">
        <v>79</v>
      </c>
      <c r="Q93" s="71">
        <f>I93+39</f>
        <v>2039</v>
      </c>
      <c r="R93" s="72">
        <v>40000</v>
      </c>
      <c r="S93" s="16"/>
      <c r="T93" s="118"/>
      <c r="U93" s="16"/>
      <c r="V93" s="16"/>
      <c r="W93" s="16"/>
      <c r="X93" s="16"/>
      <c r="Y93" s="16"/>
      <c r="Z93" s="56"/>
      <c r="AA93" s="105"/>
      <c r="AB93" s="153"/>
      <c r="AC93" s="16"/>
      <c r="AD93" s="247">
        <v>170000</v>
      </c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05"/>
      <c r="BC93" s="406"/>
      <c r="BD93" s="16"/>
      <c r="BE93" s="16"/>
      <c r="BF93" s="105"/>
      <c r="BJ93" s="2" t="s">
        <v>260</v>
      </c>
      <c r="BK93" s="16"/>
      <c r="BL93" s="16"/>
      <c r="BM93" s="16">
        <v>2027</v>
      </c>
      <c r="BN93" s="16"/>
    </row>
    <row r="94" spans="1:67" ht="17.25" customHeight="1" x14ac:dyDescent="0.3">
      <c r="A94" s="117" t="s">
        <v>242</v>
      </c>
      <c r="B94" s="153" t="s">
        <v>255</v>
      </c>
      <c r="C94" s="112" t="s">
        <v>262</v>
      </c>
      <c r="D94" s="16" t="s">
        <v>112</v>
      </c>
      <c r="E94" s="411" t="s">
        <v>17</v>
      </c>
      <c r="F94" s="411"/>
      <c r="G94" s="411"/>
      <c r="H94" s="16" t="s">
        <v>263</v>
      </c>
      <c r="I94" s="7">
        <v>1998</v>
      </c>
      <c r="J94" s="7"/>
      <c r="K94" s="86">
        <f ca="1">IF(I94="","",YEAR(TODAY())-I94)</f>
        <v>28</v>
      </c>
      <c r="L94" s="16"/>
      <c r="M94" s="16" t="s">
        <v>90</v>
      </c>
      <c r="N94" s="16" t="str">
        <f>IF(I94&gt;2008,"Evaluation interne", " ")</f>
        <v xml:space="preserve"> </v>
      </c>
      <c r="O94" s="16" t="str">
        <f>IF(I94&gt;2008, I94+20, " ")</f>
        <v xml:space="preserve"> </v>
      </c>
      <c r="P94" s="71" t="s">
        <v>79</v>
      </c>
      <c r="Q94" s="71">
        <f>I94+39</f>
        <v>2037</v>
      </c>
      <c r="R94" s="72">
        <v>40000</v>
      </c>
      <c r="S94" s="16"/>
      <c r="T94" s="16"/>
      <c r="U94" s="16"/>
      <c r="V94" s="16" t="s">
        <v>264</v>
      </c>
      <c r="W94" s="16"/>
      <c r="X94" s="16"/>
      <c r="Y94" s="16"/>
      <c r="Z94" s="16"/>
      <c r="AA94" s="389">
        <v>170000</v>
      </c>
      <c r="AB94" s="153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05"/>
      <c r="BC94" s="406"/>
      <c r="BD94" s="16"/>
      <c r="BE94" s="16"/>
      <c r="BF94" s="105"/>
      <c r="BJ94" s="2" t="s">
        <v>262</v>
      </c>
      <c r="BK94" s="16"/>
      <c r="BL94" s="16"/>
      <c r="BM94" s="16">
        <v>2026</v>
      </c>
      <c r="BN94" s="16"/>
      <c r="BO94" s="126" t="s">
        <v>265</v>
      </c>
    </row>
    <row r="95" spans="1:67" ht="14.25" customHeight="1" x14ac:dyDescent="0.3">
      <c r="A95" s="117" t="s">
        <v>242</v>
      </c>
      <c r="B95" s="117" t="s">
        <v>255</v>
      </c>
      <c r="C95" s="327" t="s">
        <v>266</v>
      </c>
      <c r="D95" s="117" t="s">
        <v>112</v>
      </c>
      <c r="E95" s="411">
        <v>2026</v>
      </c>
      <c r="F95" s="429">
        <v>88000</v>
      </c>
      <c r="G95" s="411"/>
      <c r="H95" s="117" t="s">
        <v>267</v>
      </c>
      <c r="I95" s="328">
        <v>2001</v>
      </c>
      <c r="J95" s="328"/>
      <c r="K95" s="319">
        <f ca="1">IF(I95="","",YEAR(TODAY())-I95)</f>
        <v>25</v>
      </c>
      <c r="L95" s="153"/>
      <c r="M95" s="16" t="s">
        <v>90</v>
      </c>
      <c r="N95" s="16" t="str">
        <f>IF(I95&gt;2008,"Evaluation interne", " ")</f>
        <v xml:space="preserve"> </v>
      </c>
      <c r="O95" s="16" t="str">
        <f>IF(I95&gt;2008, I95+20, " ")</f>
        <v xml:space="preserve"> </v>
      </c>
      <c r="P95" s="71" t="s">
        <v>79</v>
      </c>
      <c r="Q95" s="71">
        <f>I95+39</f>
        <v>2040</v>
      </c>
      <c r="R95" s="72">
        <v>40000</v>
      </c>
      <c r="S95" s="16"/>
      <c r="T95" s="56"/>
      <c r="U95" s="155"/>
      <c r="V95" s="56"/>
      <c r="W95" s="117"/>
      <c r="X95" s="118"/>
      <c r="Y95" s="16"/>
      <c r="Z95" s="153"/>
      <c r="AA95" s="105"/>
      <c r="AB95" s="153"/>
      <c r="AC95" s="16"/>
      <c r="AD95" s="16"/>
      <c r="AE95" s="16"/>
      <c r="AF95" s="16"/>
      <c r="AG95" s="247">
        <v>170000</v>
      </c>
      <c r="AH95" s="16"/>
      <c r="AI95" s="16"/>
      <c r="AJ95" s="16"/>
      <c r="AK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05"/>
      <c r="BC95" s="406"/>
      <c r="BD95" s="16"/>
      <c r="BE95" s="16"/>
      <c r="BF95" s="105"/>
      <c r="BJ95" s="2" t="s">
        <v>266</v>
      </c>
      <c r="BK95" s="16"/>
      <c r="BL95" s="16"/>
      <c r="BM95" s="16">
        <v>2028</v>
      </c>
      <c r="BN95" s="124">
        <v>2025</v>
      </c>
      <c r="BO95" s="126" t="s">
        <v>268</v>
      </c>
    </row>
    <row r="96" spans="1:67" ht="14.4" x14ac:dyDescent="0.3">
      <c r="A96" s="117" t="s">
        <v>242</v>
      </c>
      <c r="B96" s="153" t="s">
        <v>255</v>
      </c>
      <c r="C96" s="112" t="s">
        <v>269</v>
      </c>
      <c r="D96" s="16" t="s">
        <v>112</v>
      </c>
      <c r="E96" s="411"/>
      <c r="F96" s="411"/>
      <c r="G96" s="411"/>
      <c r="H96" s="16" t="s">
        <v>270</v>
      </c>
      <c r="I96" s="15">
        <v>1999</v>
      </c>
      <c r="J96" s="15"/>
      <c r="K96" s="86">
        <f ca="1">IF(I96="","",YEAR(TODAY())-I96)</f>
        <v>27</v>
      </c>
      <c r="L96" s="16"/>
      <c r="M96" s="16" t="s">
        <v>90</v>
      </c>
      <c r="N96" s="16" t="str">
        <f>IF(I96&gt;2008,"Evaluation interne", " ")</f>
        <v xml:space="preserve"> </v>
      </c>
      <c r="O96" s="16" t="str">
        <f>IF(I96&gt;2008, I96+20, " ")</f>
        <v xml:space="preserve"> </v>
      </c>
      <c r="P96" s="71" t="s">
        <v>79</v>
      </c>
      <c r="Q96" s="71">
        <f>I96+39</f>
        <v>2038</v>
      </c>
      <c r="R96" s="72">
        <v>40000</v>
      </c>
      <c r="S96" s="16"/>
      <c r="U96" s="16"/>
      <c r="V96" s="16" t="s">
        <v>264</v>
      </c>
      <c r="W96" s="16"/>
      <c r="X96" s="16"/>
      <c r="Y96" s="16"/>
      <c r="Z96" s="16"/>
      <c r="AA96" s="389">
        <v>170000</v>
      </c>
      <c r="AB96" s="153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05"/>
      <c r="BC96" s="406"/>
      <c r="BD96" s="16"/>
      <c r="BE96" s="16"/>
      <c r="BF96" s="105"/>
      <c r="BJ96" s="2" t="s">
        <v>269</v>
      </c>
      <c r="BK96" s="16"/>
      <c r="BL96" s="16"/>
      <c r="BM96" s="11">
        <v>2026</v>
      </c>
      <c r="BN96" s="16"/>
    </row>
    <row r="97" spans="1:66" ht="14.4" x14ac:dyDescent="0.3">
      <c r="A97" s="117" t="s">
        <v>242</v>
      </c>
      <c r="B97" s="153" t="s">
        <v>255</v>
      </c>
      <c r="C97" s="112" t="s">
        <v>271</v>
      </c>
      <c r="D97" s="16" t="s">
        <v>112</v>
      </c>
      <c r="E97" s="411" t="s">
        <v>17</v>
      </c>
      <c r="F97" s="411"/>
      <c r="G97" s="411"/>
      <c r="H97" s="16" t="s">
        <v>272</v>
      </c>
      <c r="I97" s="7">
        <v>2000</v>
      </c>
      <c r="J97" s="7"/>
      <c r="K97" s="86">
        <f ca="1">IF(I97="","",YEAR(TODAY())-I97)</f>
        <v>26</v>
      </c>
      <c r="L97" s="16"/>
      <c r="M97" s="16" t="s">
        <v>81</v>
      </c>
      <c r="N97" s="16" t="str">
        <f>IF(I97&gt;2008,"Evaluation interne", " ")</f>
        <v xml:space="preserve"> </v>
      </c>
      <c r="O97" s="16" t="str">
        <f>IF(I97&gt;2008, I97+20, " ")</f>
        <v xml:space="preserve"> </v>
      </c>
      <c r="P97" s="71" t="s">
        <v>79</v>
      </c>
      <c r="Q97" s="71">
        <f>I97+39</f>
        <v>2039</v>
      </c>
      <c r="R97" s="72">
        <v>40000</v>
      </c>
      <c r="S97" s="105"/>
      <c r="T97" s="117"/>
      <c r="U97" s="153"/>
      <c r="V97" s="16"/>
      <c r="W97" s="16"/>
      <c r="X97" s="16"/>
      <c r="Y97" s="16"/>
      <c r="Z97" s="56"/>
      <c r="AA97" s="105"/>
      <c r="AB97" s="153"/>
      <c r="AC97" s="16"/>
      <c r="AD97" s="247">
        <v>170000</v>
      </c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05"/>
      <c r="BC97" s="406"/>
      <c r="BD97" s="16"/>
      <c r="BE97" s="16"/>
      <c r="BF97" s="105"/>
      <c r="BJ97" s="2" t="s">
        <v>271</v>
      </c>
      <c r="BK97" s="16"/>
      <c r="BL97" s="16"/>
      <c r="BM97" s="11">
        <v>2027</v>
      </c>
      <c r="BN97" s="16"/>
    </row>
    <row r="98" spans="1:66" ht="14.4" x14ac:dyDescent="0.3">
      <c r="A98" s="117" t="s">
        <v>242</v>
      </c>
      <c r="B98" s="153" t="s">
        <v>255</v>
      </c>
      <c r="C98" s="112" t="s">
        <v>273</v>
      </c>
      <c r="D98" s="16" t="s">
        <v>112</v>
      </c>
      <c r="E98" s="411" t="s">
        <v>17</v>
      </c>
      <c r="F98" s="411"/>
      <c r="G98" s="411"/>
      <c r="H98" s="16" t="s">
        <v>103</v>
      </c>
      <c r="I98" s="7">
        <v>2002</v>
      </c>
      <c r="J98" s="7"/>
      <c r="K98" s="86">
        <f t="shared" ca="1" si="12"/>
        <v>24</v>
      </c>
      <c r="L98" s="16"/>
      <c r="M98" s="16" t="s">
        <v>81</v>
      </c>
      <c r="N98" s="16" t="str">
        <f t="shared" si="13"/>
        <v xml:space="preserve"> </v>
      </c>
      <c r="O98" s="16" t="str">
        <f t="shared" si="14"/>
        <v xml:space="preserve"> </v>
      </c>
      <c r="P98" s="71" t="s">
        <v>79</v>
      </c>
      <c r="Q98" s="71">
        <f t="shared" si="15"/>
        <v>2041</v>
      </c>
      <c r="R98" s="72">
        <v>40000</v>
      </c>
      <c r="S98" s="16"/>
      <c r="T98" s="16"/>
      <c r="U98" s="16"/>
      <c r="V98" s="16"/>
      <c r="W98" s="16"/>
      <c r="X98" s="16"/>
      <c r="Y98" s="16"/>
      <c r="Z98" s="16"/>
      <c r="AA98" s="105"/>
      <c r="AB98" s="153"/>
      <c r="AC98" s="16"/>
      <c r="AD98" s="16"/>
      <c r="AE98" s="16"/>
      <c r="AF98" s="16"/>
      <c r="AG98" s="16"/>
      <c r="AH98" s="16"/>
      <c r="AI98" s="16"/>
      <c r="AJ98" s="247">
        <v>170000</v>
      </c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05"/>
      <c r="BC98" s="406"/>
      <c r="BD98" s="16"/>
      <c r="BE98" s="16"/>
      <c r="BF98" s="105"/>
      <c r="BJ98" s="2" t="s">
        <v>273</v>
      </c>
      <c r="BK98" s="16"/>
      <c r="BL98" s="16"/>
      <c r="BM98" s="16">
        <v>2029</v>
      </c>
      <c r="BN98" s="16"/>
    </row>
    <row r="99" spans="1:66" ht="14.4" x14ac:dyDescent="0.3">
      <c r="A99" s="117" t="s">
        <v>242</v>
      </c>
      <c r="B99" s="153" t="s">
        <v>255</v>
      </c>
      <c r="C99" s="112" t="s">
        <v>274</v>
      </c>
      <c r="D99" s="16" t="s">
        <v>112</v>
      </c>
      <c r="E99" s="411"/>
      <c r="F99" s="411"/>
      <c r="G99" s="411"/>
      <c r="H99" s="16" t="s">
        <v>245</v>
      </c>
      <c r="I99" s="7">
        <v>2003</v>
      </c>
      <c r="J99" s="7"/>
      <c r="K99" s="86">
        <f ca="1">IF(I99="","",YEAR(TODAY())-I99)</f>
        <v>23</v>
      </c>
      <c r="L99" s="16"/>
      <c r="M99" s="16" t="s">
        <v>81</v>
      </c>
      <c r="N99" s="16" t="str">
        <f>IF(I99&gt;2008,"Evaluation interne", " ")</f>
        <v xml:space="preserve"> </v>
      </c>
      <c r="O99" s="16" t="str">
        <f>IF(I99&gt;2008, I99+20, " ")</f>
        <v xml:space="preserve"> </v>
      </c>
      <c r="P99" s="71" t="s">
        <v>79</v>
      </c>
      <c r="Q99" s="71">
        <f>I99+39</f>
        <v>2042</v>
      </c>
      <c r="R99" s="72">
        <v>40000</v>
      </c>
      <c r="S99" s="16"/>
      <c r="T99" s="16"/>
      <c r="U99" s="16"/>
      <c r="V99" s="16"/>
      <c r="W99" s="153"/>
      <c r="X99" s="16"/>
      <c r="Y99" s="16"/>
      <c r="Z99" s="16"/>
      <c r="AA99" s="105"/>
      <c r="AB99" s="153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247">
        <v>170000</v>
      </c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05"/>
      <c r="BC99" s="406"/>
      <c r="BD99" s="16"/>
      <c r="BE99" s="16"/>
      <c r="BF99" s="105"/>
      <c r="BJ99" s="2" t="s">
        <v>274</v>
      </c>
      <c r="BK99" s="16"/>
      <c r="BL99" s="16"/>
      <c r="BM99" s="16">
        <v>2030</v>
      </c>
      <c r="BN99" s="16"/>
    </row>
    <row r="100" spans="1:66" ht="14.4" x14ac:dyDescent="0.3">
      <c r="A100" s="117" t="s">
        <v>242</v>
      </c>
      <c r="B100" s="153" t="s">
        <v>255</v>
      </c>
      <c r="C100" s="112" t="s">
        <v>275</v>
      </c>
      <c r="D100" s="16" t="s">
        <v>112</v>
      </c>
      <c r="E100" s="411" t="s">
        <v>17</v>
      </c>
      <c r="F100" s="411"/>
      <c r="G100" s="411"/>
      <c r="H100" s="16" t="s">
        <v>276</v>
      </c>
      <c r="I100" s="7">
        <v>2003</v>
      </c>
      <c r="J100" s="7"/>
      <c r="K100" s="86">
        <f ca="1">IF(I100="","",YEAR(TODAY())-I100)</f>
        <v>23</v>
      </c>
      <c r="L100" s="16"/>
      <c r="M100" s="16" t="s">
        <v>81</v>
      </c>
      <c r="N100" s="16" t="str">
        <f>IF(I100&gt;2008,"Evaluation interne", " ")</f>
        <v xml:space="preserve"> </v>
      </c>
      <c r="O100" s="16" t="str">
        <f>IF(I100&gt;2008, I100+20, " ")</f>
        <v xml:space="preserve"> </v>
      </c>
      <c r="P100" s="71" t="s">
        <v>79</v>
      </c>
      <c r="Q100" s="71">
        <f>I100+39</f>
        <v>2042</v>
      </c>
      <c r="R100" s="72">
        <v>40000</v>
      </c>
      <c r="S100" s="16"/>
      <c r="T100" s="16"/>
      <c r="U100" s="16"/>
      <c r="V100" s="16"/>
      <c r="W100" s="16"/>
      <c r="X100" s="16"/>
      <c r="Y100" s="16"/>
      <c r="Z100" s="16"/>
      <c r="AA100" s="105"/>
      <c r="AB100" s="153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247">
        <v>170000</v>
      </c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05"/>
      <c r="BC100" s="406"/>
      <c r="BD100" s="16"/>
      <c r="BE100" s="16"/>
      <c r="BF100" s="105"/>
      <c r="BJ100" s="2" t="s">
        <v>275</v>
      </c>
      <c r="BK100" s="16"/>
      <c r="BL100" s="16"/>
      <c r="BM100" s="16">
        <v>2030</v>
      </c>
      <c r="BN100" s="16"/>
    </row>
    <row r="101" spans="1:66" ht="14.4" x14ac:dyDescent="0.3">
      <c r="A101" s="204" t="s">
        <v>242</v>
      </c>
      <c r="B101" s="161" t="s">
        <v>255</v>
      </c>
      <c r="C101" s="344" t="s">
        <v>277</v>
      </c>
      <c r="D101" s="118" t="s">
        <v>112</v>
      </c>
      <c r="E101" s="411" t="s">
        <v>17</v>
      </c>
      <c r="F101" s="411"/>
      <c r="G101" s="411"/>
      <c r="H101" s="118" t="s">
        <v>278</v>
      </c>
      <c r="I101" s="345">
        <v>2002</v>
      </c>
      <c r="J101" s="345"/>
      <c r="K101" s="337">
        <f t="shared" ca="1" si="12"/>
        <v>24</v>
      </c>
      <c r="L101" s="16"/>
      <c r="M101" s="16" t="s">
        <v>81</v>
      </c>
      <c r="N101" s="16" t="str">
        <f t="shared" si="13"/>
        <v xml:space="preserve"> </v>
      </c>
      <c r="O101" s="16" t="str">
        <f t="shared" si="14"/>
        <v xml:space="preserve"> </v>
      </c>
      <c r="P101" s="71" t="s">
        <v>79</v>
      </c>
      <c r="Q101" s="71">
        <f t="shared" si="15"/>
        <v>2041</v>
      </c>
      <c r="R101" s="72">
        <v>40000</v>
      </c>
      <c r="S101" s="16"/>
      <c r="T101" s="16"/>
      <c r="U101" s="16"/>
      <c r="V101" s="16"/>
      <c r="W101" s="16"/>
      <c r="X101" s="16"/>
      <c r="Y101" s="16"/>
      <c r="Z101" s="16"/>
      <c r="AA101" s="105"/>
      <c r="AB101" s="153"/>
      <c r="AC101" s="16"/>
      <c r="AD101" s="16"/>
      <c r="AE101" s="16"/>
      <c r="AF101" s="16"/>
      <c r="AH101" s="16"/>
      <c r="AI101" s="16"/>
      <c r="AJ101" s="247">
        <v>170000</v>
      </c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05"/>
      <c r="BC101" s="406"/>
      <c r="BD101" s="16"/>
      <c r="BE101" s="16"/>
      <c r="BF101" s="105"/>
      <c r="BJ101" s="2" t="s">
        <v>277</v>
      </c>
      <c r="BK101" s="16"/>
      <c r="BL101" s="16"/>
      <c r="BM101" s="16">
        <v>2029</v>
      </c>
      <c r="BN101" s="16"/>
    </row>
    <row r="102" spans="1:66" ht="14.4" x14ac:dyDescent="0.3">
      <c r="A102" s="214" t="s">
        <v>242</v>
      </c>
      <c r="B102" s="290" t="s">
        <v>255</v>
      </c>
      <c r="C102" s="364" t="s">
        <v>279</v>
      </c>
      <c r="D102" s="119" t="s">
        <v>112</v>
      </c>
      <c r="E102" s="411" t="s">
        <v>17</v>
      </c>
      <c r="F102" s="411"/>
      <c r="G102" s="411"/>
      <c r="H102" s="119" t="s">
        <v>280</v>
      </c>
      <c r="I102" s="365">
        <v>2001</v>
      </c>
      <c r="J102" s="365"/>
      <c r="K102" s="354">
        <f t="shared" ca="1" si="12"/>
        <v>25</v>
      </c>
      <c r="L102" s="16"/>
      <c r="M102" s="16" t="s">
        <v>90</v>
      </c>
      <c r="N102" s="16" t="str">
        <f t="shared" si="13"/>
        <v xml:space="preserve"> </v>
      </c>
      <c r="O102" s="16" t="str">
        <f t="shared" si="14"/>
        <v xml:space="preserve"> </v>
      </c>
      <c r="P102" s="71" t="s">
        <v>79</v>
      </c>
      <c r="Q102" s="71">
        <f t="shared" si="15"/>
        <v>2040</v>
      </c>
      <c r="R102" s="72">
        <v>40000</v>
      </c>
      <c r="S102" s="16"/>
      <c r="T102" s="16"/>
      <c r="U102" s="16"/>
      <c r="V102" s="16"/>
      <c r="W102" s="119"/>
      <c r="X102" s="118"/>
      <c r="Y102" s="16"/>
      <c r="Z102" s="16"/>
      <c r="AA102" s="105"/>
      <c r="AB102" s="153"/>
      <c r="AC102" s="16"/>
      <c r="AD102" s="16"/>
      <c r="AE102" s="16"/>
      <c r="AF102" s="16"/>
      <c r="AG102" s="247">
        <v>170000</v>
      </c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05"/>
      <c r="BC102" s="406"/>
      <c r="BD102" s="16"/>
      <c r="BE102" s="16"/>
      <c r="BF102" s="105"/>
      <c r="BJ102" s="2" t="s">
        <v>279</v>
      </c>
      <c r="BK102" s="16"/>
      <c r="BL102" s="16"/>
      <c r="BM102" s="16">
        <v>2028</v>
      </c>
      <c r="BN102" s="16"/>
    </row>
    <row r="103" spans="1:66" ht="14.4" x14ac:dyDescent="0.3">
      <c r="A103" s="117" t="s">
        <v>242</v>
      </c>
      <c r="B103" s="153" t="s">
        <v>255</v>
      </c>
      <c r="C103" s="112" t="s">
        <v>281</v>
      </c>
      <c r="D103" s="16" t="s">
        <v>112</v>
      </c>
      <c r="E103" s="411"/>
      <c r="F103" s="411"/>
      <c r="G103" s="411"/>
      <c r="H103" s="16" t="s">
        <v>245</v>
      </c>
      <c r="I103" s="7">
        <v>1970</v>
      </c>
      <c r="J103" s="7"/>
      <c r="K103" s="86">
        <f t="shared" ca="1" si="12"/>
        <v>56</v>
      </c>
      <c r="L103" s="16">
        <v>150000</v>
      </c>
      <c r="M103" s="184" t="s">
        <v>0</v>
      </c>
      <c r="N103" s="16" t="str">
        <f t="shared" si="13"/>
        <v xml:space="preserve"> </v>
      </c>
      <c r="O103" s="16" t="str">
        <f t="shared" si="14"/>
        <v xml:space="preserve"> </v>
      </c>
      <c r="P103" s="71" t="s">
        <v>79</v>
      </c>
      <c r="Q103" s="122">
        <v>2025</v>
      </c>
      <c r="R103" s="73">
        <v>40000</v>
      </c>
      <c r="S103" s="16"/>
      <c r="T103" s="60">
        <f xml:space="preserve"> 40000 + 25000</f>
        <v>65000</v>
      </c>
      <c r="U103" s="16"/>
      <c r="V103" s="16"/>
      <c r="W103" s="16"/>
      <c r="X103" s="16"/>
      <c r="Y103" s="16"/>
      <c r="Z103" s="16"/>
      <c r="AA103" s="395">
        <v>150000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05"/>
      <c r="BC103" s="406"/>
      <c r="BD103" s="16"/>
      <c r="BE103" s="16"/>
      <c r="BF103" s="105"/>
      <c r="BJ103" s="2" t="s">
        <v>282</v>
      </c>
      <c r="BK103" s="16"/>
      <c r="BL103" s="16"/>
      <c r="BM103" s="16"/>
      <c r="BN103" s="16"/>
    </row>
    <row r="104" spans="1:66" ht="14.4" x14ac:dyDescent="0.3">
      <c r="A104" s="117" t="s">
        <v>283</v>
      </c>
      <c r="B104" s="153" t="s">
        <v>284</v>
      </c>
      <c r="C104" s="207" t="s">
        <v>285</v>
      </c>
      <c r="D104" s="16" t="s">
        <v>112</v>
      </c>
      <c r="E104" s="411" t="s">
        <v>17</v>
      </c>
      <c r="F104" s="411"/>
      <c r="G104" s="411"/>
      <c r="H104" s="16"/>
      <c r="I104" s="32">
        <v>1968</v>
      </c>
      <c r="J104" s="32"/>
      <c r="K104" s="86">
        <f ca="1">IF(I104="","",YEAR(TODAY())-I104)</f>
        <v>58</v>
      </c>
      <c r="L104" s="16">
        <v>750000</v>
      </c>
      <c r="M104" s="16" t="s">
        <v>81</v>
      </c>
      <c r="N104" s="16" t="str">
        <f>IF(I104&gt;2008,"Evaluation interne", " ")</f>
        <v xml:space="preserve"> </v>
      </c>
      <c r="O104" s="16" t="str">
        <f>IF(I104&gt;2008, I104+20, " ")</f>
        <v xml:space="preserve"> </v>
      </c>
      <c r="P104" s="71" t="s">
        <v>79</v>
      </c>
      <c r="Q104" s="74">
        <v>2025</v>
      </c>
      <c r="R104" s="135">
        <v>40000</v>
      </c>
      <c r="S104" s="16"/>
      <c r="T104" s="118"/>
      <c r="U104" s="16"/>
      <c r="V104" s="16"/>
      <c r="W104" s="174">
        <f>39000/3</f>
        <v>13000</v>
      </c>
      <c r="X104" s="16"/>
      <c r="Y104" s="16"/>
      <c r="Z104" s="16"/>
      <c r="AA104" s="105"/>
      <c r="AB104" s="153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05"/>
      <c r="BC104" s="406"/>
      <c r="BD104" s="16"/>
      <c r="BE104" s="16"/>
      <c r="BF104" s="105"/>
      <c r="BJ104" s="31" t="s">
        <v>285</v>
      </c>
      <c r="BK104" s="16"/>
      <c r="BL104" s="16"/>
      <c r="BM104" s="16" t="s">
        <v>286</v>
      </c>
      <c r="BN104" s="16"/>
    </row>
    <row r="105" spans="1:66" ht="14.4" x14ac:dyDescent="0.3">
      <c r="A105" s="117" t="s">
        <v>283</v>
      </c>
      <c r="B105" s="153" t="s">
        <v>284</v>
      </c>
      <c r="C105" s="206" t="s">
        <v>287</v>
      </c>
      <c r="D105" s="16" t="s">
        <v>112</v>
      </c>
      <c r="E105" s="411" t="s">
        <v>17</v>
      </c>
      <c r="F105" s="411"/>
      <c r="G105" s="411"/>
      <c r="H105" s="16"/>
      <c r="I105" s="32">
        <v>1968</v>
      </c>
      <c r="J105" s="32"/>
      <c r="K105" s="86">
        <f ca="1">IF(I105="","",YEAR(TODAY())-I105)</f>
        <v>58</v>
      </c>
      <c r="L105" s="16">
        <v>1000000</v>
      </c>
      <c r="M105" s="16" t="s">
        <v>81</v>
      </c>
      <c r="N105" s="16" t="str">
        <f>IF(I105&gt;2008,"Evaluation interne", " ")</f>
        <v xml:space="preserve"> </v>
      </c>
      <c r="O105" s="16" t="str">
        <f>IF(I105&gt;2008, I105+20, " ")</f>
        <v xml:space="preserve"> </v>
      </c>
      <c r="P105" s="71" t="s">
        <v>79</v>
      </c>
      <c r="Q105" s="188">
        <v>2025</v>
      </c>
      <c r="R105" s="134">
        <v>40000</v>
      </c>
      <c r="S105" s="172"/>
      <c r="T105" s="117"/>
      <c r="U105" s="16"/>
      <c r="V105" s="16"/>
      <c r="W105" s="174">
        <f>39000/3</f>
        <v>13000</v>
      </c>
      <c r="X105" s="117"/>
      <c r="Y105" s="153"/>
      <c r="Z105" s="16"/>
      <c r="AA105" s="105"/>
      <c r="AB105" s="153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05"/>
      <c r="BC105" s="406"/>
      <c r="BD105" s="16"/>
      <c r="BE105" s="16"/>
      <c r="BF105" s="105"/>
      <c r="BJ105" s="33" t="s">
        <v>287</v>
      </c>
      <c r="BK105" s="16"/>
      <c r="BL105" s="16"/>
      <c r="BM105" s="16" t="s">
        <v>286</v>
      </c>
      <c r="BN105" s="16"/>
    </row>
    <row r="106" spans="1:66" ht="14.4" x14ac:dyDescent="0.3">
      <c r="A106" s="117" t="s">
        <v>283</v>
      </c>
      <c r="B106" s="153" t="s">
        <v>284</v>
      </c>
      <c r="C106" s="206" t="s">
        <v>288</v>
      </c>
      <c r="D106" s="16" t="s">
        <v>112</v>
      </c>
      <c r="E106" s="411"/>
      <c r="F106" s="411"/>
      <c r="G106" s="411"/>
      <c r="H106" s="16"/>
      <c r="I106" s="32">
        <v>1971</v>
      </c>
      <c r="J106" s="32"/>
      <c r="K106" s="86">
        <f t="shared" ref="K106:K135" ca="1" si="16">IF(I106="","",YEAR(TODAY())-I106)</f>
        <v>55</v>
      </c>
      <c r="L106" s="16">
        <f>'DEMARCHE EVS'!B6*1.5</f>
        <v>1012500</v>
      </c>
      <c r="M106" s="16" t="s">
        <v>289</v>
      </c>
      <c r="N106" s="16" t="str">
        <f t="shared" si="13"/>
        <v xml:space="preserve"> </v>
      </c>
      <c r="O106" s="16" t="str">
        <f t="shared" si="14"/>
        <v xml:space="preserve"> </v>
      </c>
      <c r="P106" s="71" t="s">
        <v>79</v>
      </c>
      <c r="Q106" s="71">
        <v>2026</v>
      </c>
      <c r="R106" s="73">
        <v>25000</v>
      </c>
      <c r="S106" s="16"/>
      <c r="T106" s="16"/>
      <c r="U106" s="16"/>
      <c r="V106" s="16"/>
      <c r="W106" s="16"/>
      <c r="X106" s="16"/>
      <c r="Y106" s="16"/>
      <c r="Z106" s="16"/>
      <c r="AA106" s="105"/>
      <c r="AB106" s="153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05"/>
      <c r="BC106" s="406"/>
      <c r="BD106" s="16"/>
      <c r="BE106" s="16"/>
      <c r="BF106" s="105"/>
      <c r="BJ106" s="33" t="s">
        <v>288</v>
      </c>
      <c r="BK106" s="16"/>
      <c r="BL106" s="16"/>
      <c r="BM106" s="16" t="s">
        <v>286</v>
      </c>
      <c r="BN106" s="16"/>
    </row>
    <row r="107" spans="1:66" ht="14.4" x14ac:dyDescent="0.3">
      <c r="A107" s="204" t="s">
        <v>283</v>
      </c>
      <c r="B107" s="161" t="s">
        <v>284</v>
      </c>
      <c r="C107" s="346" t="s">
        <v>290</v>
      </c>
      <c r="D107" s="118" t="s">
        <v>112</v>
      </c>
      <c r="E107" s="411" t="s">
        <v>17</v>
      </c>
      <c r="F107" s="411"/>
      <c r="G107" s="411"/>
      <c r="H107" s="118"/>
      <c r="I107" s="347">
        <v>1960</v>
      </c>
      <c r="J107" s="347"/>
      <c r="K107" s="337">
        <f t="shared" ca="1" si="16"/>
        <v>66</v>
      </c>
      <c r="L107" s="16">
        <v>91000</v>
      </c>
      <c r="M107" s="16" t="s">
        <v>81</v>
      </c>
      <c r="N107" s="16" t="str">
        <f t="shared" ref="N107:N135" si="17">IF(I107&gt;2008,"Evaluation interne", " ")</f>
        <v xml:space="preserve"> </v>
      </c>
      <c r="O107" s="16" t="str">
        <f t="shared" ref="O107:O135" si="18">IF(I107&gt;2008, I107+20, " ")</f>
        <v xml:space="preserve"> </v>
      </c>
      <c r="P107" s="71" t="s">
        <v>79</v>
      </c>
      <c r="Q107" s="74">
        <v>2025</v>
      </c>
      <c r="R107" s="136">
        <v>40000</v>
      </c>
      <c r="S107" s="16"/>
      <c r="T107" s="119"/>
      <c r="U107" s="16"/>
      <c r="V107" s="16"/>
      <c r="W107" s="174">
        <f>39000/3</f>
        <v>13000</v>
      </c>
      <c r="X107" s="119"/>
      <c r="Y107" s="16"/>
      <c r="Z107" s="16"/>
      <c r="AA107" s="105"/>
      <c r="AB107" s="153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05"/>
      <c r="BC107" s="406"/>
      <c r="BD107" s="16"/>
      <c r="BE107" s="16"/>
      <c r="BF107" s="105"/>
      <c r="BJ107" s="33" t="s">
        <v>290</v>
      </c>
      <c r="BK107" s="16"/>
      <c r="BL107" s="16"/>
      <c r="BM107" s="16" t="s">
        <v>286</v>
      </c>
      <c r="BN107" s="16"/>
    </row>
    <row r="108" spans="1:66" ht="14.4" x14ac:dyDescent="0.3">
      <c r="A108" s="117" t="s">
        <v>283</v>
      </c>
      <c r="B108" s="153" t="s">
        <v>284</v>
      </c>
      <c r="C108" s="206" t="s">
        <v>291</v>
      </c>
      <c r="D108" s="16" t="s">
        <v>112</v>
      </c>
      <c r="E108" s="411" t="s">
        <v>17</v>
      </c>
      <c r="F108" s="411"/>
      <c r="G108" s="411"/>
      <c r="H108" s="16"/>
      <c r="I108" s="7">
        <v>2013</v>
      </c>
      <c r="J108" s="7"/>
      <c r="K108" s="86">
        <f ca="1">IF(I108="","",YEAR(TODAY())-I108)</f>
        <v>13</v>
      </c>
      <c r="L108" s="16"/>
      <c r="M108" s="16"/>
      <c r="N108" s="16" t="str">
        <f>IF(I108&gt;2008,"Evaluation interne", " ")</f>
        <v>Evaluation interne</v>
      </c>
      <c r="O108" s="16">
        <f>IF(I108&gt;2008, I108+20, " ")</f>
        <v>2033</v>
      </c>
      <c r="P108" s="71" t="s">
        <v>79</v>
      </c>
      <c r="Q108" s="71">
        <f>I108+39</f>
        <v>2052</v>
      </c>
      <c r="R108" s="73">
        <v>40000</v>
      </c>
      <c r="S108" s="16"/>
      <c r="T108" s="16"/>
      <c r="U108" s="16"/>
      <c r="V108" s="16"/>
      <c r="W108" s="153"/>
      <c r="X108" s="16"/>
      <c r="Y108" s="16"/>
      <c r="Z108" s="16"/>
      <c r="AA108" s="105"/>
      <c r="AB108" s="153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05"/>
      <c r="BC108" s="406"/>
      <c r="BD108" s="16"/>
      <c r="BE108" s="16"/>
      <c r="BF108" s="105"/>
      <c r="BJ108" s="33" t="s">
        <v>291</v>
      </c>
      <c r="BK108" s="16"/>
      <c r="BL108" s="16"/>
      <c r="BM108" s="16" t="s">
        <v>286</v>
      </c>
      <c r="BN108" s="16"/>
    </row>
    <row r="109" spans="1:66" ht="14.4" x14ac:dyDescent="0.3">
      <c r="A109" s="117" t="s">
        <v>283</v>
      </c>
      <c r="B109" s="153" t="s">
        <v>284</v>
      </c>
      <c r="C109" s="206" t="s">
        <v>292</v>
      </c>
      <c r="D109" s="16" t="s">
        <v>112</v>
      </c>
      <c r="E109" s="411" t="s">
        <v>17</v>
      </c>
      <c r="F109" s="411"/>
      <c r="G109" s="411"/>
      <c r="H109" s="16"/>
      <c r="I109" s="15">
        <v>2013</v>
      </c>
      <c r="J109" s="15"/>
      <c r="K109" s="86">
        <f ca="1">IF(I109="","",YEAR(TODAY())-I109)</f>
        <v>13</v>
      </c>
      <c r="L109" s="16"/>
      <c r="M109" s="16"/>
      <c r="N109" s="16" t="str">
        <f>IF(I109&gt;2008,"Evaluation interne", " ")</f>
        <v>Evaluation interne</v>
      </c>
      <c r="O109" s="16">
        <f>IF(I109&gt;2008, I109+20, " ")</f>
        <v>2033</v>
      </c>
      <c r="P109" s="71" t="s">
        <v>79</v>
      </c>
      <c r="Q109" s="71">
        <f>I109+39</f>
        <v>2052</v>
      </c>
      <c r="R109" s="73">
        <v>40000</v>
      </c>
      <c r="S109" s="16"/>
      <c r="T109" s="16"/>
      <c r="U109" s="16"/>
      <c r="V109" s="16"/>
      <c r="W109" s="16"/>
      <c r="X109" s="16"/>
      <c r="Y109" s="16"/>
      <c r="Z109" s="16"/>
      <c r="AA109" s="105"/>
      <c r="AB109" s="153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05"/>
      <c r="BC109" s="406"/>
      <c r="BD109" s="16"/>
      <c r="BE109" s="16"/>
      <c r="BF109" s="105"/>
      <c r="BJ109" s="33" t="s">
        <v>292</v>
      </c>
      <c r="BK109" s="16"/>
      <c r="BL109" s="16"/>
      <c r="BM109" s="16" t="s">
        <v>286</v>
      </c>
      <c r="BN109" s="16"/>
    </row>
    <row r="110" spans="1:66" ht="14.4" x14ac:dyDescent="0.3">
      <c r="A110" s="117" t="s">
        <v>293</v>
      </c>
      <c r="B110" s="153" t="s">
        <v>294</v>
      </c>
      <c r="C110" s="113" t="s">
        <v>295</v>
      </c>
      <c r="D110" s="16" t="s">
        <v>112</v>
      </c>
      <c r="E110" s="411" t="s">
        <v>17</v>
      </c>
      <c r="F110" s="411"/>
      <c r="G110" s="411"/>
      <c r="H110" s="16" t="s">
        <v>261</v>
      </c>
      <c r="I110" s="9">
        <v>2000</v>
      </c>
      <c r="J110" s="9"/>
      <c r="K110" s="86">
        <f ca="1">IF(I110="","",YEAR(TODAY())-I110)</f>
        <v>26</v>
      </c>
      <c r="L110" s="120"/>
      <c r="M110" s="16" t="s">
        <v>90</v>
      </c>
      <c r="N110" s="16" t="str">
        <f>IF(I110&gt;2008,"Evaluation interne", " ")</f>
        <v xml:space="preserve"> </v>
      </c>
      <c r="O110" s="16" t="str">
        <f>IF(I110&gt;2008, I110+20, " ")</f>
        <v xml:space="preserve"> </v>
      </c>
      <c r="P110" s="71" t="s">
        <v>79</v>
      </c>
      <c r="Q110" s="71">
        <f>I110+39</f>
        <v>2039</v>
      </c>
      <c r="R110" s="72">
        <v>40000</v>
      </c>
      <c r="S110" s="16"/>
      <c r="T110" s="16"/>
      <c r="U110" s="16"/>
      <c r="V110" s="16"/>
      <c r="W110" s="62"/>
      <c r="X110" s="16"/>
      <c r="Y110" s="54"/>
      <c r="Z110" s="16"/>
      <c r="AA110" s="396">
        <v>300000</v>
      </c>
      <c r="AB110" s="153"/>
      <c r="AC110" s="16"/>
      <c r="AD110" s="16"/>
      <c r="AE110" s="16"/>
      <c r="AF110" s="16"/>
      <c r="AG110" s="54"/>
      <c r="AH110" s="54"/>
      <c r="AI110" s="16"/>
      <c r="AJ110" s="16"/>
      <c r="AK110" s="61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05"/>
      <c r="BC110" s="406"/>
      <c r="BD110" s="16"/>
      <c r="BE110" s="16"/>
      <c r="BF110" s="105"/>
      <c r="BJ110" s="4" t="s">
        <v>295</v>
      </c>
      <c r="BK110" s="16"/>
      <c r="BL110" s="16"/>
      <c r="BM110" s="16">
        <v>2026</v>
      </c>
      <c r="BN110" s="16"/>
    </row>
    <row r="111" spans="1:66" ht="14.4" x14ac:dyDescent="0.3">
      <c r="A111" s="117" t="s">
        <v>293</v>
      </c>
      <c r="B111" s="153" t="s">
        <v>294</v>
      </c>
      <c r="C111" s="113" t="s">
        <v>296</v>
      </c>
      <c r="D111" s="16" t="s">
        <v>112</v>
      </c>
      <c r="E111" s="411"/>
      <c r="F111" s="411"/>
      <c r="G111" s="411"/>
      <c r="H111" s="16" t="s">
        <v>297</v>
      </c>
      <c r="I111" s="9">
        <v>2000</v>
      </c>
      <c r="J111" s="9"/>
      <c r="K111" s="86">
        <f ca="1">IF(I111="","",YEAR(TODAY())-I111)</f>
        <v>26</v>
      </c>
      <c r="L111" s="16"/>
      <c r="M111" s="16" t="s">
        <v>90</v>
      </c>
      <c r="N111" s="16" t="str">
        <f>IF(I111&gt;2008,"Evaluation interne", " ")</f>
        <v xml:space="preserve"> </v>
      </c>
      <c r="O111" s="16" t="str">
        <f>IF(I111&gt;2008, I111+20, " ")</f>
        <v xml:space="preserve"> </v>
      </c>
      <c r="P111" s="71" t="s">
        <v>79</v>
      </c>
      <c r="Q111" s="71">
        <f>I111+39</f>
        <v>2039</v>
      </c>
      <c r="R111" s="72">
        <v>40000</v>
      </c>
      <c r="S111" s="16"/>
      <c r="T111" s="16"/>
      <c r="U111" s="16"/>
      <c r="V111" s="16"/>
      <c r="W111" s="115"/>
      <c r="X111" s="115"/>
      <c r="Y111" s="16"/>
      <c r="Z111" s="16"/>
      <c r="AA111" s="397">
        <v>300000</v>
      </c>
      <c r="AB111" s="153"/>
      <c r="AC111" s="16"/>
      <c r="AD111" s="16"/>
      <c r="AE111" s="16"/>
      <c r="AF111" s="16"/>
      <c r="AG111" s="54"/>
      <c r="AH111" s="54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05"/>
      <c r="BC111" s="406"/>
      <c r="BD111" s="16"/>
      <c r="BE111" s="16"/>
      <c r="BF111" s="105"/>
      <c r="BJ111" s="4" t="s">
        <v>296</v>
      </c>
      <c r="BK111" s="16"/>
      <c r="BL111" s="16"/>
      <c r="BM111" s="16">
        <v>2026</v>
      </c>
      <c r="BN111" s="16"/>
    </row>
    <row r="112" spans="1:66" ht="14.4" x14ac:dyDescent="0.3">
      <c r="A112" s="117" t="s">
        <v>293</v>
      </c>
      <c r="B112" s="153" t="s">
        <v>294</v>
      </c>
      <c r="C112" s="113" t="s">
        <v>298</v>
      </c>
      <c r="D112" s="16" t="s">
        <v>112</v>
      </c>
      <c r="E112" s="411" t="s">
        <v>17</v>
      </c>
      <c r="F112" s="411"/>
      <c r="G112" s="411"/>
      <c r="H112" s="16" t="s">
        <v>299</v>
      </c>
      <c r="I112" s="9">
        <v>2006</v>
      </c>
      <c r="J112" s="9"/>
      <c r="K112" s="86">
        <f t="shared" ca="1" si="16"/>
        <v>20</v>
      </c>
      <c r="L112" s="16"/>
      <c r="M112" s="16" t="s">
        <v>90</v>
      </c>
      <c r="N112" s="16" t="str">
        <f t="shared" si="17"/>
        <v xml:space="preserve"> </v>
      </c>
      <c r="O112" s="16" t="str">
        <f t="shared" si="18"/>
        <v xml:space="preserve"> </v>
      </c>
      <c r="P112" s="71" t="s">
        <v>79</v>
      </c>
      <c r="Q112" s="71">
        <f t="shared" ref="Q112" si="19">I112+39</f>
        <v>2045</v>
      </c>
      <c r="R112" s="72">
        <v>40000</v>
      </c>
      <c r="S112" s="16"/>
      <c r="T112" s="16"/>
      <c r="U112" s="16"/>
      <c r="V112" s="16"/>
      <c r="W112" s="62"/>
      <c r="X112" s="195"/>
      <c r="Y112" s="54"/>
      <c r="Z112" s="16"/>
      <c r="AA112" s="105"/>
      <c r="AB112" s="153"/>
      <c r="AC112" s="16"/>
      <c r="AD112" s="16"/>
      <c r="AE112" s="16"/>
      <c r="AF112" s="16"/>
      <c r="AG112" s="54"/>
      <c r="AH112" s="54"/>
      <c r="AJ112" s="16"/>
      <c r="AK112" s="61"/>
      <c r="AL112" s="16"/>
      <c r="AM112" s="247">
        <v>300000</v>
      </c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05"/>
      <c r="BC112" s="406"/>
      <c r="BD112" s="16"/>
      <c r="BE112" s="16"/>
      <c r="BF112" s="105"/>
      <c r="BJ112" s="4" t="s">
        <v>298</v>
      </c>
      <c r="BK112" s="16"/>
      <c r="BL112" s="16"/>
      <c r="BM112" s="16" t="s">
        <v>300</v>
      </c>
      <c r="BN112" s="16"/>
    </row>
    <row r="113" spans="1:70" ht="14.4" x14ac:dyDescent="0.3">
      <c r="A113" s="214" t="s">
        <v>293</v>
      </c>
      <c r="B113" s="290" t="s">
        <v>294</v>
      </c>
      <c r="C113" s="366" t="s">
        <v>301</v>
      </c>
      <c r="D113" s="119" t="s">
        <v>112</v>
      </c>
      <c r="E113" s="411"/>
      <c r="F113" s="411"/>
      <c r="G113" s="411"/>
      <c r="H113" s="119" t="s">
        <v>186</v>
      </c>
      <c r="I113" s="367">
        <v>2014</v>
      </c>
      <c r="J113" s="367"/>
      <c r="K113" s="354">
        <f ca="1">IF(I113="","",YEAR(TODAY())-I113)</f>
        <v>12</v>
      </c>
      <c r="L113" s="16"/>
      <c r="M113" s="16"/>
      <c r="N113" s="16" t="str">
        <f>IF(I113&gt;2008,"Evaluation interne", " ")</f>
        <v>Evaluation interne</v>
      </c>
      <c r="O113" s="16">
        <f>IF(I113&gt;2008, I113+20, " ")</f>
        <v>2034</v>
      </c>
      <c r="P113" s="71" t="s">
        <v>79</v>
      </c>
      <c r="Q113" s="71">
        <f>I113+39</f>
        <v>2053</v>
      </c>
      <c r="R113" s="72">
        <v>40000</v>
      </c>
      <c r="S113" s="16"/>
      <c r="T113" s="16"/>
      <c r="U113" s="16"/>
      <c r="V113" s="16"/>
      <c r="W113" s="16"/>
      <c r="X113" s="118"/>
      <c r="Y113" s="16"/>
      <c r="Z113" s="16"/>
      <c r="AA113" s="105"/>
      <c r="AB113" s="153"/>
      <c r="AC113" s="16"/>
      <c r="AD113" s="16"/>
      <c r="AE113" s="16"/>
      <c r="AF113" s="16"/>
      <c r="AG113" s="54"/>
      <c r="AH113" s="54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05"/>
      <c r="BC113" s="406"/>
      <c r="BD113" s="16"/>
      <c r="BE113" s="16"/>
      <c r="BF113" s="105"/>
      <c r="BJ113" s="198" t="s">
        <v>301</v>
      </c>
    </row>
    <row r="114" spans="1:70" ht="14.4" x14ac:dyDescent="0.3">
      <c r="A114" s="117" t="s">
        <v>293</v>
      </c>
      <c r="B114" s="153" t="s">
        <v>294</v>
      </c>
      <c r="C114" s="113" t="s">
        <v>302</v>
      </c>
      <c r="D114" s="16" t="s">
        <v>112</v>
      </c>
      <c r="E114" s="411" t="s">
        <v>17</v>
      </c>
      <c r="F114" s="411"/>
      <c r="G114" s="411"/>
      <c r="H114" s="16" t="s">
        <v>140</v>
      </c>
      <c r="I114" s="9">
        <v>2012</v>
      </c>
      <c r="J114" s="9"/>
      <c r="K114" s="86">
        <f ca="1">IF(I114="","",YEAR(TODAY())-I114)</f>
        <v>14</v>
      </c>
      <c r="L114" s="16"/>
      <c r="M114" s="16"/>
      <c r="N114" s="16" t="str">
        <f>IF(I114&gt;2008,"Evaluation interne", " ")</f>
        <v>Evaluation interne</v>
      </c>
      <c r="O114" s="16">
        <f>IF(I114&gt;2008, I114+20, " ")</f>
        <v>2032</v>
      </c>
      <c r="P114" s="71" t="s">
        <v>79</v>
      </c>
      <c r="Q114" s="71">
        <f>I114+39</f>
        <v>2051</v>
      </c>
      <c r="R114" s="72">
        <v>40000</v>
      </c>
      <c r="S114" s="16"/>
      <c r="T114" s="16"/>
      <c r="U114" s="16"/>
      <c r="V114" s="16"/>
      <c r="W114" s="105"/>
      <c r="X114" s="117"/>
      <c r="Y114" s="153"/>
      <c r="Z114" s="16"/>
      <c r="AA114" s="105"/>
      <c r="AB114" s="153"/>
      <c r="AC114" s="16"/>
      <c r="AD114" s="16"/>
      <c r="AE114" s="16"/>
      <c r="AF114" s="16"/>
      <c r="AG114" s="54"/>
      <c r="AH114" s="54"/>
      <c r="AI114" s="16"/>
      <c r="AJ114" s="16"/>
      <c r="AK114" s="61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389">
        <v>300000</v>
      </c>
      <c r="BC114" s="406"/>
      <c r="BD114" s="16"/>
      <c r="BE114" s="16"/>
      <c r="BF114" s="105"/>
      <c r="BJ114" s="4" t="s">
        <v>302</v>
      </c>
      <c r="BK114" s="16"/>
      <c r="BL114" s="16"/>
      <c r="BM114" s="16">
        <v>2036</v>
      </c>
      <c r="BN114" s="16"/>
    </row>
    <row r="115" spans="1:70" ht="14.4" x14ac:dyDescent="0.3">
      <c r="A115" s="117" t="s">
        <v>293</v>
      </c>
      <c r="B115" s="117" t="s">
        <v>294</v>
      </c>
      <c r="C115" s="329" t="s">
        <v>303</v>
      </c>
      <c r="D115" s="117" t="s">
        <v>112</v>
      </c>
      <c r="E115" s="411" t="s">
        <v>304</v>
      </c>
      <c r="F115" s="411"/>
      <c r="G115" s="411"/>
      <c r="H115" s="117" t="s">
        <v>305</v>
      </c>
      <c r="I115" s="330">
        <v>2018</v>
      </c>
      <c r="J115" s="330"/>
      <c r="K115" s="319">
        <f ca="1">IF(I115="","",YEAR(TODAY())-I115)</f>
        <v>8</v>
      </c>
      <c r="L115" s="153"/>
      <c r="M115" s="16"/>
      <c r="N115" s="16" t="str">
        <f>IF(I115&gt;2008,"Evaluation interne", " ")</f>
        <v>Evaluation interne</v>
      </c>
      <c r="O115" s="16">
        <f>IF(I115&gt;2008, I115+20, " ")</f>
        <v>2038</v>
      </c>
      <c r="P115" s="71" t="s">
        <v>79</v>
      </c>
      <c r="Q115" s="71">
        <f>I115+39</f>
        <v>2057</v>
      </c>
      <c r="R115" s="73">
        <v>40000</v>
      </c>
      <c r="S115" s="16"/>
      <c r="T115" s="16"/>
      <c r="U115" s="16"/>
      <c r="V115" s="16"/>
      <c r="W115" s="16"/>
      <c r="X115" s="16"/>
      <c r="Y115" s="16"/>
      <c r="Z115" s="16"/>
      <c r="AA115" s="105"/>
      <c r="AB115" s="153"/>
      <c r="AC115" s="16"/>
      <c r="AD115" s="16"/>
      <c r="AE115" s="16"/>
      <c r="AF115" s="16"/>
      <c r="AG115" s="54"/>
      <c r="AH115" s="54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05"/>
      <c r="BC115" s="406"/>
      <c r="BD115" s="16"/>
      <c r="BE115" s="16"/>
      <c r="BF115" s="105"/>
      <c r="BJ115" s="4" t="s">
        <v>303</v>
      </c>
      <c r="BK115" s="16"/>
      <c r="BL115" s="16"/>
      <c r="BM115" s="16"/>
      <c r="BN115" s="16">
        <v>2025</v>
      </c>
      <c r="BO115" s="11" t="s">
        <v>306</v>
      </c>
    </row>
    <row r="116" spans="1:70" ht="14.4" x14ac:dyDescent="0.3">
      <c r="A116" s="117" t="s">
        <v>307</v>
      </c>
      <c r="B116" s="153" t="s">
        <v>308</v>
      </c>
      <c r="C116" s="169" t="s">
        <v>309</v>
      </c>
      <c r="D116" s="16" t="s">
        <v>310</v>
      </c>
      <c r="E116" s="411"/>
      <c r="F116" s="411"/>
      <c r="G116" s="411"/>
      <c r="H116" s="16"/>
      <c r="I116" s="169">
        <v>1996</v>
      </c>
      <c r="J116" s="169"/>
      <c r="K116" s="86">
        <f t="shared" ca="1" si="16"/>
        <v>30</v>
      </c>
      <c r="L116" s="16"/>
      <c r="M116" s="16"/>
      <c r="N116" s="16" t="str">
        <f t="shared" si="17"/>
        <v xml:space="preserve"> </v>
      </c>
      <c r="O116" s="16" t="str">
        <f t="shared" si="18"/>
        <v xml:space="preserve"> </v>
      </c>
      <c r="P116" s="71" t="s">
        <v>79</v>
      </c>
      <c r="Q116" s="71">
        <f t="shared" ref="Q116:Q121" si="20">I116+20</f>
        <v>2016</v>
      </c>
      <c r="R116" s="72">
        <v>40000</v>
      </c>
      <c r="S116" s="16"/>
      <c r="T116" s="16"/>
      <c r="U116" s="16"/>
      <c r="V116" s="16"/>
      <c r="W116" s="16"/>
      <c r="X116" s="16"/>
      <c r="Y116" s="16"/>
      <c r="Z116" s="16"/>
      <c r="AA116" s="105"/>
      <c r="AB116" s="153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05"/>
      <c r="BC116" s="406"/>
      <c r="BD116" s="16"/>
      <c r="BE116" s="16"/>
      <c r="BF116" s="105"/>
      <c r="BJ116" s="16"/>
      <c r="BK116" s="16" t="s">
        <v>311</v>
      </c>
      <c r="BL116" s="16"/>
      <c r="BM116" s="16"/>
      <c r="BN116" s="16"/>
    </row>
    <row r="117" spans="1:70" ht="14.4" x14ac:dyDescent="0.3">
      <c r="A117" s="117" t="s">
        <v>307</v>
      </c>
      <c r="B117" s="153" t="s">
        <v>308</v>
      </c>
      <c r="C117" s="169" t="s">
        <v>312</v>
      </c>
      <c r="D117" s="16" t="s">
        <v>313</v>
      </c>
      <c r="E117" s="411"/>
      <c r="F117" s="411"/>
      <c r="G117" s="411"/>
      <c r="H117" s="16"/>
      <c r="I117" s="169">
        <v>1996</v>
      </c>
      <c r="J117" s="169"/>
      <c r="K117" s="86">
        <f ca="1">IF(I117="","",YEAR(TODAY())-I117)</f>
        <v>30</v>
      </c>
      <c r="L117" s="16"/>
      <c r="M117" s="16"/>
      <c r="N117" s="16" t="str">
        <f>IF(I117&gt;2008,"Evaluation interne", " ")</f>
        <v xml:space="preserve"> </v>
      </c>
      <c r="O117" s="16" t="str">
        <f>IF(I117&gt;2008, I117+20, " ")</f>
        <v xml:space="preserve"> </v>
      </c>
      <c r="P117" s="71" t="s">
        <v>79</v>
      </c>
      <c r="Q117" s="71">
        <f>I117+20</f>
        <v>2016</v>
      </c>
      <c r="R117" s="72">
        <v>40000</v>
      </c>
      <c r="S117" s="16"/>
      <c r="T117" s="16"/>
      <c r="U117" s="16"/>
      <c r="V117" s="16"/>
      <c r="W117" s="16"/>
      <c r="X117" s="16"/>
      <c r="Y117" s="16"/>
      <c r="Z117" s="16"/>
      <c r="AA117" s="105"/>
      <c r="AB117" s="153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05"/>
      <c r="BC117" s="406"/>
      <c r="BD117" s="16"/>
      <c r="BE117" s="16"/>
      <c r="BF117" s="105"/>
      <c r="BJ117" s="16"/>
      <c r="BK117" s="16" t="s">
        <v>83</v>
      </c>
      <c r="BL117" s="16" t="s">
        <v>314</v>
      </c>
      <c r="BM117" s="16"/>
      <c r="BN117" s="16"/>
      <c r="BR117" s="81"/>
    </row>
    <row r="118" spans="1:70" ht="14.4" x14ac:dyDescent="0.3">
      <c r="A118" s="117" t="s">
        <v>307</v>
      </c>
      <c r="B118" s="153" t="s">
        <v>308</v>
      </c>
      <c r="C118" s="169" t="s">
        <v>315</v>
      </c>
      <c r="D118" s="16" t="s">
        <v>316</v>
      </c>
      <c r="E118" s="411">
        <v>2028</v>
      </c>
      <c r="F118" s="429"/>
      <c r="G118" s="411">
        <v>80000</v>
      </c>
      <c r="H118" s="16"/>
      <c r="I118" s="169">
        <v>2003</v>
      </c>
      <c r="J118" s="169"/>
      <c r="K118" s="86">
        <f ca="1">IF(I118="","",YEAR(TODAY())-I118)</f>
        <v>23</v>
      </c>
      <c r="L118" s="16"/>
      <c r="M118" s="16"/>
      <c r="N118" s="16" t="str">
        <f>IF(I118&gt;2008,"Evaluation interne", " ")</f>
        <v xml:space="preserve"> </v>
      </c>
      <c r="O118" s="16" t="str">
        <f>IF(I118&gt;2008, I118+20, " ")</f>
        <v xml:space="preserve"> </v>
      </c>
      <c r="P118" s="71" t="s">
        <v>79</v>
      </c>
      <c r="Q118" s="71">
        <f>I118+20</f>
        <v>2023</v>
      </c>
      <c r="R118" s="72">
        <v>40000</v>
      </c>
      <c r="S118" s="16"/>
      <c r="T118" s="16"/>
      <c r="U118" s="16"/>
      <c r="V118" s="16"/>
      <c r="W118" s="16"/>
      <c r="X118" s="16"/>
      <c r="Y118" s="16"/>
      <c r="Z118" s="16"/>
      <c r="AA118" s="105"/>
      <c r="AB118" s="153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05"/>
      <c r="BC118" s="406"/>
      <c r="BD118" s="16"/>
      <c r="BE118" s="16"/>
      <c r="BF118" s="105"/>
      <c r="BJ118" s="16"/>
      <c r="BK118" s="16" t="s">
        <v>228</v>
      </c>
      <c r="BL118" s="16" t="s">
        <v>317</v>
      </c>
      <c r="BM118" s="16"/>
      <c r="BN118" s="16"/>
    </row>
    <row r="119" spans="1:70" ht="14.4" x14ac:dyDescent="0.3">
      <c r="A119" s="117" t="s">
        <v>307</v>
      </c>
      <c r="B119" s="153" t="s">
        <v>308</v>
      </c>
      <c r="C119" s="169" t="s">
        <v>318</v>
      </c>
      <c r="D119" s="16" t="s">
        <v>98</v>
      </c>
      <c r="E119" s="411"/>
      <c r="F119" s="411"/>
      <c r="G119" s="411"/>
      <c r="H119" s="16"/>
      <c r="I119" s="169">
        <v>1996</v>
      </c>
      <c r="J119" s="169"/>
      <c r="K119" s="86">
        <f ca="1">IF(I119="","",YEAR(TODAY())-I119)</f>
        <v>30</v>
      </c>
      <c r="L119" s="16"/>
      <c r="M119" s="16"/>
      <c r="N119" s="16" t="str">
        <f>IF(I119&gt;2008,"Evaluation interne", " ")</f>
        <v xml:space="preserve"> </v>
      </c>
      <c r="O119" s="16" t="str">
        <f>IF(I119&gt;2008, I119+20, " ")</f>
        <v xml:space="preserve"> </v>
      </c>
      <c r="P119" s="71" t="s">
        <v>79</v>
      </c>
      <c r="Q119" s="71">
        <f>I119+20</f>
        <v>2016</v>
      </c>
      <c r="R119" s="72">
        <v>40000</v>
      </c>
      <c r="S119" s="16"/>
      <c r="T119" s="56"/>
      <c r="U119" s="56"/>
      <c r="V119" s="56"/>
      <c r="W119" s="56"/>
      <c r="X119" s="56"/>
      <c r="Y119" s="56"/>
      <c r="Z119" s="56"/>
      <c r="AA119" s="155"/>
      <c r="AB119" s="385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155"/>
      <c r="BC119" s="409"/>
      <c r="BD119" s="56"/>
      <c r="BE119" s="56"/>
      <c r="BF119" s="155"/>
      <c r="BJ119" s="16"/>
      <c r="BK119" s="16"/>
      <c r="BL119" s="16"/>
      <c r="BM119" s="16"/>
      <c r="BN119" s="16"/>
    </row>
    <row r="120" spans="1:70" ht="14.4" x14ac:dyDescent="0.3">
      <c r="A120" s="117" t="s">
        <v>307</v>
      </c>
      <c r="B120" s="153" t="s">
        <v>308</v>
      </c>
      <c r="C120" s="169" t="s">
        <v>319</v>
      </c>
      <c r="D120" s="16" t="s">
        <v>320</v>
      </c>
      <c r="E120" s="411"/>
      <c r="F120" s="411"/>
      <c r="G120" s="411"/>
      <c r="H120" s="16"/>
      <c r="I120" s="169">
        <v>1997</v>
      </c>
      <c r="J120" s="169"/>
      <c r="K120" s="86">
        <f ca="1">IF(I120="","",YEAR(TODAY())-I120)</f>
        <v>29</v>
      </c>
      <c r="L120" s="16"/>
      <c r="M120" s="16"/>
      <c r="N120" s="16" t="str">
        <f>IF(I120&gt;2008,"Evaluation interne", " ")</f>
        <v xml:space="preserve"> </v>
      </c>
      <c r="O120" s="16" t="str">
        <f>IF(I120&gt;2008, I120+20, " ")</f>
        <v xml:space="preserve"> </v>
      </c>
      <c r="P120" s="71" t="s">
        <v>79</v>
      </c>
      <c r="Q120" s="71">
        <f>I120+20</f>
        <v>2017</v>
      </c>
      <c r="R120" s="72">
        <v>40000</v>
      </c>
      <c r="S120" s="16"/>
      <c r="T120" s="16"/>
      <c r="U120" s="16"/>
      <c r="V120" s="16"/>
      <c r="W120" s="16"/>
      <c r="X120" s="16"/>
      <c r="Y120" s="16"/>
      <c r="Z120" s="16"/>
      <c r="AA120" s="105"/>
      <c r="AB120" s="153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05"/>
      <c r="BC120" s="406"/>
      <c r="BD120" s="16"/>
      <c r="BE120" s="16"/>
      <c r="BF120" s="105"/>
      <c r="BJ120" s="16"/>
      <c r="BK120" s="16"/>
      <c r="BL120" s="16"/>
      <c r="BM120" s="16"/>
      <c r="BN120" s="16"/>
    </row>
    <row r="121" spans="1:70" ht="14.4" x14ac:dyDescent="0.3">
      <c r="A121" s="117" t="s">
        <v>307</v>
      </c>
      <c r="B121" s="153" t="s">
        <v>308</v>
      </c>
      <c r="C121" s="169" t="s">
        <v>321</v>
      </c>
      <c r="D121" s="16" t="s">
        <v>322</v>
      </c>
      <c r="E121" s="411"/>
      <c r="F121" s="411"/>
      <c r="G121" s="411"/>
      <c r="H121" s="16"/>
      <c r="I121" s="169">
        <v>1996</v>
      </c>
      <c r="J121" s="169"/>
      <c r="K121" s="86">
        <f t="shared" ca="1" si="16"/>
        <v>30</v>
      </c>
      <c r="L121" s="16"/>
      <c r="M121" s="16"/>
      <c r="N121" s="16" t="str">
        <f t="shared" si="17"/>
        <v xml:space="preserve"> </v>
      </c>
      <c r="O121" s="16" t="str">
        <f t="shared" si="18"/>
        <v xml:space="preserve"> </v>
      </c>
      <c r="P121" s="71" t="s">
        <v>79</v>
      </c>
      <c r="Q121" s="71">
        <f t="shared" si="20"/>
        <v>2016</v>
      </c>
      <c r="R121" s="72">
        <v>40000</v>
      </c>
      <c r="S121" s="16"/>
      <c r="T121" s="16"/>
      <c r="U121" s="16"/>
      <c r="V121" s="16"/>
      <c r="W121" s="16"/>
      <c r="X121" s="16"/>
      <c r="Y121" s="16"/>
      <c r="Z121" s="16"/>
      <c r="AA121" s="105"/>
      <c r="AB121" s="153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05"/>
      <c r="BC121" s="406"/>
      <c r="BD121" s="16"/>
      <c r="BE121" s="16"/>
      <c r="BF121" s="105"/>
      <c r="BJ121" s="16"/>
      <c r="BK121" s="16"/>
      <c r="BL121" s="16"/>
      <c r="BM121" s="16"/>
      <c r="BN121" s="16"/>
    </row>
    <row r="122" spans="1:70" ht="14.4" x14ac:dyDescent="0.3">
      <c r="A122" s="117" t="s">
        <v>307</v>
      </c>
      <c r="B122" s="153" t="s">
        <v>308</v>
      </c>
      <c r="C122" s="169" t="s">
        <v>323</v>
      </c>
      <c r="D122" s="16" t="s">
        <v>324</v>
      </c>
      <c r="E122" s="411"/>
      <c r="F122" s="411"/>
      <c r="G122" s="411"/>
      <c r="H122" s="16"/>
      <c r="I122" s="169">
        <v>2008</v>
      </c>
      <c r="J122" s="169"/>
      <c r="K122" s="86">
        <f ca="1">IF(I122="","",YEAR(TODAY())-I122)</f>
        <v>18</v>
      </c>
      <c r="L122" s="16"/>
      <c r="M122" s="16"/>
      <c r="N122" s="16" t="str">
        <f>IF(I122&gt;2008,"Evaluation interne", " ")</f>
        <v xml:space="preserve"> </v>
      </c>
      <c r="O122" s="16" t="str">
        <f>IF(I122&gt;2008, I122+20, " ")</f>
        <v xml:space="preserve"> </v>
      </c>
      <c r="P122" s="71" t="s">
        <v>79</v>
      </c>
      <c r="Q122" s="71">
        <f>I122+20</f>
        <v>2028</v>
      </c>
      <c r="R122" s="72">
        <v>40000</v>
      </c>
      <c r="S122" s="16"/>
      <c r="T122" s="16"/>
      <c r="U122" s="16"/>
      <c r="V122" s="16"/>
      <c r="W122" s="16"/>
      <c r="X122" s="16"/>
      <c r="Y122" s="16"/>
      <c r="AA122" s="105"/>
      <c r="AB122" s="153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05"/>
      <c r="BC122" s="406"/>
      <c r="BD122" s="16"/>
      <c r="BE122" s="16"/>
      <c r="BF122" s="105"/>
      <c r="BJ122" s="16"/>
      <c r="BK122" s="16"/>
      <c r="BL122" s="16"/>
      <c r="BM122" s="16"/>
      <c r="BN122" s="16"/>
    </row>
    <row r="123" spans="1:70" ht="14.4" x14ac:dyDescent="0.3">
      <c r="A123" s="117" t="s">
        <v>307</v>
      </c>
      <c r="B123" s="153" t="s">
        <v>308</v>
      </c>
      <c r="C123" s="169" t="s">
        <v>325</v>
      </c>
      <c r="D123" s="16" t="s">
        <v>310</v>
      </c>
      <c r="E123" s="411"/>
      <c r="F123" s="411"/>
      <c r="G123" s="411"/>
      <c r="H123" s="16"/>
      <c r="I123" s="169">
        <v>1997</v>
      </c>
      <c r="J123" s="169"/>
      <c r="K123" s="86">
        <f ca="1">IF(I123="","",YEAR(TODAY())-I123)</f>
        <v>29</v>
      </c>
      <c r="L123" s="16"/>
      <c r="M123" s="16"/>
      <c r="N123" s="16" t="str">
        <f>IF(I123&gt;2008,"Evaluation interne", " ")</f>
        <v xml:space="preserve"> </v>
      </c>
      <c r="O123" s="16" t="str">
        <f>IF(I123&gt;2008, I123+20, " ")</f>
        <v xml:space="preserve"> </v>
      </c>
      <c r="P123" s="71" t="s">
        <v>79</v>
      </c>
      <c r="Q123" s="71">
        <f>I123+20</f>
        <v>2017</v>
      </c>
      <c r="R123" s="72">
        <v>40000</v>
      </c>
      <c r="S123" s="16"/>
      <c r="T123" s="16"/>
      <c r="U123" s="16"/>
      <c r="V123" s="16"/>
      <c r="W123" s="16"/>
      <c r="X123" s="16"/>
      <c r="Y123" s="16"/>
      <c r="Z123" s="16"/>
      <c r="AA123" s="105"/>
      <c r="AB123" s="153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05"/>
      <c r="BC123" s="406"/>
      <c r="BD123" s="16"/>
      <c r="BE123" s="16"/>
      <c r="BF123" s="105"/>
      <c r="BJ123" s="16"/>
      <c r="BK123" s="16"/>
      <c r="BL123" s="16"/>
      <c r="BM123" s="16"/>
      <c r="BN123" s="16"/>
    </row>
    <row r="124" spans="1:70" ht="14.4" x14ac:dyDescent="0.3">
      <c r="A124" s="117" t="s">
        <v>326</v>
      </c>
      <c r="B124" s="153" t="s">
        <v>327</v>
      </c>
      <c r="C124" s="19" t="s">
        <v>328</v>
      </c>
      <c r="D124" s="16" t="s">
        <v>98</v>
      </c>
      <c r="E124" s="411"/>
      <c r="F124" s="411"/>
      <c r="G124" s="411"/>
      <c r="H124" s="16" t="s">
        <v>142</v>
      </c>
      <c r="I124" s="16">
        <v>2010</v>
      </c>
      <c r="J124" s="16"/>
      <c r="K124" s="86">
        <f t="shared" ca="1" si="16"/>
        <v>16</v>
      </c>
      <c r="L124" s="16"/>
      <c r="M124" s="16"/>
      <c r="N124" s="16" t="str">
        <f t="shared" si="17"/>
        <v>Evaluation interne</v>
      </c>
      <c r="O124" s="16">
        <f t="shared" si="18"/>
        <v>2030</v>
      </c>
      <c r="P124" s="71" t="s">
        <v>79</v>
      </c>
      <c r="Q124" s="71">
        <f t="shared" ref="Q124:Q129" si="21">I124+39</f>
        <v>2049</v>
      </c>
      <c r="R124" s="72">
        <v>40000</v>
      </c>
      <c r="S124" s="16"/>
      <c r="T124" s="16"/>
      <c r="U124" s="16"/>
      <c r="V124" s="16"/>
      <c r="W124" s="16"/>
      <c r="X124" s="16"/>
      <c r="Y124" s="16"/>
      <c r="Z124" s="16"/>
      <c r="AA124" s="105"/>
      <c r="AB124" s="153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05"/>
      <c r="BC124" s="406"/>
      <c r="BD124" s="16"/>
      <c r="BE124" s="16"/>
      <c r="BF124" s="105"/>
      <c r="BJ124" s="16"/>
      <c r="BK124" s="16"/>
      <c r="BL124" s="16"/>
      <c r="BM124" s="16"/>
      <c r="BN124" s="16"/>
    </row>
    <row r="125" spans="1:70" ht="14.4" x14ac:dyDescent="0.3">
      <c r="A125" s="117" t="s">
        <v>326</v>
      </c>
      <c r="B125" s="153" t="s">
        <v>327</v>
      </c>
      <c r="C125" s="19" t="s">
        <v>329</v>
      </c>
      <c r="D125" s="16" t="s">
        <v>112</v>
      </c>
      <c r="E125" s="411"/>
      <c r="F125" s="411"/>
      <c r="G125" s="411"/>
      <c r="H125" s="16" t="s">
        <v>142</v>
      </c>
      <c r="I125" s="16">
        <v>2010</v>
      </c>
      <c r="J125" s="16"/>
      <c r="K125" s="86">
        <f t="shared" ca="1" si="16"/>
        <v>16</v>
      </c>
      <c r="L125" s="16"/>
      <c r="M125" s="16"/>
      <c r="N125" s="16" t="str">
        <f t="shared" si="17"/>
        <v>Evaluation interne</v>
      </c>
      <c r="O125" s="16">
        <f t="shared" si="18"/>
        <v>2030</v>
      </c>
      <c r="P125" s="71" t="s">
        <v>79</v>
      </c>
      <c r="Q125" s="71">
        <f t="shared" si="21"/>
        <v>2049</v>
      </c>
      <c r="R125" s="72">
        <v>40000</v>
      </c>
      <c r="S125" s="16"/>
      <c r="T125" s="16"/>
      <c r="U125" s="16"/>
      <c r="V125" s="16"/>
      <c r="W125" s="16"/>
      <c r="X125" s="16"/>
      <c r="Y125" s="16"/>
      <c r="Z125" s="16"/>
      <c r="AA125" s="105"/>
      <c r="AB125" s="153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05"/>
      <c r="BC125" s="406"/>
      <c r="BD125" s="16"/>
      <c r="BE125" s="16"/>
      <c r="BF125" s="105"/>
      <c r="BJ125" s="16"/>
      <c r="BK125" s="16"/>
      <c r="BL125" s="16"/>
      <c r="BM125" s="16"/>
      <c r="BN125" s="16"/>
    </row>
    <row r="126" spans="1:70" ht="14.4" x14ac:dyDescent="0.3">
      <c r="A126" s="117" t="s">
        <v>326</v>
      </c>
      <c r="B126" s="153" t="s">
        <v>327</v>
      </c>
      <c r="C126" s="19" t="s">
        <v>330</v>
      </c>
      <c r="D126" s="16" t="s">
        <v>112</v>
      </c>
      <c r="E126" s="411"/>
      <c r="F126" s="411"/>
      <c r="G126" s="411"/>
      <c r="H126" s="16" t="s">
        <v>331</v>
      </c>
      <c r="I126" s="16">
        <v>2010</v>
      </c>
      <c r="J126" s="16"/>
      <c r="K126" s="86">
        <f t="shared" ca="1" si="16"/>
        <v>16</v>
      </c>
      <c r="L126" s="16"/>
      <c r="M126" s="16"/>
      <c r="N126" s="16" t="str">
        <f t="shared" si="17"/>
        <v>Evaluation interne</v>
      </c>
      <c r="O126" s="16">
        <f t="shared" si="18"/>
        <v>2030</v>
      </c>
      <c r="P126" s="71" t="s">
        <v>79</v>
      </c>
      <c r="Q126" s="71">
        <f t="shared" si="21"/>
        <v>2049</v>
      </c>
      <c r="R126" s="72">
        <v>40000</v>
      </c>
      <c r="S126" s="16"/>
      <c r="T126" s="16"/>
      <c r="U126" s="16"/>
      <c r="V126" s="16"/>
      <c r="W126" s="16"/>
      <c r="X126" s="16"/>
      <c r="Y126" s="16"/>
      <c r="Z126" s="16"/>
      <c r="AA126" s="105"/>
      <c r="AB126" s="153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05"/>
      <c r="BC126" s="406"/>
      <c r="BD126" s="16"/>
      <c r="BE126" s="16"/>
      <c r="BF126" s="105"/>
      <c r="BJ126" s="16"/>
      <c r="BK126" s="16"/>
      <c r="BL126" s="16"/>
      <c r="BM126" s="16"/>
      <c r="BN126" s="16"/>
    </row>
    <row r="127" spans="1:70" ht="14.4" x14ac:dyDescent="0.3">
      <c r="A127" s="117" t="s">
        <v>326</v>
      </c>
      <c r="B127" s="153" t="s">
        <v>327</v>
      </c>
      <c r="C127" s="19" t="s">
        <v>332</v>
      </c>
      <c r="D127" s="16" t="s">
        <v>112</v>
      </c>
      <c r="E127" s="411"/>
      <c r="F127" s="411"/>
      <c r="G127" s="411"/>
      <c r="H127" s="16" t="s">
        <v>331</v>
      </c>
      <c r="I127" s="16">
        <v>2010</v>
      </c>
      <c r="J127" s="16"/>
      <c r="K127" s="86">
        <f t="shared" ca="1" si="16"/>
        <v>16</v>
      </c>
      <c r="L127" s="16"/>
      <c r="M127" s="16"/>
      <c r="N127" s="16" t="str">
        <f t="shared" si="17"/>
        <v>Evaluation interne</v>
      </c>
      <c r="O127" s="16">
        <f t="shared" si="18"/>
        <v>2030</v>
      </c>
      <c r="P127" s="71" t="s">
        <v>79</v>
      </c>
      <c r="Q127" s="71">
        <f t="shared" si="21"/>
        <v>2049</v>
      </c>
      <c r="R127" s="72">
        <v>40000</v>
      </c>
      <c r="S127" s="16"/>
      <c r="T127" s="16"/>
      <c r="U127" s="16"/>
      <c r="V127" s="16"/>
      <c r="W127" s="16"/>
      <c r="X127" s="16"/>
      <c r="Y127" s="16"/>
      <c r="Z127" s="16"/>
      <c r="AA127" s="105"/>
      <c r="AB127" s="153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05"/>
      <c r="BC127" s="406"/>
      <c r="BD127" s="16"/>
      <c r="BE127" s="16"/>
      <c r="BF127" s="105"/>
      <c r="BJ127" s="16"/>
      <c r="BK127" s="16"/>
      <c r="BL127" s="16"/>
      <c r="BM127" s="16"/>
      <c r="BN127" s="16"/>
    </row>
    <row r="128" spans="1:70" ht="14.4" x14ac:dyDescent="0.3">
      <c r="A128" s="117" t="s">
        <v>326</v>
      </c>
      <c r="B128" s="153" t="s">
        <v>327</v>
      </c>
      <c r="C128" s="19" t="s">
        <v>333</v>
      </c>
      <c r="D128" s="16" t="s">
        <v>112</v>
      </c>
      <c r="E128" s="411"/>
      <c r="F128" s="411"/>
      <c r="G128" s="411"/>
      <c r="H128" s="16" t="s">
        <v>334</v>
      </c>
      <c r="I128" s="16">
        <v>2010</v>
      </c>
      <c r="J128" s="16"/>
      <c r="K128" s="86">
        <f t="shared" ca="1" si="16"/>
        <v>16</v>
      </c>
      <c r="L128" s="16"/>
      <c r="M128" s="16"/>
      <c r="N128" s="16" t="str">
        <f t="shared" si="17"/>
        <v>Evaluation interne</v>
      </c>
      <c r="O128" s="16">
        <f t="shared" si="18"/>
        <v>2030</v>
      </c>
      <c r="P128" s="71" t="s">
        <v>79</v>
      </c>
      <c r="Q128" s="71">
        <f t="shared" si="21"/>
        <v>2049</v>
      </c>
      <c r="R128" s="72">
        <v>40000</v>
      </c>
      <c r="S128" s="16"/>
      <c r="T128" s="16"/>
      <c r="U128" s="16"/>
      <c r="V128" s="16"/>
      <c r="W128" s="16"/>
      <c r="X128" s="16"/>
      <c r="Y128" s="16"/>
      <c r="Z128" s="16"/>
      <c r="AA128" s="105"/>
      <c r="AB128" s="153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05"/>
      <c r="BC128" s="406"/>
      <c r="BD128" s="16"/>
      <c r="BE128" s="16"/>
      <c r="BF128" s="105"/>
      <c r="BJ128" s="16"/>
      <c r="BK128" s="16"/>
      <c r="BL128" s="16"/>
      <c r="BM128" s="16"/>
      <c r="BN128" s="16"/>
    </row>
    <row r="129" spans="1:69" ht="14.4" x14ac:dyDescent="0.3">
      <c r="A129" s="117" t="s">
        <v>326</v>
      </c>
      <c r="B129" s="153" t="s">
        <v>327</v>
      </c>
      <c r="C129" s="19" t="s">
        <v>335</v>
      </c>
      <c r="D129" s="16" t="s">
        <v>112</v>
      </c>
      <c r="E129" s="411">
        <v>2027</v>
      </c>
      <c r="F129" s="429">
        <v>55000</v>
      </c>
      <c r="G129" s="411"/>
      <c r="H129" s="16" t="s">
        <v>334</v>
      </c>
      <c r="I129" s="16">
        <v>2010</v>
      </c>
      <c r="J129" s="16"/>
      <c r="K129" s="86">
        <f t="shared" ca="1" si="16"/>
        <v>16</v>
      </c>
      <c r="L129" s="16"/>
      <c r="M129" s="16"/>
      <c r="N129" s="16" t="str">
        <f t="shared" si="17"/>
        <v>Evaluation interne</v>
      </c>
      <c r="O129" s="16">
        <f t="shared" si="18"/>
        <v>2030</v>
      </c>
      <c r="P129" s="71" t="s">
        <v>79</v>
      </c>
      <c r="Q129" s="71">
        <f t="shared" si="21"/>
        <v>2049</v>
      </c>
      <c r="R129" s="72">
        <v>40000</v>
      </c>
      <c r="S129" s="16"/>
      <c r="T129" s="16"/>
      <c r="U129" s="16"/>
      <c r="V129" s="16"/>
      <c r="W129" s="16"/>
      <c r="X129" s="16"/>
      <c r="Y129" s="16"/>
      <c r="Z129" s="16"/>
      <c r="AA129" s="105"/>
      <c r="AB129" s="153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05"/>
      <c r="BC129" s="406"/>
      <c r="BD129" s="16"/>
      <c r="BE129" s="16"/>
      <c r="BF129" s="105"/>
      <c r="BJ129" s="16"/>
      <c r="BK129" s="16"/>
      <c r="BL129" s="16"/>
      <c r="BM129" s="16"/>
      <c r="BN129" s="16"/>
    </row>
    <row r="130" spans="1:69" ht="14.4" x14ac:dyDescent="0.3">
      <c r="A130" s="117" t="s">
        <v>326</v>
      </c>
      <c r="B130" s="153" t="s">
        <v>327</v>
      </c>
      <c r="C130" s="19" t="s">
        <v>336</v>
      </c>
      <c r="D130" s="16" t="s">
        <v>337</v>
      </c>
      <c r="E130" s="411"/>
      <c r="F130" s="411"/>
      <c r="G130" s="411"/>
      <c r="H130" s="16" t="s">
        <v>338</v>
      </c>
      <c r="I130" s="16">
        <v>2013</v>
      </c>
      <c r="J130" s="16"/>
      <c r="K130" s="86">
        <f ca="1">IF(I130="","",YEAR(TODAY())-I130)</f>
        <v>13</v>
      </c>
      <c r="L130" s="16"/>
      <c r="M130" s="16"/>
      <c r="N130" s="16" t="str">
        <f>IF(I130&gt;2008,"Evaluation interne", " ")</f>
        <v>Evaluation interne</v>
      </c>
      <c r="O130" s="16">
        <f>IF(I130&gt;2008, I130+20, " ")</f>
        <v>2033</v>
      </c>
      <c r="P130" s="71" t="s">
        <v>79</v>
      </c>
      <c r="Q130" s="82">
        <f>I130+39</f>
        <v>2052</v>
      </c>
      <c r="R130" s="72">
        <v>40000</v>
      </c>
      <c r="S130" s="16"/>
      <c r="T130" s="16"/>
      <c r="U130" s="16"/>
      <c r="V130" s="16"/>
      <c r="W130" s="16"/>
      <c r="X130" s="16"/>
      <c r="Y130" s="16"/>
      <c r="Z130" s="16"/>
      <c r="AA130" s="105"/>
      <c r="AB130" s="153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05"/>
      <c r="BC130" s="406"/>
      <c r="BD130" s="16"/>
      <c r="BE130" s="16"/>
      <c r="BF130" s="105"/>
      <c r="BJ130" s="16"/>
      <c r="BK130" s="16"/>
      <c r="BL130" s="16"/>
      <c r="BM130" s="16"/>
      <c r="BN130" s="16"/>
    </row>
    <row r="131" spans="1:69" ht="14.4" x14ac:dyDescent="0.3">
      <c r="A131" s="117" t="s">
        <v>326</v>
      </c>
      <c r="B131" s="153" t="s">
        <v>327</v>
      </c>
      <c r="C131" s="19" t="s">
        <v>339</v>
      </c>
      <c r="D131" s="16" t="s">
        <v>337</v>
      </c>
      <c r="E131" s="411">
        <v>2027</v>
      </c>
      <c r="F131" s="429">
        <v>55000</v>
      </c>
      <c r="G131" s="411"/>
      <c r="H131" s="16" t="s">
        <v>338</v>
      </c>
      <c r="I131" s="16">
        <v>2013</v>
      </c>
      <c r="J131" s="16"/>
      <c r="K131" s="86">
        <f ca="1">IF(I131="","",YEAR(TODAY())-I131)</f>
        <v>13</v>
      </c>
      <c r="L131" s="16"/>
      <c r="M131" s="16"/>
      <c r="N131" s="16" t="str">
        <f>IF(I131&gt;2008,"Evaluation interne", " ")</f>
        <v>Evaluation interne</v>
      </c>
      <c r="O131" s="16">
        <f>IF(I131&gt;2008, I131+20, " ")</f>
        <v>2033</v>
      </c>
      <c r="P131" s="71" t="s">
        <v>79</v>
      </c>
      <c r="Q131" s="82">
        <f>I131+39</f>
        <v>2052</v>
      </c>
      <c r="R131" s="72">
        <v>40000</v>
      </c>
      <c r="S131" s="16"/>
      <c r="T131" s="16"/>
      <c r="U131" s="16"/>
      <c r="V131" s="16"/>
      <c r="W131" s="16"/>
      <c r="X131" s="16"/>
      <c r="Y131" s="16"/>
      <c r="Z131" s="16"/>
      <c r="AA131" s="105"/>
      <c r="AB131" s="153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05"/>
      <c r="BC131" s="406"/>
      <c r="BD131" s="16"/>
      <c r="BE131" s="16"/>
      <c r="BF131" s="105"/>
      <c r="BJ131" s="16"/>
      <c r="BK131" s="16"/>
      <c r="BL131" s="16"/>
      <c r="BM131" s="16"/>
      <c r="BN131" s="16"/>
    </row>
    <row r="132" spans="1:69" ht="14.4" x14ac:dyDescent="0.3">
      <c r="A132" s="117" t="s">
        <v>326</v>
      </c>
      <c r="B132" s="153" t="s">
        <v>327</v>
      </c>
      <c r="C132" s="19" t="s">
        <v>340</v>
      </c>
      <c r="D132" s="16" t="s">
        <v>337</v>
      </c>
      <c r="E132" s="411"/>
      <c r="F132" s="411"/>
      <c r="G132" s="411"/>
      <c r="H132" s="16" t="s">
        <v>341</v>
      </c>
      <c r="I132" s="16">
        <v>2016</v>
      </c>
      <c r="J132" s="16"/>
      <c r="K132" s="86">
        <f ca="1">IF(I132="","",YEAR(TODAY())-I132)</f>
        <v>10</v>
      </c>
      <c r="L132" s="16"/>
      <c r="M132" s="16"/>
      <c r="N132" s="16" t="str">
        <f>IF(I132&gt;2008,"Evaluation interne", " ")</f>
        <v>Evaluation interne</v>
      </c>
      <c r="O132" s="16">
        <f>IF(I132&gt;2008, I132+20, " ")</f>
        <v>2036</v>
      </c>
      <c r="P132" s="71" t="s">
        <v>79</v>
      </c>
      <c r="Q132" s="82">
        <f>I132+39</f>
        <v>2055</v>
      </c>
      <c r="R132" s="72">
        <v>40000</v>
      </c>
      <c r="S132" s="16"/>
      <c r="T132" s="16"/>
      <c r="U132" s="16"/>
      <c r="V132" s="16"/>
      <c r="W132" s="16"/>
      <c r="X132" s="16"/>
      <c r="Y132" s="16"/>
      <c r="Z132" s="16"/>
      <c r="AA132" s="105"/>
      <c r="AB132" s="153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05"/>
      <c r="BC132" s="406"/>
      <c r="BD132" s="16"/>
      <c r="BE132" s="16"/>
      <c r="BF132" s="105"/>
      <c r="BJ132" s="16"/>
      <c r="BK132" s="16"/>
      <c r="BL132" s="16"/>
      <c r="BM132" s="16"/>
      <c r="BN132" s="16"/>
    </row>
    <row r="133" spans="1:69" ht="14.4" x14ac:dyDescent="0.3">
      <c r="A133" s="117" t="s">
        <v>342</v>
      </c>
      <c r="B133" s="153" t="s">
        <v>343</v>
      </c>
      <c r="C133" s="163" t="s">
        <v>344</v>
      </c>
      <c r="D133" s="16" t="s">
        <v>98</v>
      </c>
      <c r="E133" s="411"/>
      <c r="F133" s="411"/>
      <c r="G133" s="411"/>
      <c r="H133" s="16"/>
      <c r="I133" s="10">
        <v>2020</v>
      </c>
      <c r="J133" s="10"/>
      <c r="K133" s="86">
        <f t="shared" ca="1" si="16"/>
        <v>6</v>
      </c>
      <c r="L133" s="16"/>
      <c r="M133" s="16"/>
      <c r="N133" s="16" t="str">
        <f t="shared" si="17"/>
        <v>Evaluation interne</v>
      </c>
      <c r="O133" s="16">
        <f t="shared" si="18"/>
        <v>2040</v>
      </c>
      <c r="P133" s="71" t="s">
        <v>79</v>
      </c>
      <c r="Q133" s="71">
        <f>I133+20</f>
        <v>2040</v>
      </c>
      <c r="R133" s="72">
        <v>40000</v>
      </c>
      <c r="S133" s="16"/>
      <c r="T133" s="16"/>
      <c r="U133" s="16"/>
      <c r="V133" s="16"/>
      <c r="W133" s="16"/>
      <c r="X133" s="16"/>
      <c r="Y133" s="16"/>
      <c r="Z133" s="16"/>
      <c r="AA133" s="105"/>
      <c r="AB133" s="153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05"/>
      <c r="BC133" s="406"/>
      <c r="BD133" s="16"/>
      <c r="BE133" s="16"/>
      <c r="BF133" s="105"/>
      <c r="BJ133" s="5" t="s">
        <v>344</v>
      </c>
      <c r="BK133" s="16"/>
      <c r="BL133" s="16"/>
      <c r="BM133" s="16" t="s">
        <v>286</v>
      </c>
      <c r="BN133" s="124">
        <v>2025</v>
      </c>
      <c r="BO133" s="11" t="s">
        <v>345</v>
      </c>
      <c r="BP133" s="16"/>
      <c r="BQ133" s="81"/>
    </row>
    <row r="134" spans="1:69" ht="14.4" x14ac:dyDescent="0.3">
      <c r="A134" s="117" t="s">
        <v>342</v>
      </c>
      <c r="B134" s="153" t="s">
        <v>343</v>
      </c>
      <c r="C134" s="163" t="s">
        <v>346</v>
      </c>
      <c r="D134" s="16"/>
      <c r="E134" s="411"/>
      <c r="F134" s="411"/>
      <c r="G134" s="411"/>
      <c r="H134" s="16"/>
      <c r="I134" s="10">
        <v>2020</v>
      </c>
      <c r="J134" s="10"/>
      <c r="K134" s="86">
        <f t="shared" ca="1" si="16"/>
        <v>6</v>
      </c>
      <c r="L134" s="16"/>
      <c r="M134" s="16"/>
      <c r="N134" s="16" t="str">
        <f t="shared" si="17"/>
        <v>Evaluation interne</v>
      </c>
      <c r="O134" s="16">
        <f t="shared" si="18"/>
        <v>2040</v>
      </c>
      <c r="P134" s="71"/>
      <c r="Q134" s="71">
        <v>2040</v>
      </c>
      <c r="R134" s="72"/>
      <c r="S134" s="16"/>
      <c r="T134" s="16"/>
      <c r="U134" s="16"/>
      <c r="V134" s="16"/>
      <c r="W134" s="16"/>
      <c r="X134" s="16"/>
      <c r="Y134" s="16"/>
      <c r="Z134" s="16"/>
      <c r="AA134" s="105"/>
      <c r="AB134" s="153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05"/>
      <c r="BC134" s="406"/>
      <c r="BD134" s="16"/>
      <c r="BE134" s="16"/>
      <c r="BF134" s="105"/>
      <c r="BJ134" s="5"/>
      <c r="BK134" s="16"/>
      <c r="BL134" s="16"/>
      <c r="BM134" s="16"/>
      <c r="BN134" s="124"/>
      <c r="BQ134" s="81"/>
    </row>
    <row r="135" spans="1:69" ht="14.4" x14ac:dyDescent="0.3">
      <c r="A135" s="117" t="s">
        <v>342</v>
      </c>
      <c r="B135" s="153" t="s">
        <v>343</v>
      </c>
      <c r="C135" s="110" t="s">
        <v>347</v>
      </c>
      <c r="D135" s="16" t="s">
        <v>98</v>
      </c>
      <c r="E135" s="411"/>
      <c r="F135" s="411"/>
      <c r="G135" s="411"/>
      <c r="H135" s="16"/>
      <c r="I135" s="10">
        <v>2020</v>
      </c>
      <c r="J135" s="10"/>
      <c r="K135" s="86">
        <f t="shared" ca="1" si="16"/>
        <v>6</v>
      </c>
      <c r="L135" s="16"/>
      <c r="M135" s="16"/>
      <c r="N135" s="16" t="str">
        <f t="shared" si="17"/>
        <v>Evaluation interne</v>
      </c>
      <c r="O135" s="16">
        <f t="shared" si="18"/>
        <v>2040</v>
      </c>
      <c r="P135" s="71" t="s">
        <v>79</v>
      </c>
      <c r="Q135" s="71">
        <f t="shared" ref="Q135" si="22">I135+39</f>
        <v>2059</v>
      </c>
      <c r="R135" s="72">
        <v>40000</v>
      </c>
      <c r="S135" s="16"/>
      <c r="T135" s="16"/>
      <c r="U135" s="16"/>
      <c r="V135" s="16"/>
      <c r="W135" s="16"/>
      <c r="X135" s="16"/>
      <c r="Y135" s="16"/>
      <c r="Z135" s="16"/>
      <c r="AA135" s="105"/>
      <c r="AB135" s="153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Y135" s="16"/>
      <c r="AZ135" s="16"/>
      <c r="BA135" s="16"/>
      <c r="BB135" s="105"/>
      <c r="BC135" s="406"/>
      <c r="BD135" s="16"/>
      <c r="BE135" s="16"/>
      <c r="BF135" s="105"/>
      <c r="BJ135" s="5" t="s">
        <v>347</v>
      </c>
      <c r="BK135" s="16"/>
      <c r="BL135" s="16"/>
      <c r="BM135" s="16" t="s">
        <v>286</v>
      </c>
      <c r="BN135" s="16"/>
    </row>
    <row r="136" spans="1:69" ht="14.4" x14ac:dyDescent="0.3">
      <c r="A136" s="214" t="s">
        <v>342</v>
      </c>
      <c r="B136" s="290" t="s">
        <v>343</v>
      </c>
      <c r="C136" s="368" t="s">
        <v>348</v>
      </c>
      <c r="D136" s="119" t="s">
        <v>112</v>
      </c>
      <c r="E136" s="411" t="s">
        <v>17</v>
      </c>
      <c r="F136" s="411"/>
      <c r="G136" s="411"/>
      <c r="H136" s="119"/>
      <c r="I136" s="369">
        <v>2010</v>
      </c>
      <c r="J136" s="369" t="s">
        <v>349</v>
      </c>
      <c r="K136" s="354">
        <f t="shared" ref="K136:K171" ca="1" si="23">IF(I136="","",YEAR(TODAY())-I136)</f>
        <v>16</v>
      </c>
      <c r="L136" s="16"/>
      <c r="M136" s="16"/>
      <c r="N136" s="16" t="str">
        <f t="shared" ref="N136:N172" si="24">IF(I136&gt;2008,"Evaluation interne", " ")</f>
        <v>Evaluation interne</v>
      </c>
      <c r="O136" s="16">
        <f t="shared" ref="O136:O172" si="25">IF(I136&gt;2008, I136+20, " ")</f>
        <v>2030</v>
      </c>
      <c r="P136" s="71" t="s">
        <v>79</v>
      </c>
      <c r="Q136" s="71">
        <v>2031</v>
      </c>
      <c r="R136" s="72">
        <v>40000</v>
      </c>
      <c r="S136" s="16"/>
      <c r="T136" s="16"/>
      <c r="U136" s="16"/>
      <c r="V136" s="16"/>
      <c r="W136" s="16"/>
      <c r="X136" s="16"/>
      <c r="Y136" s="16"/>
      <c r="Z136" s="16"/>
      <c r="AA136" s="105"/>
      <c r="AB136" s="153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05"/>
      <c r="BC136" s="406"/>
      <c r="BD136" s="16"/>
      <c r="BE136" s="16"/>
      <c r="BF136" s="105"/>
      <c r="BJ136" s="5" t="s">
        <v>348</v>
      </c>
      <c r="BK136" s="16"/>
      <c r="BL136" s="16"/>
      <c r="BM136" s="16" t="s">
        <v>286</v>
      </c>
      <c r="BN136" s="16"/>
    </row>
    <row r="137" spans="1:69" ht="14.4" x14ac:dyDescent="0.3">
      <c r="A137" s="117" t="s">
        <v>342</v>
      </c>
      <c r="B137" s="153" t="s">
        <v>343</v>
      </c>
      <c r="C137" s="110" t="s">
        <v>350</v>
      </c>
      <c r="D137" s="16" t="s">
        <v>98</v>
      </c>
      <c r="E137" s="411"/>
      <c r="F137" s="411"/>
      <c r="G137" s="411"/>
      <c r="H137" s="16" t="s">
        <v>140</v>
      </c>
      <c r="I137" s="10">
        <v>2010</v>
      </c>
      <c r="J137" s="10" t="s">
        <v>349</v>
      </c>
      <c r="K137" s="86">
        <f t="shared" ca="1" si="23"/>
        <v>16</v>
      </c>
      <c r="L137" s="16"/>
      <c r="M137" s="16"/>
      <c r="N137" s="16" t="str">
        <f t="shared" si="24"/>
        <v>Evaluation interne</v>
      </c>
      <c r="O137" s="16">
        <f t="shared" si="25"/>
        <v>2030</v>
      </c>
      <c r="P137" s="106" t="s">
        <v>79</v>
      </c>
      <c r="Q137" s="71">
        <v>2032</v>
      </c>
      <c r="R137" s="72">
        <v>40000</v>
      </c>
      <c r="S137" s="16"/>
      <c r="T137" s="16"/>
      <c r="U137" s="16"/>
      <c r="V137" s="16"/>
      <c r="W137" s="16"/>
      <c r="X137" s="16"/>
      <c r="Y137" s="16"/>
      <c r="Z137" s="16"/>
      <c r="AA137" s="105"/>
      <c r="AB137" s="403">
        <f>'DEMARCHE EVS'!B6</f>
        <v>675000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05"/>
      <c r="BC137" s="406"/>
      <c r="BD137" s="16"/>
      <c r="BE137" s="16"/>
      <c r="BF137" s="105"/>
      <c r="BJ137" s="5" t="s">
        <v>350</v>
      </c>
      <c r="BK137" s="16"/>
      <c r="BL137" s="16"/>
      <c r="BM137" s="16" t="s">
        <v>286</v>
      </c>
      <c r="BN137" s="16"/>
    </row>
    <row r="138" spans="1:69" ht="14.4" x14ac:dyDescent="0.3">
      <c r="A138" s="117" t="s">
        <v>342</v>
      </c>
      <c r="B138" s="153" t="s">
        <v>343</v>
      </c>
      <c r="C138" s="110" t="s">
        <v>351</v>
      </c>
      <c r="D138" s="16" t="s">
        <v>112</v>
      </c>
      <c r="E138" s="411" t="s">
        <v>17</v>
      </c>
      <c r="F138" s="411"/>
      <c r="G138" s="411"/>
      <c r="H138" s="16" t="s">
        <v>352</v>
      </c>
      <c r="I138" s="10">
        <v>2010</v>
      </c>
      <c r="J138" s="10" t="s">
        <v>349</v>
      </c>
      <c r="K138" s="86">
        <f t="shared" ca="1" si="23"/>
        <v>16</v>
      </c>
      <c r="L138" s="105">
        <f>'DEMARCHE EVS'!B7</f>
        <v>725000</v>
      </c>
      <c r="M138" s="105"/>
      <c r="N138" s="16" t="str">
        <f t="shared" si="24"/>
        <v>Evaluation interne</v>
      </c>
      <c r="O138" s="16">
        <f t="shared" si="25"/>
        <v>2030</v>
      </c>
      <c r="P138" s="170" t="s">
        <v>79</v>
      </c>
      <c r="Q138" s="104">
        <v>2029</v>
      </c>
      <c r="R138" s="72">
        <v>40000</v>
      </c>
      <c r="S138" s="16"/>
      <c r="T138" s="16"/>
      <c r="U138" s="16"/>
      <c r="V138" s="16"/>
      <c r="W138" s="16"/>
      <c r="X138" s="16"/>
      <c r="Y138" s="16"/>
      <c r="Z138" s="16"/>
      <c r="AA138" s="105"/>
      <c r="AB138" s="153"/>
      <c r="AC138" s="16"/>
      <c r="AD138" s="16"/>
      <c r="AE138" s="16"/>
      <c r="AF138" s="280">
        <f xml:space="preserve"> 40000 + 25000</f>
        <v>65000</v>
      </c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05"/>
      <c r="BC138" s="406"/>
      <c r="BD138" s="16"/>
      <c r="BE138" s="16"/>
      <c r="BF138" s="105"/>
      <c r="BJ138" s="5" t="s">
        <v>351</v>
      </c>
      <c r="BK138" s="16"/>
      <c r="BL138" s="16"/>
      <c r="BM138" s="16" t="s">
        <v>286</v>
      </c>
      <c r="BN138" s="16"/>
    </row>
    <row r="139" spans="1:69" ht="14.4" x14ac:dyDescent="0.3">
      <c r="A139" s="117" t="s">
        <v>342</v>
      </c>
      <c r="B139" s="153" t="s">
        <v>343</v>
      </c>
      <c r="C139" s="110" t="s">
        <v>353</v>
      </c>
      <c r="D139" s="16" t="s">
        <v>112</v>
      </c>
      <c r="E139" s="411" t="s">
        <v>17</v>
      </c>
      <c r="F139" s="411"/>
      <c r="G139" s="411"/>
      <c r="H139" s="16"/>
      <c r="I139" s="22">
        <v>2010</v>
      </c>
      <c r="J139" s="10" t="s">
        <v>349</v>
      </c>
      <c r="K139" s="86">
        <f t="shared" ca="1" si="23"/>
        <v>16</v>
      </c>
      <c r="L139" s="105">
        <f>'DEMARCHE EVS'!B6</f>
        <v>675000</v>
      </c>
      <c r="M139" s="105"/>
      <c r="N139" s="16" t="str">
        <f t="shared" si="24"/>
        <v>Evaluation interne</v>
      </c>
      <c r="O139" s="16">
        <f t="shared" si="25"/>
        <v>2030</v>
      </c>
      <c r="P139" s="170" t="s">
        <v>79</v>
      </c>
      <c r="Q139" s="104">
        <v>2030</v>
      </c>
      <c r="R139" s="72">
        <v>40000</v>
      </c>
      <c r="S139" s="16"/>
      <c r="T139" s="16"/>
      <c r="U139" s="16"/>
      <c r="V139" s="16"/>
      <c r="W139" s="16"/>
      <c r="X139" s="16"/>
      <c r="Y139" s="16"/>
      <c r="Z139" s="16"/>
      <c r="AA139" s="105"/>
      <c r="AB139" s="153"/>
      <c r="AC139" s="16"/>
      <c r="AD139" s="16"/>
      <c r="AE139" s="16"/>
      <c r="AF139" s="16"/>
      <c r="AG139" s="16"/>
      <c r="AH139" s="16"/>
      <c r="AI139" s="280">
        <f xml:space="preserve"> 40000 + 25000</f>
        <v>65000</v>
      </c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05"/>
      <c r="BC139" s="406"/>
      <c r="BD139" s="16"/>
      <c r="BE139" s="16"/>
      <c r="BF139" s="105"/>
      <c r="BJ139" s="5" t="s">
        <v>353</v>
      </c>
      <c r="BK139" s="16"/>
      <c r="BL139" s="16"/>
      <c r="BM139" s="16" t="s">
        <v>286</v>
      </c>
      <c r="BN139" s="16"/>
    </row>
    <row r="140" spans="1:69" ht="14.4" x14ac:dyDescent="0.3">
      <c r="A140" s="117" t="s">
        <v>342</v>
      </c>
      <c r="B140" s="153" t="s">
        <v>343</v>
      </c>
      <c r="C140" s="110" t="s">
        <v>354</v>
      </c>
      <c r="D140" s="16" t="s">
        <v>112</v>
      </c>
      <c r="E140" s="411" t="s">
        <v>17</v>
      </c>
      <c r="F140" s="411"/>
      <c r="G140" s="411"/>
      <c r="H140" s="16"/>
      <c r="I140" s="10">
        <v>2010</v>
      </c>
      <c r="J140" s="10" t="s">
        <v>349</v>
      </c>
      <c r="K140" s="86">
        <f t="shared" ca="1" si="23"/>
        <v>16</v>
      </c>
      <c r="L140" s="105">
        <f>'DEMARCHE EVS'!B7</f>
        <v>725000</v>
      </c>
      <c r="M140" s="105"/>
      <c r="N140" s="16" t="str">
        <f t="shared" si="24"/>
        <v>Evaluation interne</v>
      </c>
      <c r="O140" s="16">
        <f t="shared" si="25"/>
        <v>2030</v>
      </c>
      <c r="P140" s="170" t="s">
        <v>79</v>
      </c>
      <c r="Q140" s="301">
        <v>2027</v>
      </c>
      <c r="R140" s="72">
        <v>40000</v>
      </c>
      <c r="S140" s="16"/>
      <c r="T140" s="16"/>
      <c r="U140" s="16"/>
      <c r="V140" s="16"/>
      <c r="W140" s="16"/>
      <c r="X140" s="16"/>
      <c r="Y140" s="16"/>
      <c r="Z140" s="280">
        <f xml:space="preserve"> 40000 + 25000</f>
        <v>65000</v>
      </c>
      <c r="AA140" s="105"/>
      <c r="AB140" s="153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05"/>
      <c r="BC140" s="406"/>
      <c r="BD140" s="16"/>
      <c r="BE140" s="16"/>
      <c r="BF140" s="105"/>
      <c r="BJ140" s="5" t="s">
        <v>354</v>
      </c>
      <c r="BK140" s="16"/>
      <c r="BL140" s="16"/>
      <c r="BM140" s="16" t="s">
        <v>286</v>
      </c>
      <c r="BN140" s="16"/>
    </row>
    <row r="141" spans="1:69" ht="14.4" x14ac:dyDescent="0.3">
      <c r="A141" s="117" t="s">
        <v>342</v>
      </c>
      <c r="B141" s="153" t="s">
        <v>343</v>
      </c>
      <c r="C141" s="110" t="s">
        <v>355</v>
      </c>
      <c r="D141" s="16" t="s">
        <v>112</v>
      </c>
      <c r="E141" s="411" t="s">
        <v>17</v>
      </c>
      <c r="F141" s="411"/>
      <c r="G141" s="411"/>
      <c r="H141" s="16" t="s">
        <v>247</v>
      </c>
      <c r="I141" s="10">
        <v>2010</v>
      </c>
      <c r="J141" s="10" t="s">
        <v>349</v>
      </c>
      <c r="K141" s="86">
        <f t="shared" ca="1" si="23"/>
        <v>16</v>
      </c>
      <c r="L141" s="16">
        <v>1000000</v>
      </c>
      <c r="M141" s="16"/>
      <c r="N141" s="16" t="str">
        <f t="shared" si="24"/>
        <v>Evaluation interne</v>
      </c>
      <c r="O141" s="16">
        <f t="shared" si="25"/>
        <v>2030</v>
      </c>
      <c r="P141" s="71" t="s">
        <v>79</v>
      </c>
      <c r="Q141" s="122">
        <v>2025</v>
      </c>
      <c r="R141" s="72">
        <v>40000</v>
      </c>
      <c r="S141" s="16"/>
      <c r="T141" s="224">
        <f>40000+25000</f>
        <v>65000</v>
      </c>
      <c r="U141" s="16"/>
      <c r="V141" s="16"/>
      <c r="W141" s="16"/>
      <c r="X141" s="118"/>
      <c r="Y141" s="16"/>
      <c r="Z141" s="16"/>
      <c r="AA141" s="105"/>
      <c r="AB141" s="404">
        <v>700000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05"/>
      <c r="BC141" s="406"/>
      <c r="BD141" s="16"/>
      <c r="BE141" s="16"/>
      <c r="BF141" s="105"/>
      <c r="BJ141" s="5" t="s">
        <v>355</v>
      </c>
      <c r="BK141" s="16"/>
      <c r="BL141" s="16"/>
      <c r="BM141" s="16" t="s">
        <v>286</v>
      </c>
      <c r="BN141" s="16"/>
    </row>
    <row r="142" spans="1:69" ht="14.4" x14ac:dyDescent="0.3">
      <c r="A142" s="117" t="s">
        <v>342</v>
      </c>
      <c r="B142" s="153" t="s">
        <v>343</v>
      </c>
      <c r="C142" s="110" t="s">
        <v>356</v>
      </c>
      <c r="D142" s="16" t="s">
        <v>112</v>
      </c>
      <c r="E142" s="411" t="s">
        <v>17</v>
      </c>
      <c r="F142" s="411"/>
      <c r="G142" s="411"/>
      <c r="H142" s="16"/>
      <c r="I142" s="10">
        <v>2010</v>
      </c>
      <c r="J142" s="10" t="s">
        <v>349</v>
      </c>
      <c r="K142" s="86">
        <f t="shared" ca="1" si="23"/>
        <v>16</v>
      </c>
      <c r="L142" s="16">
        <f>'DEMARCHE EVS'!B7</f>
        <v>725000</v>
      </c>
      <c r="M142" s="16"/>
      <c r="N142" s="16" t="str">
        <f t="shared" si="24"/>
        <v>Evaluation interne</v>
      </c>
      <c r="O142" s="16">
        <f t="shared" si="25"/>
        <v>2030</v>
      </c>
      <c r="P142" s="71" t="s">
        <v>79</v>
      </c>
      <c r="Q142" s="71">
        <v>2028</v>
      </c>
      <c r="R142" s="72">
        <v>40000</v>
      </c>
      <c r="S142" s="16"/>
      <c r="T142" s="16"/>
      <c r="U142" s="16"/>
      <c r="V142" s="16"/>
      <c r="W142" s="105"/>
      <c r="X142" s="117"/>
      <c r="Y142" s="153"/>
      <c r="Z142" s="16"/>
      <c r="AA142" s="105"/>
      <c r="AB142" s="153"/>
      <c r="AC142" s="280">
        <f xml:space="preserve"> 40000 + 25000</f>
        <v>65000</v>
      </c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05"/>
      <c r="BC142" s="406"/>
      <c r="BD142" s="16"/>
      <c r="BE142" s="16"/>
      <c r="BF142" s="105"/>
      <c r="BJ142" s="5" t="s">
        <v>356</v>
      </c>
      <c r="BK142" s="16"/>
      <c r="BL142" s="16"/>
      <c r="BM142" s="16" t="s">
        <v>286</v>
      </c>
      <c r="BN142" s="16"/>
    </row>
    <row r="143" spans="1:69" ht="14.4" x14ac:dyDescent="0.3">
      <c r="A143" s="117" t="s">
        <v>342</v>
      </c>
      <c r="B143" s="153" t="s">
        <v>343</v>
      </c>
      <c r="C143" s="110" t="s">
        <v>357</v>
      </c>
      <c r="D143" s="16" t="s">
        <v>112</v>
      </c>
      <c r="E143" s="411">
        <v>2027</v>
      </c>
      <c r="F143" s="429">
        <v>66000</v>
      </c>
      <c r="G143" s="411"/>
      <c r="H143" s="16" t="s">
        <v>358</v>
      </c>
      <c r="I143" s="10">
        <v>2010</v>
      </c>
      <c r="J143" s="10" t="s">
        <v>349</v>
      </c>
      <c r="K143" s="86">
        <f t="shared" ca="1" si="23"/>
        <v>16</v>
      </c>
      <c r="L143" s="16">
        <f>'DEMARCHE EVS'!B6</f>
        <v>675000</v>
      </c>
      <c r="M143" s="16"/>
      <c r="N143" s="16" t="str">
        <f t="shared" si="24"/>
        <v>Evaluation interne</v>
      </c>
      <c r="O143" s="16">
        <f t="shared" si="25"/>
        <v>2030</v>
      </c>
      <c r="P143" s="71" t="s">
        <v>79</v>
      </c>
      <c r="Q143" s="71">
        <v>2026</v>
      </c>
      <c r="R143" s="72">
        <v>40000</v>
      </c>
      <c r="S143" s="16"/>
      <c r="T143" s="16"/>
      <c r="U143" s="16"/>
      <c r="V143" s="16"/>
      <c r="W143" s="280">
        <f xml:space="preserve"> 40000 + 25000</f>
        <v>65000</v>
      </c>
      <c r="X143" s="119"/>
      <c r="Y143" s="16"/>
      <c r="Z143" s="16"/>
      <c r="AA143" s="105"/>
      <c r="AB143" s="153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05"/>
      <c r="BC143" s="406"/>
      <c r="BD143" s="16"/>
      <c r="BE143" s="16"/>
      <c r="BF143" s="105"/>
      <c r="BJ143" s="5" t="s">
        <v>357</v>
      </c>
      <c r="BK143" s="16"/>
      <c r="BL143" s="16"/>
      <c r="BM143" s="16" t="s">
        <v>286</v>
      </c>
      <c r="BN143" s="16"/>
    </row>
    <row r="144" spans="1:69" ht="14.4" x14ac:dyDescent="0.3">
      <c r="A144" s="117" t="s">
        <v>342</v>
      </c>
      <c r="B144" s="153" t="s">
        <v>343</v>
      </c>
      <c r="C144" s="110" t="s">
        <v>359</v>
      </c>
      <c r="D144" s="16" t="s">
        <v>98</v>
      </c>
      <c r="E144" s="411"/>
      <c r="F144" s="411"/>
      <c r="G144" s="411"/>
      <c r="H144" s="16" t="s">
        <v>360</v>
      </c>
      <c r="I144" s="10">
        <v>2011</v>
      </c>
      <c r="J144" s="10"/>
      <c r="K144" s="86">
        <f ca="1">IF(I144="","",YEAR(TODAY())-I144)</f>
        <v>15</v>
      </c>
      <c r="L144" s="16"/>
      <c r="M144" s="16"/>
      <c r="N144" s="16" t="str">
        <f>IF(I144&gt;2008,"Evaluation interne", " ")</f>
        <v>Evaluation interne</v>
      </c>
      <c r="O144" s="16">
        <f>IF(I144&gt;2008, I144+20, " ")</f>
        <v>2031</v>
      </c>
      <c r="P144" s="71" t="s">
        <v>79</v>
      </c>
      <c r="Q144" s="71">
        <f t="shared" ref="Q144:Q153" si="26">I144+39</f>
        <v>2050</v>
      </c>
      <c r="R144" s="72">
        <v>40000</v>
      </c>
      <c r="S144" s="16"/>
      <c r="T144" s="16"/>
      <c r="U144" s="16"/>
      <c r="V144" s="16"/>
      <c r="W144" s="16"/>
      <c r="X144" s="16"/>
      <c r="Y144" s="16"/>
      <c r="Z144" s="16"/>
      <c r="AA144" s="105"/>
      <c r="AB144" s="153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05"/>
      <c r="BC144" s="406"/>
      <c r="BD144" s="16"/>
      <c r="BE144" s="16"/>
      <c r="BF144" s="105"/>
      <c r="BJ144" s="5" t="s">
        <v>359</v>
      </c>
      <c r="BK144" s="16"/>
      <c r="BL144" s="16"/>
      <c r="BM144" s="16" t="s">
        <v>286</v>
      </c>
      <c r="BN144" s="16"/>
    </row>
    <row r="145" spans="1:68" ht="14.4" x14ac:dyDescent="0.3">
      <c r="A145" s="117" t="s">
        <v>342</v>
      </c>
      <c r="B145" s="153" t="s">
        <v>343</v>
      </c>
      <c r="C145" s="110" t="s">
        <v>361</v>
      </c>
      <c r="D145" s="16" t="s">
        <v>112</v>
      </c>
      <c r="E145" s="411" t="s">
        <v>17</v>
      </c>
      <c r="F145" s="411"/>
      <c r="G145" s="411"/>
      <c r="H145" s="16"/>
      <c r="I145" s="10">
        <v>2011</v>
      </c>
      <c r="J145" s="10"/>
      <c r="K145" s="86">
        <f ca="1">IF(I145="","",YEAR(TODAY())-I145)</f>
        <v>15</v>
      </c>
      <c r="L145" s="16"/>
      <c r="M145" s="16"/>
      <c r="N145" s="16" t="str">
        <f>IF(I145&gt;2008,"Evaluation interne", " ")</f>
        <v>Evaluation interne</v>
      </c>
      <c r="O145" s="16">
        <f>IF(I145&gt;2008, I145+20, " ")</f>
        <v>2031</v>
      </c>
      <c r="P145" s="71" t="s">
        <v>79</v>
      </c>
      <c r="Q145" s="71">
        <f t="shared" si="26"/>
        <v>2050</v>
      </c>
      <c r="R145" s="72">
        <v>40000</v>
      </c>
      <c r="S145" s="16"/>
      <c r="T145" s="16"/>
      <c r="U145" s="16"/>
      <c r="V145" s="16"/>
      <c r="W145" s="16"/>
      <c r="X145" s="16"/>
      <c r="Y145" s="16"/>
      <c r="Z145" s="16"/>
      <c r="AA145" s="105"/>
      <c r="AB145" s="153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05"/>
      <c r="BC145" s="406"/>
      <c r="BD145" s="16"/>
      <c r="BE145" s="16"/>
      <c r="BF145" s="105"/>
      <c r="BJ145" s="5" t="s">
        <v>361</v>
      </c>
      <c r="BK145" s="16"/>
      <c r="BL145" s="16"/>
      <c r="BM145" s="16" t="s">
        <v>286</v>
      </c>
      <c r="BN145" s="16"/>
    </row>
    <row r="146" spans="1:68" ht="14.4" x14ac:dyDescent="0.3">
      <c r="A146" s="117" t="s">
        <v>342</v>
      </c>
      <c r="B146" s="153" t="s">
        <v>343</v>
      </c>
      <c r="C146" s="110" t="s">
        <v>362</v>
      </c>
      <c r="D146" s="16" t="s">
        <v>112</v>
      </c>
      <c r="E146" s="411" t="s">
        <v>17</v>
      </c>
      <c r="F146" s="411"/>
      <c r="G146" s="411"/>
      <c r="H146" s="16"/>
      <c r="I146" s="10">
        <v>2011</v>
      </c>
      <c r="J146" s="10"/>
      <c r="K146" s="86">
        <f ca="1">IF(I146="","",YEAR(TODAY())-I146)</f>
        <v>15</v>
      </c>
      <c r="L146" s="16"/>
      <c r="M146" s="16"/>
      <c r="N146" s="16" t="str">
        <f>IF(I146&gt;2008,"Evaluation interne", " ")</f>
        <v>Evaluation interne</v>
      </c>
      <c r="O146" s="16">
        <f>IF(I146&gt;2008, I146+20, " ")</f>
        <v>2031</v>
      </c>
      <c r="P146" s="71" t="s">
        <v>79</v>
      </c>
      <c r="Q146" s="71">
        <f t="shared" si="26"/>
        <v>2050</v>
      </c>
      <c r="R146" s="72">
        <v>40000</v>
      </c>
      <c r="S146" s="16"/>
      <c r="T146" s="16"/>
      <c r="U146" s="16"/>
      <c r="V146" s="16"/>
      <c r="W146" s="16"/>
      <c r="X146" s="16"/>
      <c r="Y146" s="16"/>
      <c r="Z146" s="16"/>
      <c r="AA146" s="105"/>
      <c r="AB146" s="153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05"/>
      <c r="BC146" s="406"/>
      <c r="BD146" s="16"/>
      <c r="BE146" s="16"/>
      <c r="BF146" s="105"/>
      <c r="BJ146" s="5" t="s">
        <v>362</v>
      </c>
      <c r="BK146" s="16"/>
      <c r="BL146" s="16"/>
      <c r="BM146" s="16" t="s">
        <v>286</v>
      </c>
      <c r="BN146" s="16"/>
    </row>
    <row r="147" spans="1:68" ht="14.4" x14ac:dyDescent="0.3">
      <c r="A147" s="204" t="s">
        <v>342</v>
      </c>
      <c r="B147" s="161" t="s">
        <v>343</v>
      </c>
      <c r="C147" s="348" t="s">
        <v>363</v>
      </c>
      <c r="D147" s="118" t="s">
        <v>112</v>
      </c>
      <c r="E147" s="411" t="s">
        <v>17</v>
      </c>
      <c r="F147" s="411"/>
      <c r="G147" s="411"/>
      <c r="H147" s="118"/>
      <c r="I147" s="349">
        <v>2011</v>
      </c>
      <c r="J147" s="349"/>
      <c r="K147" s="337">
        <f ca="1">IF(I147="","",YEAR(TODAY())-I147)</f>
        <v>15</v>
      </c>
      <c r="L147" s="16"/>
      <c r="M147" s="16"/>
      <c r="N147" s="16" t="str">
        <f>IF(I147&gt;2008,"Evaluation interne", " ")</f>
        <v>Evaluation interne</v>
      </c>
      <c r="O147" s="16">
        <f>IF(I147&gt;2008, I147+20, " ")</f>
        <v>2031</v>
      </c>
      <c r="P147" s="71" t="s">
        <v>79</v>
      </c>
      <c r="Q147" s="71">
        <f t="shared" si="26"/>
        <v>2050</v>
      </c>
      <c r="R147" s="72">
        <v>40000</v>
      </c>
      <c r="S147" s="16"/>
      <c r="T147" s="16"/>
      <c r="U147" s="16"/>
      <c r="V147" s="16"/>
      <c r="W147" s="16"/>
      <c r="X147" s="16"/>
      <c r="Y147" s="16"/>
      <c r="Z147" s="16"/>
      <c r="AA147" s="105"/>
      <c r="AB147" s="153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05"/>
      <c r="BC147" s="406"/>
      <c r="BD147" s="16"/>
      <c r="BE147" s="16"/>
      <c r="BF147" s="105"/>
      <c r="BJ147" s="5" t="s">
        <v>363</v>
      </c>
      <c r="BK147" s="16"/>
      <c r="BL147" s="16"/>
      <c r="BM147" s="16" t="s">
        <v>286</v>
      </c>
      <c r="BN147" s="16"/>
    </row>
    <row r="148" spans="1:68" ht="21" customHeight="1" x14ac:dyDescent="0.3">
      <c r="A148" s="117" t="s">
        <v>342</v>
      </c>
      <c r="B148" s="117" t="s">
        <v>343</v>
      </c>
      <c r="C148" s="331" t="s">
        <v>364</v>
      </c>
      <c r="D148" s="117" t="s">
        <v>112</v>
      </c>
      <c r="E148" s="411">
        <v>2026</v>
      </c>
      <c r="F148" s="429">
        <v>66000</v>
      </c>
      <c r="G148" s="411"/>
      <c r="H148" s="117" t="s">
        <v>365</v>
      </c>
      <c r="I148" s="332">
        <v>2011</v>
      </c>
      <c r="J148" s="332"/>
      <c r="K148" s="319">
        <f ca="1">IF(I148="","",YEAR(TODAY())-I148)</f>
        <v>15</v>
      </c>
      <c r="L148" s="153"/>
      <c r="M148" s="16"/>
      <c r="N148" s="16" t="str">
        <f>IF(I148&gt;2008,"Evaluation interne", " ")</f>
        <v>Evaluation interne</v>
      </c>
      <c r="O148" s="16">
        <f>IF(I148&gt;2008, I148+20, " ")</f>
        <v>2031</v>
      </c>
      <c r="P148" s="71" t="s">
        <v>79</v>
      </c>
      <c r="Q148" s="71">
        <f t="shared" si="26"/>
        <v>2050</v>
      </c>
      <c r="R148" s="72">
        <v>40000</v>
      </c>
      <c r="S148" s="16"/>
      <c r="T148" s="16"/>
      <c r="U148" s="16"/>
      <c r="V148" s="16"/>
      <c r="W148" s="16"/>
      <c r="X148" s="16"/>
      <c r="Y148" s="16"/>
      <c r="Z148" s="16"/>
      <c r="AA148" s="105"/>
      <c r="AB148" s="153"/>
      <c r="AC148" s="16"/>
      <c r="AD148" s="16"/>
      <c r="AE148" s="16"/>
      <c r="AF148" s="16"/>
      <c r="AG148" s="16"/>
      <c r="AH148" s="16"/>
      <c r="AI148" s="16"/>
      <c r="AJ148" s="16"/>
      <c r="AK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05"/>
      <c r="BC148" s="406"/>
      <c r="BD148" s="16"/>
      <c r="BE148" s="16"/>
      <c r="BF148" s="105"/>
      <c r="BJ148" s="5" t="s">
        <v>364</v>
      </c>
      <c r="BK148" s="16"/>
      <c r="BL148" s="16"/>
      <c r="BM148" s="16" t="s">
        <v>286</v>
      </c>
      <c r="BN148" s="16"/>
    </row>
    <row r="149" spans="1:68" ht="14.4" x14ac:dyDescent="0.3">
      <c r="A149" s="117" t="s">
        <v>366</v>
      </c>
      <c r="B149" s="153" t="s">
        <v>367</v>
      </c>
      <c r="C149" s="109" t="s">
        <v>368</v>
      </c>
      <c r="D149" s="16"/>
      <c r="E149" s="411"/>
      <c r="F149" s="411"/>
      <c r="G149" s="411"/>
      <c r="H149" s="16" t="s">
        <v>186</v>
      </c>
      <c r="I149" s="8">
        <v>2008</v>
      </c>
      <c r="J149" s="8"/>
      <c r="K149" s="86">
        <f t="shared" ca="1" si="23"/>
        <v>18</v>
      </c>
      <c r="L149" s="16"/>
      <c r="M149" s="16" t="s">
        <v>369</v>
      </c>
      <c r="N149" s="16" t="str">
        <f t="shared" si="24"/>
        <v xml:space="preserve"> </v>
      </c>
      <c r="O149" s="16" t="str">
        <f t="shared" si="25"/>
        <v xml:space="preserve"> </v>
      </c>
      <c r="P149" s="71" t="s">
        <v>79</v>
      </c>
      <c r="Q149" s="71">
        <f t="shared" si="26"/>
        <v>2047</v>
      </c>
      <c r="R149" s="72">
        <v>40000</v>
      </c>
      <c r="S149" s="16"/>
      <c r="T149" s="16"/>
      <c r="U149" s="16"/>
      <c r="V149" s="16"/>
      <c r="W149" s="16"/>
      <c r="X149" s="119"/>
      <c r="Y149" s="16"/>
      <c r="Z149" s="16"/>
      <c r="AA149" s="105"/>
      <c r="AB149" s="153"/>
      <c r="AC149" s="280">
        <v>40000</v>
      </c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05"/>
      <c r="BC149" s="406"/>
      <c r="BD149" s="16"/>
      <c r="BE149" s="16"/>
      <c r="BF149" s="105"/>
      <c r="BJ149" s="3" t="s">
        <v>368</v>
      </c>
      <c r="BK149" s="16"/>
      <c r="BL149" s="16"/>
      <c r="BM149" s="16" t="s">
        <v>286</v>
      </c>
      <c r="BN149" s="16"/>
    </row>
    <row r="150" spans="1:68" ht="14.4" x14ac:dyDescent="0.3">
      <c r="A150" s="117" t="s">
        <v>366</v>
      </c>
      <c r="B150" s="153" t="s">
        <v>367</v>
      </c>
      <c r="C150" s="109" t="s">
        <v>370</v>
      </c>
      <c r="D150" s="16"/>
      <c r="E150" s="411"/>
      <c r="F150" s="411"/>
      <c r="G150" s="411"/>
      <c r="H150" s="16" t="s">
        <v>186</v>
      </c>
      <c r="I150" s="8">
        <v>2008</v>
      </c>
      <c r="J150" s="8"/>
      <c r="K150" s="86">
        <f t="shared" ca="1" si="23"/>
        <v>18</v>
      </c>
      <c r="L150" s="16"/>
      <c r="M150" s="16" t="s">
        <v>369</v>
      </c>
      <c r="N150" s="16" t="str">
        <f t="shared" si="24"/>
        <v xml:space="preserve"> </v>
      </c>
      <c r="O150" s="16" t="str">
        <f t="shared" si="25"/>
        <v xml:space="preserve"> </v>
      </c>
      <c r="P150" s="71" t="s">
        <v>79</v>
      </c>
      <c r="Q150" s="71">
        <f t="shared" si="26"/>
        <v>2047</v>
      </c>
      <c r="R150" s="72">
        <v>40000</v>
      </c>
      <c r="S150" s="16"/>
      <c r="T150" s="16"/>
      <c r="U150" s="16"/>
      <c r="V150" s="16"/>
      <c r="W150" s="16"/>
      <c r="X150" s="16"/>
      <c r="Y150" s="16"/>
      <c r="Z150" s="16"/>
      <c r="AA150" s="105"/>
      <c r="AB150" s="153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280">
        <v>40000</v>
      </c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05"/>
      <c r="BC150" s="406"/>
      <c r="BD150" s="16"/>
      <c r="BE150" s="16"/>
      <c r="BF150" s="105"/>
      <c r="BJ150" s="3" t="s">
        <v>370</v>
      </c>
      <c r="BK150" s="16"/>
      <c r="BL150" s="16"/>
      <c r="BM150" s="16" t="s">
        <v>286</v>
      </c>
      <c r="BN150" s="16"/>
    </row>
    <row r="151" spans="1:68" ht="14.7" customHeight="1" x14ac:dyDescent="0.3">
      <c r="A151" s="117" t="s">
        <v>366</v>
      </c>
      <c r="B151" s="153" t="s">
        <v>367</v>
      </c>
      <c r="C151" s="109" t="s">
        <v>371</v>
      </c>
      <c r="D151" s="16"/>
      <c r="E151" s="411"/>
      <c r="F151" s="411"/>
      <c r="G151" s="411"/>
      <c r="H151" s="16" t="s">
        <v>186</v>
      </c>
      <c r="I151" s="8">
        <v>2008</v>
      </c>
      <c r="J151" s="8"/>
      <c r="K151" s="86">
        <f t="shared" ca="1" si="23"/>
        <v>18</v>
      </c>
      <c r="L151" s="16"/>
      <c r="M151" s="16" t="s">
        <v>369</v>
      </c>
      <c r="N151" s="16" t="str">
        <f t="shared" si="24"/>
        <v xml:space="preserve"> </v>
      </c>
      <c r="O151" s="16" t="str">
        <f t="shared" si="25"/>
        <v xml:space="preserve"> </v>
      </c>
      <c r="P151" s="71" t="s">
        <v>79</v>
      </c>
      <c r="Q151" s="71">
        <f t="shared" si="26"/>
        <v>2047</v>
      </c>
      <c r="R151" s="72">
        <v>40000</v>
      </c>
      <c r="S151" s="16"/>
      <c r="T151" s="16"/>
      <c r="U151" s="16"/>
      <c r="V151" s="16"/>
      <c r="W151" s="16"/>
      <c r="X151" s="16"/>
      <c r="Y151" s="16"/>
      <c r="Z151" s="16"/>
      <c r="AA151" s="105"/>
      <c r="AB151" s="153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280">
        <v>40000</v>
      </c>
      <c r="AS151" s="16"/>
      <c r="AT151" s="16"/>
      <c r="AU151" s="16"/>
      <c r="AV151" s="16"/>
      <c r="AW151" s="16"/>
      <c r="AX151" s="16"/>
      <c r="AY151" s="16"/>
      <c r="AZ151" s="16"/>
      <c r="BA151" s="16"/>
      <c r="BB151" s="105"/>
      <c r="BC151" s="406"/>
      <c r="BD151" s="16"/>
      <c r="BE151" s="16"/>
      <c r="BF151" s="105"/>
      <c r="BJ151" s="3" t="s">
        <v>371</v>
      </c>
      <c r="BK151" s="16"/>
      <c r="BL151" s="16"/>
      <c r="BM151" s="16" t="s">
        <v>286</v>
      </c>
      <c r="BN151" s="16"/>
    </row>
    <row r="152" spans="1:68" ht="14.4" x14ac:dyDescent="0.3">
      <c r="A152" s="117" t="s">
        <v>366</v>
      </c>
      <c r="B152" s="153" t="s">
        <v>367</v>
      </c>
      <c r="C152" s="109" t="s">
        <v>372</v>
      </c>
      <c r="D152" s="16"/>
      <c r="E152" s="411"/>
      <c r="F152" s="411"/>
      <c r="G152" s="411"/>
      <c r="H152" s="16" t="s">
        <v>186</v>
      </c>
      <c r="I152" s="18">
        <v>2008</v>
      </c>
      <c r="J152" s="18"/>
      <c r="K152" s="86">
        <f t="shared" ca="1" si="23"/>
        <v>18</v>
      </c>
      <c r="L152" s="16"/>
      <c r="M152" s="16" t="s">
        <v>369</v>
      </c>
      <c r="N152" s="16" t="str">
        <f t="shared" si="24"/>
        <v xml:space="preserve"> </v>
      </c>
      <c r="O152" s="16" t="str">
        <f t="shared" si="25"/>
        <v xml:space="preserve"> </v>
      </c>
      <c r="P152" s="71" t="s">
        <v>79</v>
      </c>
      <c r="Q152" s="71">
        <f t="shared" si="26"/>
        <v>2047</v>
      </c>
      <c r="R152" s="72">
        <v>40000</v>
      </c>
      <c r="S152" s="16"/>
      <c r="T152" s="16"/>
      <c r="U152" s="16"/>
      <c r="V152" s="16"/>
      <c r="W152" s="16"/>
      <c r="X152" s="16"/>
      <c r="Y152" s="16"/>
      <c r="Z152" s="16"/>
      <c r="AA152" s="105"/>
      <c r="AB152" s="153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280">
        <v>40000</v>
      </c>
      <c r="AV152" s="16"/>
      <c r="AW152" s="16"/>
      <c r="AX152" s="16"/>
      <c r="AY152" s="16"/>
      <c r="AZ152" s="16"/>
      <c r="BA152" s="16"/>
      <c r="BB152" s="105"/>
      <c r="BC152" s="406"/>
      <c r="BD152" s="16"/>
      <c r="BE152" s="16"/>
      <c r="BF152" s="105"/>
      <c r="BJ152" s="3" t="s">
        <v>372</v>
      </c>
      <c r="BK152" s="16"/>
      <c r="BL152" s="16"/>
      <c r="BM152" s="16" t="s">
        <v>286</v>
      </c>
      <c r="BN152" s="16"/>
    </row>
    <row r="153" spans="1:68" ht="14.4" x14ac:dyDescent="0.3">
      <c r="A153" s="117" t="s">
        <v>366</v>
      </c>
      <c r="B153" s="153" t="s">
        <v>367</v>
      </c>
      <c r="C153" s="109" t="s">
        <v>373</v>
      </c>
      <c r="D153" s="16"/>
      <c r="E153" s="411"/>
      <c r="F153" s="411"/>
      <c r="G153" s="411"/>
      <c r="H153" s="16" t="s">
        <v>186</v>
      </c>
      <c r="I153" s="8">
        <v>2008</v>
      </c>
      <c r="J153" s="8"/>
      <c r="K153" s="86">
        <f t="shared" ca="1" si="23"/>
        <v>18</v>
      </c>
      <c r="L153" s="16"/>
      <c r="M153" s="16" t="s">
        <v>369</v>
      </c>
      <c r="N153" s="16" t="str">
        <f t="shared" si="24"/>
        <v xml:space="preserve"> </v>
      </c>
      <c r="O153" s="16" t="str">
        <f t="shared" si="25"/>
        <v xml:space="preserve"> </v>
      </c>
      <c r="P153" s="71" t="s">
        <v>79</v>
      </c>
      <c r="Q153" s="71">
        <f t="shared" si="26"/>
        <v>2047</v>
      </c>
      <c r="R153" s="72">
        <v>40000</v>
      </c>
      <c r="S153" s="16"/>
      <c r="T153" s="16"/>
      <c r="U153" s="16"/>
      <c r="V153" s="16"/>
      <c r="W153" s="16"/>
      <c r="X153" s="16"/>
      <c r="Y153" s="16"/>
      <c r="Z153" s="16"/>
      <c r="AA153" s="105"/>
      <c r="AB153" s="153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280">
        <v>40000</v>
      </c>
      <c r="AY153" s="16"/>
      <c r="AZ153" s="16"/>
      <c r="BA153" s="16"/>
      <c r="BB153" s="105"/>
      <c r="BC153" s="406"/>
      <c r="BD153" s="16"/>
      <c r="BE153" s="16"/>
      <c r="BF153" s="105"/>
      <c r="BJ153" s="3" t="s">
        <v>373</v>
      </c>
      <c r="BK153" s="16"/>
      <c r="BL153" s="16"/>
      <c r="BM153" s="16" t="s">
        <v>286</v>
      </c>
      <c r="BN153" s="16"/>
    </row>
    <row r="154" spans="1:68" ht="14.4" x14ac:dyDescent="0.3">
      <c r="A154" s="117" t="s">
        <v>366</v>
      </c>
      <c r="B154" s="153" t="s">
        <v>367</v>
      </c>
      <c r="C154" s="109" t="s">
        <v>374</v>
      </c>
      <c r="D154" s="16"/>
      <c r="E154" s="411"/>
      <c r="F154" s="411"/>
      <c r="G154" s="411"/>
      <c r="H154" s="16" t="s">
        <v>375</v>
      </c>
      <c r="I154" s="8"/>
      <c r="J154" s="8"/>
      <c r="K154" s="86" t="str">
        <f t="shared" ca="1" si="23"/>
        <v/>
      </c>
      <c r="L154" s="16">
        <v>400000</v>
      </c>
      <c r="M154" s="16" t="s">
        <v>369</v>
      </c>
      <c r="N154" s="16" t="str">
        <f t="shared" si="24"/>
        <v xml:space="preserve"> </v>
      </c>
      <c r="O154" s="16" t="str">
        <f t="shared" si="25"/>
        <v xml:space="preserve"> </v>
      </c>
      <c r="P154" s="71" t="s">
        <v>79</v>
      </c>
      <c r="Q154" s="71">
        <v>2026</v>
      </c>
      <c r="R154" s="72">
        <v>40000</v>
      </c>
      <c r="S154" s="16"/>
      <c r="T154" s="16"/>
      <c r="U154" s="16"/>
      <c r="V154" s="16"/>
      <c r="W154" s="16"/>
      <c r="X154" s="16"/>
      <c r="Y154" s="16"/>
      <c r="Z154" s="16"/>
      <c r="AA154" s="105"/>
      <c r="AB154" s="153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05"/>
      <c r="BC154" s="406"/>
      <c r="BD154" s="16"/>
      <c r="BE154" s="16"/>
      <c r="BF154" s="105"/>
      <c r="BJ154" s="3" t="s">
        <v>376</v>
      </c>
      <c r="BK154" s="16"/>
      <c r="BL154" s="16"/>
      <c r="BM154" s="16" t="s">
        <v>286</v>
      </c>
      <c r="BN154" s="16"/>
    </row>
    <row r="155" spans="1:68" ht="15.75" customHeight="1" x14ac:dyDescent="0.3">
      <c r="A155" s="117" t="s">
        <v>366</v>
      </c>
      <c r="B155" s="153" t="s">
        <v>367</v>
      </c>
      <c r="C155" s="109" t="s">
        <v>377</v>
      </c>
      <c r="D155" s="16"/>
      <c r="E155" s="411"/>
      <c r="F155" s="411"/>
      <c r="G155" s="411"/>
      <c r="H155" s="16" t="s">
        <v>186</v>
      </c>
      <c r="I155" s="8"/>
      <c r="J155" s="8"/>
      <c r="K155" s="86" t="str">
        <f t="shared" ca="1" si="23"/>
        <v/>
      </c>
      <c r="L155" s="16"/>
      <c r="M155" s="16"/>
      <c r="N155" s="16" t="str">
        <f t="shared" si="24"/>
        <v xml:space="preserve"> </v>
      </c>
      <c r="O155" s="16" t="str">
        <f t="shared" si="25"/>
        <v xml:space="preserve"> </v>
      </c>
      <c r="P155" s="71" t="s">
        <v>79</v>
      </c>
      <c r="Q155" s="71">
        <f>I155+39</f>
        <v>39</v>
      </c>
      <c r="R155" s="72">
        <v>40000</v>
      </c>
      <c r="S155" s="16"/>
      <c r="T155" s="16"/>
      <c r="U155" s="16"/>
      <c r="V155" s="16"/>
      <c r="W155" s="16"/>
      <c r="X155" s="16"/>
      <c r="Y155" s="16"/>
      <c r="Z155" s="16"/>
      <c r="AA155" s="105"/>
      <c r="AB155" s="153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05"/>
      <c r="BC155" s="406"/>
      <c r="BD155" s="16"/>
      <c r="BE155" s="16"/>
      <c r="BF155" s="105"/>
      <c r="BJ155" s="3"/>
      <c r="BK155" s="16"/>
      <c r="BL155" s="16"/>
      <c r="BM155" s="16"/>
      <c r="BN155" s="16"/>
    </row>
    <row r="156" spans="1:68" ht="14.4" x14ac:dyDescent="0.3">
      <c r="A156" s="117" t="s">
        <v>366</v>
      </c>
      <c r="B156" s="153" t="s">
        <v>378</v>
      </c>
      <c r="C156" s="111" t="s">
        <v>379</v>
      </c>
      <c r="D156" s="16" t="s">
        <v>98</v>
      </c>
      <c r="E156" s="411"/>
      <c r="F156" s="411"/>
      <c r="G156" s="411"/>
      <c r="H156" s="16" t="s">
        <v>142</v>
      </c>
      <c r="I156" s="6">
        <v>2015</v>
      </c>
      <c r="J156" s="6"/>
      <c r="K156" s="86">
        <f t="shared" ca="1" si="23"/>
        <v>11</v>
      </c>
      <c r="L156" s="16">
        <f>'DEMARCHE EVS'!B9</f>
        <v>950000</v>
      </c>
      <c r="M156" s="16" t="s">
        <v>369</v>
      </c>
      <c r="N156" s="16" t="str">
        <f t="shared" si="24"/>
        <v>Evaluation interne</v>
      </c>
      <c r="O156" s="16">
        <f t="shared" si="25"/>
        <v>2035</v>
      </c>
      <c r="P156" s="71" t="s">
        <v>79</v>
      </c>
      <c r="Q156" s="71">
        <f t="shared" ref="Q156:Q172" si="27">I156+39</f>
        <v>2054</v>
      </c>
      <c r="R156" s="72">
        <v>40000</v>
      </c>
      <c r="S156" s="16"/>
      <c r="T156" s="16"/>
      <c r="U156" s="16"/>
      <c r="V156" s="16"/>
      <c r="W156" s="16"/>
      <c r="X156" s="16"/>
      <c r="Y156" s="16"/>
      <c r="Z156" s="16"/>
      <c r="AA156" s="105"/>
      <c r="AB156" s="153"/>
      <c r="AC156" s="16"/>
      <c r="AD156" s="16"/>
      <c r="AE156" s="16"/>
      <c r="AF156" s="16"/>
      <c r="AG156" s="16"/>
      <c r="AH156" s="16"/>
      <c r="AI156" s="16"/>
      <c r="AJ156" s="54"/>
      <c r="AK156" s="54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280">
        <v>5000</v>
      </c>
      <c r="AY156" s="16"/>
      <c r="AZ156" s="16"/>
      <c r="BA156" s="16"/>
      <c r="BB156" s="105"/>
      <c r="BC156" s="406"/>
      <c r="BD156" s="16"/>
      <c r="BE156" s="16"/>
      <c r="BF156" s="105"/>
      <c r="BJ156" s="1" t="s">
        <v>379</v>
      </c>
      <c r="BK156" s="16"/>
      <c r="BL156" s="16"/>
      <c r="BM156" s="16" t="s">
        <v>286</v>
      </c>
      <c r="BN156" s="16"/>
    </row>
    <row r="157" spans="1:68" ht="14.4" x14ac:dyDescent="0.3">
      <c r="A157" s="117" t="s">
        <v>366</v>
      </c>
      <c r="B157" s="153" t="s">
        <v>378</v>
      </c>
      <c r="C157" s="111" t="s">
        <v>380</v>
      </c>
      <c r="D157" s="16" t="s">
        <v>112</v>
      </c>
      <c r="E157" s="411" t="s">
        <v>17</v>
      </c>
      <c r="F157" s="411"/>
      <c r="G157" s="411"/>
      <c r="H157" s="16"/>
      <c r="I157" s="6">
        <v>2014</v>
      </c>
      <c r="J157" s="6"/>
      <c r="K157" s="86">
        <f t="shared" ca="1" si="23"/>
        <v>12</v>
      </c>
      <c r="L157" s="16">
        <f>'DEMARCHE EVS'!B9</f>
        <v>950000</v>
      </c>
      <c r="M157" s="16" t="s">
        <v>369</v>
      </c>
      <c r="N157" s="16" t="str">
        <f t="shared" si="24"/>
        <v>Evaluation interne</v>
      </c>
      <c r="O157" s="16">
        <f t="shared" si="25"/>
        <v>2034</v>
      </c>
      <c r="P157" s="71" t="s">
        <v>79</v>
      </c>
      <c r="Q157" s="71">
        <f t="shared" si="27"/>
        <v>2053</v>
      </c>
      <c r="R157" s="72">
        <v>40000</v>
      </c>
      <c r="S157" s="16"/>
      <c r="T157" s="16"/>
      <c r="U157" s="16"/>
      <c r="V157" s="16"/>
      <c r="W157" s="16"/>
      <c r="X157" s="16"/>
      <c r="Y157" s="16"/>
      <c r="Z157" s="16"/>
      <c r="AA157" s="105"/>
      <c r="AB157" s="153"/>
      <c r="AC157" s="16"/>
      <c r="AD157" s="16"/>
      <c r="AE157" s="16"/>
      <c r="AF157" s="16"/>
      <c r="AG157" s="16"/>
      <c r="AH157" s="16"/>
      <c r="AI157" s="16"/>
      <c r="AJ157" s="54"/>
      <c r="AK157" s="54"/>
      <c r="AL157" s="16"/>
      <c r="AM157" s="16"/>
      <c r="AN157" s="16"/>
      <c r="AO157" s="16"/>
      <c r="AP157" s="16"/>
      <c r="AQ157" s="16"/>
      <c r="AR157" s="16"/>
      <c r="AS157" s="16"/>
      <c r="AT157" s="16"/>
      <c r="AU157" s="280">
        <v>5000</v>
      </c>
      <c r="AV157" s="16"/>
      <c r="AW157" s="16"/>
      <c r="AX157" s="16"/>
      <c r="AY157" s="16"/>
      <c r="AZ157" s="16"/>
      <c r="BA157" s="16"/>
      <c r="BB157" s="105"/>
      <c r="BC157" s="406"/>
      <c r="BD157" s="16"/>
      <c r="BE157" s="16"/>
      <c r="BF157" s="105"/>
      <c r="BJ157" s="1" t="s">
        <v>380</v>
      </c>
      <c r="BK157" s="16"/>
      <c r="BL157" s="16"/>
      <c r="BM157" s="16" t="s">
        <v>286</v>
      </c>
      <c r="BN157" s="16"/>
    </row>
    <row r="158" spans="1:68" ht="14.4" x14ac:dyDescent="0.3">
      <c r="A158" s="117" t="s">
        <v>366</v>
      </c>
      <c r="B158" s="117" t="s">
        <v>378</v>
      </c>
      <c r="C158" s="325" t="s">
        <v>381</v>
      </c>
      <c r="D158" s="117" t="s">
        <v>112</v>
      </c>
      <c r="E158" s="411"/>
      <c r="F158" s="411"/>
      <c r="G158" s="411"/>
      <c r="H158" s="117" t="s">
        <v>382</v>
      </c>
      <c r="I158" s="324">
        <v>2012</v>
      </c>
      <c r="J158" s="324"/>
      <c r="K158" s="319">
        <f ca="1">IF(I158="","",YEAR(TODAY())-I158)</f>
        <v>14</v>
      </c>
      <c r="L158" s="153">
        <f>'DEMARCHE EVS'!B8</f>
        <v>840000</v>
      </c>
      <c r="M158" s="16" t="s">
        <v>81</v>
      </c>
      <c r="N158" s="16" t="str">
        <f>IF(I158&gt;2008,"Evaluation interne", " ")</f>
        <v>Evaluation interne</v>
      </c>
      <c r="O158" s="16">
        <f>IF(I158&gt;2008, I158+20, " ")</f>
        <v>2032</v>
      </c>
      <c r="P158" s="71" t="s">
        <v>79</v>
      </c>
      <c r="Q158" s="71">
        <f>I158+39</f>
        <v>2051</v>
      </c>
      <c r="R158" s="72">
        <v>40000</v>
      </c>
      <c r="S158" s="16"/>
      <c r="T158" s="16"/>
      <c r="U158" s="16"/>
      <c r="V158" s="16"/>
      <c r="W158" s="16"/>
      <c r="X158" s="16"/>
      <c r="Y158" s="16"/>
      <c r="Z158" s="280">
        <v>5000</v>
      </c>
      <c r="AA158" s="105"/>
      <c r="AB158" s="153"/>
      <c r="AC158" s="16"/>
      <c r="AD158" s="16"/>
      <c r="AE158" s="16"/>
      <c r="AF158" s="16"/>
      <c r="AG158" s="16"/>
      <c r="AH158" s="16"/>
      <c r="AI158" s="16"/>
      <c r="AJ158" s="54"/>
      <c r="AK158" s="54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05"/>
      <c r="BC158" s="406"/>
      <c r="BD158" s="16"/>
      <c r="BE158" s="16"/>
      <c r="BF158" s="105"/>
      <c r="BJ158" s="1" t="s">
        <v>381</v>
      </c>
      <c r="BK158" s="16"/>
      <c r="BL158" s="16"/>
      <c r="BM158" s="16" t="s">
        <v>286</v>
      </c>
      <c r="BN158" s="124">
        <v>2025</v>
      </c>
    </row>
    <row r="159" spans="1:68" ht="14.4" x14ac:dyDescent="0.3">
      <c r="A159" s="117" t="s">
        <v>366</v>
      </c>
      <c r="B159" s="153" t="s">
        <v>378</v>
      </c>
      <c r="C159" s="111" t="s">
        <v>383</v>
      </c>
      <c r="D159" s="16" t="s">
        <v>112</v>
      </c>
      <c r="E159" s="411" t="s">
        <v>17</v>
      </c>
      <c r="F159" s="411"/>
      <c r="G159" s="411"/>
      <c r="H159" s="16" t="s">
        <v>384</v>
      </c>
      <c r="I159" s="6">
        <v>2014</v>
      </c>
      <c r="J159" s="6"/>
      <c r="K159" s="86">
        <f t="shared" ca="1" si="23"/>
        <v>12</v>
      </c>
      <c r="L159" s="16">
        <f>'DEMARCHE EVS'!B8</f>
        <v>840000</v>
      </c>
      <c r="M159" s="16" t="s">
        <v>369</v>
      </c>
      <c r="N159" s="16" t="str">
        <f t="shared" si="24"/>
        <v>Evaluation interne</v>
      </c>
      <c r="O159" s="16">
        <f t="shared" si="25"/>
        <v>2034</v>
      </c>
      <c r="P159" s="71" t="s">
        <v>79</v>
      </c>
      <c r="Q159" s="71">
        <f t="shared" si="27"/>
        <v>2053</v>
      </c>
      <c r="R159" s="72">
        <v>40000</v>
      </c>
      <c r="S159" s="16"/>
      <c r="T159" s="16"/>
      <c r="U159" s="16"/>
      <c r="V159" s="16"/>
      <c r="W159" s="16"/>
      <c r="X159" s="16"/>
      <c r="Y159" s="16"/>
      <c r="Z159" s="16"/>
      <c r="AA159" s="105"/>
      <c r="AB159" s="153"/>
      <c r="AC159" s="16"/>
      <c r="AD159" s="16"/>
      <c r="AE159" s="16"/>
      <c r="AF159" s="16"/>
      <c r="AG159" s="16"/>
      <c r="AH159" s="16"/>
      <c r="AI159" s="16"/>
      <c r="AJ159" s="54"/>
      <c r="AK159" s="54"/>
      <c r="AL159" s="16"/>
      <c r="AM159" s="16"/>
      <c r="AN159" s="16"/>
      <c r="AO159" s="16"/>
      <c r="AP159" s="16"/>
      <c r="AQ159" s="16"/>
      <c r="AR159" s="16"/>
      <c r="AS159" s="16"/>
      <c r="AT159" s="16"/>
      <c r="AU159" s="280">
        <v>5000</v>
      </c>
      <c r="AV159" s="16"/>
      <c r="AW159" s="16"/>
      <c r="AX159" s="16"/>
      <c r="AY159" s="16"/>
      <c r="AZ159" s="16"/>
      <c r="BA159" s="16"/>
      <c r="BB159" s="105"/>
      <c r="BC159" s="406"/>
      <c r="BD159" s="16"/>
      <c r="BE159" s="16"/>
      <c r="BF159" s="105"/>
      <c r="BJ159" s="1" t="s">
        <v>383</v>
      </c>
      <c r="BK159" s="16"/>
      <c r="BL159" s="16"/>
      <c r="BM159" s="16" t="s">
        <v>286</v>
      </c>
      <c r="BN159" s="16"/>
    </row>
    <row r="160" spans="1:68" ht="19.5" customHeight="1" x14ac:dyDescent="0.3">
      <c r="A160" s="117" t="s">
        <v>366</v>
      </c>
      <c r="B160" s="153" t="s">
        <v>378</v>
      </c>
      <c r="C160" s="111" t="s">
        <v>385</v>
      </c>
      <c r="D160" s="16" t="s">
        <v>112</v>
      </c>
      <c r="E160" s="411">
        <v>2026</v>
      </c>
      <c r="F160" s="429">
        <v>65000</v>
      </c>
      <c r="G160" s="411"/>
      <c r="H160" s="16" t="s">
        <v>109</v>
      </c>
      <c r="I160" s="6">
        <v>2013</v>
      </c>
      <c r="J160" s="6"/>
      <c r="K160" s="86">
        <f t="shared" ca="1" si="23"/>
        <v>13</v>
      </c>
      <c r="L160" s="16">
        <f>'DEMARCHE EVS'!B6</f>
        <v>675000</v>
      </c>
      <c r="M160" s="16" t="s">
        <v>369</v>
      </c>
      <c r="N160" s="16" t="str">
        <f t="shared" si="24"/>
        <v>Evaluation interne</v>
      </c>
      <c r="O160" s="16">
        <f t="shared" si="25"/>
        <v>2033</v>
      </c>
      <c r="P160" s="71" t="s">
        <v>79</v>
      </c>
      <c r="Q160" s="71">
        <f t="shared" si="27"/>
        <v>2052</v>
      </c>
      <c r="R160" s="72">
        <v>40000</v>
      </c>
      <c r="S160" s="16"/>
      <c r="T160" s="16"/>
      <c r="U160" s="16"/>
      <c r="V160" s="16"/>
      <c r="W160" s="16"/>
      <c r="X160" s="16"/>
      <c r="Y160" s="16"/>
      <c r="Z160" s="16"/>
      <c r="AA160" s="105"/>
      <c r="AB160" s="153"/>
      <c r="AC160" s="280">
        <v>5000</v>
      </c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05"/>
      <c r="BC160" s="406"/>
      <c r="BD160" s="16"/>
      <c r="BE160" s="16"/>
      <c r="BF160" s="105"/>
      <c r="BJ160" s="1" t="s">
        <v>385</v>
      </c>
      <c r="BK160" s="16"/>
      <c r="BL160" s="16"/>
      <c r="BM160" s="16" t="s">
        <v>286</v>
      </c>
      <c r="BN160" s="16"/>
      <c r="BO160" s="126" t="s">
        <v>386</v>
      </c>
      <c r="BP160" s="85">
        <v>2025</v>
      </c>
    </row>
    <row r="161" spans="1:67" ht="14.4" x14ac:dyDescent="0.3">
      <c r="A161" s="117" t="s">
        <v>366</v>
      </c>
      <c r="B161" s="153" t="s">
        <v>378</v>
      </c>
      <c r="C161" s="111" t="s">
        <v>387</v>
      </c>
      <c r="D161" s="16" t="s">
        <v>112</v>
      </c>
      <c r="E161" s="411"/>
      <c r="F161" s="411"/>
      <c r="G161" s="411"/>
      <c r="H161" s="16" t="s">
        <v>388</v>
      </c>
      <c r="I161" s="6">
        <v>2017</v>
      </c>
      <c r="J161" s="6"/>
      <c r="K161" s="86">
        <f ca="1">IF(I161="","",YEAR(TODAY())-I161)</f>
        <v>9</v>
      </c>
      <c r="L161" s="16"/>
      <c r="M161" s="16" t="s">
        <v>369</v>
      </c>
      <c r="N161" s="16" t="str">
        <f>IF(I161&gt;2008,"Evaluation interne", " ")</f>
        <v>Evaluation interne</v>
      </c>
      <c r="O161" s="16">
        <f>IF(I161&gt;2008, I161+20, " ")</f>
        <v>2037</v>
      </c>
      <c r="P161" s="71" t="s">
        <v>79</v>
      </c>
      <c r="Q161" s="71">
        <f>I161+39</f>
        <v>2056</v>
      </c>
      <c r="R161" s="72">
        <v>40000</v>
      </c>
      <c r="S161" s="16"/>
      <c r="T161" s="16"/>
      <c r="U161" s="16"/>
      <c r="V161" s="16"/>
      <c r="W161" s="16"/>
      <c r="X161" s="16"/>
      <c r="Y161" s="16"/>
      <c r="Z161" s="16"/>
      <c r="AA161" s="105"/>
      <c r="AB161" s="153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280">
        <v>5000</v>
      </c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05"/>
      <c r="BC161" s="406"/>
      <c r="BD161" s="16"/>
      <c r="BE161" s="16"/>
      <c r="BF161" s="105"/>
      <c r="BJ161" s="1" t="s">
        <v>387</v>
      </c>
      <c r="BK161" s="16"/>
      <c r="BL161" s="16"/>
      <c r="BM161" s="16" t="s">
        <v>286</v>
      </c>
      <c r="BN161" s="16"/>
    </row>
    <row r="162" spans="1:67" ht="14.4" x14ac:dyDescent="0.3">
      <c r="A162" s="117" t="s">
        <v>366</v>
      </c>
      <c r="B162" s="153" t="s">
        <v>378</v>
      </c>
      <c r="C162" s="111" t="s">
        <v>389</v>
      </c>
      <c r="D162" s="16" t="s">
        <v>112</v>
      </c>
      <c r="E162" s="411" t="s">
        <v>17</v>
      </c>
      <c r="F162" s="411"/>
      <c r="G162" s="411"/>
      <c r="H162" s="16" t="s">
        <v>390</v>
      </c>
      <c r="I162" s="6">
        <v>2013</v>
      </c>
      <c r="J162" s="6"/>
      <c r="K162" s="86">
        <f t="shared" ca="1" si="23"/>
        <v>13</v>
      </c>
      <c r="L162" s="16">
        <f>'DEMARCHE EVS'!B6</f>
        <v>675000</v>
      </c>
      <c r="M162" s="16" t="s">
        <v>369</v>
      </c>
      <c r="N162" s="16" t="str">
        <f t="shared" si="24"/>
        <v>Evaluation interne</v>
      </c>
      <c r="O162" s="16">
        <f t="shared" si="25"/>
        <v>2033</v>
      </c>
      <c r="P162" s="71" t="s">
        <v>79</v>
      </c>
      <c r="Q162" s="71">
        <v>2028</v>
      </c>
      <c r="R162" s="72">
        <v>40000</v>
      </c>
      <c r="S162" s="16"/>
      <c r="T162" s="16"/>
      <c r="U162" s="16"/>
      <c r="V162" s="16"/>
      <c r="W162" s="16"/>
      <c r="X162" s="16"/>
      <c r="Y162" s="16"/>
      <c r="Z162" s="16"/>
      <c r="AA162" s="105"/>
      <c r="AB162" s="153"/>
      <c r="AC162" s="280">
        <v>5000</v>
      </c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05"/>
      <c r="BC162" s="406"/>
      <c r="BD162" s="16"/>
      <c r="BE162" s="16"/>
      <c r="BF162" s="105"/>
      <c r="BJ162" s="1" t="s">
        <v>389</v>
      </c>
      <c r="BK162" s="16"/>
      <c r="BL162" s="16"/>
      <c r="BM162" s="16" t="s">
        <v>286</v>
      </c>
      <c r="BN162" s="16"/>
    </row>
    <row r="163" spans="1:67" ht="14.4" x14ac:dyDescent="0.3">
      <c r="A163" s="117" t="s">
        <v>366</v>
      </c>
      <c r="B163" s="153" t="s">
        <v>378</v>
      </c>
      <c r="C163" s="111" t="s">
        <v>391</v>
      </c>
      <c r="D163" s="16" t="s">
        <v>112</v>
      </c>
      <c r="E163" s="411" t="s">
        <v>17</v>
      </c>
      <c r="F163" s="411"/>
      <c r="G163" s="411"/>
      <c r="H163" s="16" t="s">
        <v>184</v>
      </c>
      <c r="I163" s="6">
        <v>2020</v>
      </c>
      <c r="J163" s="6"/>
      <c r="K163" s="86">
        <f t="shared" ref="K163:K168" ca="1" si="28">IF(I163="","",YEAR(TODAY())-I163)</f>
        <v>6</v>
      </c>
      <c r="L163" s="16"/>
      <c r="M163" s="16" t="s">
        <v>369</v>
      </c>
      <c r="N163" s="16" t="str">
        <f t="shared" ref="N163:N168" si="29">IF(I163&gt;2008,"Evaluation interne", " ")</f>
        <v>Evaluation interne</v>
      </c>
      <c r="O163" s="16">
        <f t="shared" ref="O163:O168" si="30">IF(I163&gt;2008, I163+20, " ")</f>
        <v>2040</v>
      </c>
      <c r="P163" s="71" t="s">
        <v>79</v>
      </c>
      <c r="Q163" s="71">
        <f>I163+39</f>
        <v>2059</v>
      </c>
      <c r="R163" s="72">
        <v>40000</v>
      </c>
      <c r="S163" s="16"/>
      <c r="T163" s="16"/>
      <c r="U163" s="16"/>
      <c r="V163" s="16"/>
      <c r="W163" s="16"/>
      <c r="X163" s="16"/>
      <c r="Y163" s="16"/>
      <c r="Z163" s="16"/>
      <c r="AA163" s="105"/>
      <c r="AB163" s="153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280">
        <v>5000</v>
      </c>
      <c r="AY163" s="16"/>
      <c r="AZ163" s="16"/>
      <c r="BA163" s="16"/>
      <c r="BB163" s="105"/>
      <c r="BC163" s="406"/>
      <c r="BD163" s="16"/>
      <c r="BE163" s="16"/>
      <c r="BF163" s="105"/>
      <c r="BJ163" s="1" t="s">
        <v>391</v>
      </c>
      <c r="BK163" s="16"/>
      <c r="BL163" s="16"/>
      <c r="BM163" s="16" t="s">
        <v>286</v>
      </c>
      <c r="BN163" s="16"/>
    </row>
    <row r="164" spans="1:67" ht="27" customHeight="1" x14ac:dyDescent="0.3">
      <c r="A164" s="117" t="s">
        <v>366</v>
      </c>
      <c r="B164" s="153" t="s">
        <v>378</v>
      </c>
      <c r="C164" s="114" t="s">
        <v>392</v>
      </c>
      <c r="D164" s="16"/>
      <c r="E164" s="411"/>
      <c r="F164" s="411"/>
      <c r="G164" s="411"/>
      <c r="H164" s="16" t="s">
        <v>245</v>
      </c>
      <c r="I164" s="27">
        <v>1998</v>
      </c>
      <c r="J164" s="27" t="s">
        <v>393</v>
      </c>
      <c r="K164" s="86">
        <f t="shared" ca="1" si="28"/>
        <v>28</v>
      </c>
      <c r="L164" s="16"/>
      <c r="M164" s="16"/>
      <c r="N164" s="16" t="str">
        <f t="shared" si="29"/>
        <v xml:space="preserve"> </v>
      </c>
      <c r="O164" s="16" t="str">
        <f t="shared" si="30"/>
        <v xml:space="preserve"> </v>
      </c>
      <c r="P164" s="124" t="s">
        <v>125</v>
      </c>
      <c r="Q164" s="71">
        <v>2031</v>
      </c>
      <c r="R164" s="72">
        <v>2500</v>
      </c>
      <c r="S164" s="16"/>
      <c r="T164" s="16"/>
      <c r="U164" s="16"/>
      <c r="V164" s="16"/>
      <c r="W164" s="16"/>
      <c r="X164" s="16"/>
      <c r="Y164" s="16"/>
      <c r="Z164" s="16"/>
      <c r="AA164" s="105"/>
      <c r="AB164" s="153"/>
      <c r="AC164" s="16"/>
      <c r="AD164" s="16"/>
      <c r="AE164" s="16"/>
      <c r="AF164" s="16"/>
      <c r="AG164" s="16"/>
      <c r="AH164" s="16"/>
      <c r="AI164" s="16"/>
      <c r="AJ164" s="16"/>
      <c r="AK164" s="16"/>
      <c r="AL164" s="56">
        <v>2500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05"/>
      <c r="BC164" s="406"/>
      <c r="BD164" s="16"/>
      <c r="BE164" s="16"/>
      <c r="BF164" s="105"/>
      <c r="BJ164" s="26" t="s">
        <v>392</v>
      </c>
      <c r="BK164" s="16"/>
      <c r="BL164" s="16"/>
      <c r="BM164" s="16" t="s">
        <v>286</v>
      </c>
      <c r="BN164" s="16"/>
    </row>
    <row r="165" spans="1:67" ht="14.4" x14ac:dyDescent="0.3">
      <c r="A165" s="117" t="s">
        <v>366</v>
      </c>
      <c r="B165" s="153" t="s">
        <v>378</v>
      </c>
      <c r="C165" s="12" t="s">
        <v>394</v>
      </c>
      <c r="D165" s="16" t="s">
        <v>98</v>
      </c>
      <c r="E165" s="411"/>
      <c r="F165" s="411"/>
      <c r="G165" s="411"/>
      <c r="H165" s="16" t="s">
        <v>142</v>
      </c>
      <c r="I165" s="13">
        <v>2008</v>
      </c>
      <c r="J165" s="13"/>
      <c r="K165" s="86">
        <f t="shared" ca="1" si="28"/>
        <v>18</v>
      </c>
      <c r="L165" s="16"/>
      <c r="M165" s="16"/>
      <c r="N165" s="16" t="str">
        <f t="shared" si="29"/>
        <v xml:space="preserve"> </v>
      </c>
      <c r="O165" s="16" t="str">
        <f t="shared" si="30"/>
        <v xml:space="preserve"> </v>
      </c>
      <c r="P165" s="124" t="s">
        <v>125</v>
      </c>
      <c r="Q165" s="71">
        <v>2032</v>
      </c>
      <c r="R165" s="72">
        <v>2500</v>
      </c>
      <c r="S165" s="16"/>
      <c r="T165" s="16"/>
      <c r="U165" s="16"/>
      <c r="V165" s="16"/>
      <c r="W165" s="16"/>
      <c r="X165" s="16"/>
      <c r="Y165" s="16"/>
      <c r="Z165" s="16"/>
      <c r="AA165" s="105"/>
      <c r="AB165" s="153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N165" s="16"/>
      <c r="AO165" s="280">
        <v>2500</v>
      </c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05"/>
      <c r="BC165" s="406"/>
      <c r="BD165" s="16"/>
      <c r="BE165" s="16"/>
      <c r="BF165" s="105"/>
      <c r="BJ165" s="30" t="s">
        <v>394</v>
      </c>
      <c r="BK165" s="16"/>
      <c r="BL165" s="16"/>
      <c r="BM165" s="16" t="s">
        <v>286</v>
      </c>
      <c r="BN165" s="16"/>
    </row>
    <row r="166" spans="1:67" ht="14.4" x14ac:dyDescent="0.3">
      <c r="A166" s="214" t="s">
        <v>366</v>
      </c>
      <c r="B166" s="290" t="s">
        <v>378</v>
      </c>
      <c r="C166" s="359" t="s">
        <v>395</v>
      </c>
      <c r="D166" s="119" t="s">
        <v>98</v>
      </c>
      <c r="E166" s="411"/>
      <c r="F166" s="411"/>
      <c r="G166" s="411"/>
      <c r="H166" s="119" t="s">
        <v>142</v>
      </c>
      <c r="I166" s="360">
        <v>2008</v>
      </c>
      <c r="J166" s="360"/>
      <c r="K166" s="354">
        <f t="shared" ca="1" si="28"/>
        <v>18</v>
      </c>
      <c r="L166" s="16"/>
      <c r="M166" s="16"/>
      <c r="N166" s="16" t="str">
        <f t="shared" si="29"/>
        <v xml:space="preserve"> </v>
      </c>
      <c r="O166" s="16" t="str">
        <f t="shared" si="30"/>
        <v xml:space="preserve"> </v>
      </c>
      <c r="P166" s="71" t="s">
        <v>79</v>
      </c>
      <c r="Q166" s="71">
        <f>I166+39</f>
        <v>2047</v>
      </c>
      <c r="R166" s="72">
        <v>40000</v>
      </c>
      <c r="S166" s="16"/>
      <c r="T166" s="16"/>
      <c r="U166" s="16"/>
      <c r="V166" s="16"/>
      <c r="W166" s="16"/>
      <c r="X166" s="16"/>
      <c r="Y166" s="16"/>
      <c r="Z166" s="16"/>
      <c r="AA166" s="105"/>
      <c r="AB166" s="153"/>
      <c r="AC166" s="16"/>
      <c r="AD166" s="16"/>
      <c r="AE166" s="16"/>
      <c r="AF166" s="16"/>
      <c r="AG166" s="16"/>
      <c r="AH166" s="16"/>
      <c r="AI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05"/>
      <c r="BC166" s="406"/>
      <c r="BD166" s="16"/>
      <c r="BE166" s="16"/>
      <c r="BF166" s="105"/>
      <c r="BJ166" s="28" t="s">
        <v>395</v>
      </c>
      <c r="BK166" s="16"/>
      <c r="BL166" s="16"/>
      <c r="BM166" s="16" t="s">
        <v>286</v>
      </c>
      <c r="BN166" s="16"/>
    </row>
    <row r="167" spans="1:67" ht="27" customHeight="1" x14ac:dyDescent="0.3">
      <c r="A167" s="117" t="s">
        <v>366</v>
      </c>
      <c r="B167" s="153" t="s">
        <v>378</v>
      </c>
      <c r="C167" s="114" t="s">
        <v>396</v>
      </c>
      <c r="D167" s="16"/>
      <c r="E167" s="411"/>
      <c r="F167" s="411"/>
      <c r="G167" s="411"/>
      <c r="H167" s="16" t="s">
        <v>245</v>
      </c>
      <c r="I167" s="27">
        <v>1998</v>
      </c>
      <c r="J167" s="27" t="s">
        <v>393</v>
      </c>
      <c r="K167" s="86">
        <f t="shared" ca="1" si="28"/>
        <v>28</v>
      </c>
      <c r="L167" s="16"/>
      <c r="M167" s="16"/>
      <c r="N167" s="16" t="str">
        <f t="shared" si="29"/>
        <v xml:space="preserve"> </v>
      </c>
      <c r="O167" s="16" t="str">
        <f t="shared" si="30"/>
        <v xml:space="preserve"> </v>
      </c>
      <c r="P167" s="124" t="s">
        <v>125</v>
      </c>
      <c r="Q167" s="71">
        <v>2031</v>
      </c>
      <c r="R167" s="72">
        <v>2500</v>
      </c>
      <c r="S167" s="16"/>
      <c r="T167" s="16"/>
      <c r="U167" s="16"/>
      <c r="V167" s="16"/>
      <c r="W167" s="16"/>
      <c r="X167" s="16"/>
      <c r="Y167" s="16"/>
      <c r="Z167" s="16"/>
      <c r="AA167" s="105"/>
      <c r="AB167" s="153"/>
      <c r="AC167" s="16"/>
      <c r="AD167" s="16"/>
      <c r="AE167" s="16"/>
      <c r="AF167" s="16"/>
      <c r="AG167" s="16"/>
      <c r="AH167" s="16"/>
      <c r="AI167" s="16"/>
      <c r="AJ167" s="16"/>
      <c r="AK167" s="16"/>
      <c r="AL167" s="56">
        <v>2500</v>
      </c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05"/>
      <c r="BC167" s="406"/>
      <c r="BD167" s="16"/>
      <c r="BE167" s="16"/>
      <c r="BF167" s="105"/>
      <c r="BJ167" s="26" t="s">
        <v>396</v>
      </c>
      <c r="BK167" s="16"/>
      <c r="BL167" s="16"/>
      <c r="BM167" s="16" t="s">
        <v>286</v>
      </c>
      <c r="BN167" s="16"/>
    </row>
    <row r="168" spans="1:67" ht="14.4" x14ac:dyDescent="0.3">
      <c r="A168" s="117" t="s">
        <v>366</v>
      </c>
      <c r="B168" s="153" t="s">
        <v>378</v>
      </c>
      <c r="C168" s="12" t="s">
        <v>397</v>
      </c>
      <c r="D168" s="16" t="s">
        <v>98</v>
      </c>
      <c r="E168" s="411"/>
      <c r="F168" s="411"/>
      <c r="G168" s="411"/>
      <c r="H168" s="16" t="s">
        <v>142</v>
      </c>
      <c r="I168" s="13">
        <v>2007</v>
      </c>
      <c r="J168" s="13"/>
      <c r="K168" s="86">
        <f t="shared" ca="1" si="28"/>
        <v>19</v>
      </c>
      <c r="L168" s="16">
        <f>'DEMARCHE EVS'!B6</f>
        <v>675000</v>
      </c>
      <c r="M168" s="16" t="s">
        <v>369</v>
      </c>
      <c r="N168" s="16" t="str">
        <f t="shared" si="29"/>
        <v xml:space="preserve"> </v>
      </c>
      <c r="O168" s="16" t="str">
        <f t="shared" si="30"/>
        <v xml:space="preserve"> </v>
      </c>
      <c r="P168" s="71" t="s">
        <v>79</v>
      </c>
      <c r="Q168" s="71">
        <v>2029</v>
      </c>
      <c r="R168" s="72">
        <v>40000</v>
      </c>
      <c r="S168" s="16"/>
      <c r="T168" s="16"/>
      <c r="U168" s="16"/>
      <c r="V168" s="16"/>
      <c r="W168" s="16"/>
      <c r="X168" s="16"/>
      <c r="Y168" s="16"/>
      <c r="Z168" s="16"/>
      <c r="AA168" s="105"/>
      <c r="AB168" s="153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225">
        <v>170000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05"/>
      <c r="BC168" s="406"/>
      <c r="BD168" s="16"/>
      <c r="BE168" s="16"/>
      <c r="BF168" s="105"/>
      <c r="BJ168" s="29" t="s">
        <v>397</v>
      </c>
      <c r="BK168" s="16"/>
      <c r="BL168" s="16"/>
      <c r="BM168" s="16" t="s">
        <v>286</v>
      </c>
      <c r="BN168" s="16"/>
    </row>
    <row r="169" spans="1:67" ht="14.25" customHeight="1" x14ac:dyDescent="0.3">
      <c r="A169" s="117" t="s">
        <v>366</v>
      </c>
      <c r="B169" s="153" t="s">
        <v>378</v>
      </c>
      <c r="C169" s="12" t="s">
        <v>398</v>
      </c>
      <c r="D169" s="16" t="s">
        <v>98</v>
      </c>
      <c r="E169" s="411"/>
      <c r="F169" s="411"/>
      <c r="G169" s="411"/>
      <c r="H169" s="16"/>
      <c r="I169" s="13"/>
      <c r="J169" s="13"/>
      <c r="K169" s="86"/>
      <c r="L169" s="16"/>
      <c r="M169" s="16"/>
      <c r="N169" s="16"/>
      <c r="O169" s="16"/>
      <c r="P169" s="71" t="s">
        <v>79</v>
      </c>
      <c r="Q169" s="71">
        <v>2030</v>
      </c>
      <c r="R169" s="72"/>
      <c r="S169" s="16"/>
      <c r="T169" s="16"/>
      <c r="U169" s="16"/>
      <c r="V169" s="16"/>
      <c r="W169" s="16"/>
      <c r="X169" s="16"/>
      <c r="Y169" s="16"/>
      <c r="Z169" s="16"/>
      <c r="AA169" s="105"/>
      <c r="AB169" s="153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225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05"/>
      <c r="BC169" s="406"/>
      <c r="BD169" s="16"/>
      <c r="BE169" s="16"/>
      <c r="BF169" s="105"/>
      <c r="BJ169" s="29"/>
      <c r="BK169" s="16"/>
      <c r="BL169" s="16"/>
      <c r="BM169" s="16"/>
      <c r="BN169" s="16"/>
    </row>
    <row r="170" spans="1:67" ht="27" customHeight="1" x14ac:dyDescent="0.3">
      <c r="A170" s="117" t="s">
        <v>366</v>
      </c>
      <c r="B170" s="153" t="s">
        <v>378</v>
      </c>
      <c r="C170" s="12" t="s">
        <v>399</v>
      </c>
      <c r="D170" s="16" t="s">
        <v>112</v>
      </c>
      <c r="E170" s="411"/>
      <c r="F170" s="411"/>
      <c r="G170" s="411"/>
      <c r="H170" s="16" t="s">
        <v>400</v>
      </c>
      <c r="I170" s="13">
        <v>2007</v>
      </c>
      <c r="J170" s="13"/>
      <c r="K170" s="86">
        <f ca="1">IF(I170="","",YEAR(TODAY())-I170)</f>
        <v>19</v>
      </c>
      <c r="L170" s="16">
        <f>'DEMARCHE EVS'!B5</f>
        <v>500000</v>
      </c>
      <c r="M170" s="16" t="s">
        <v>369</v>
      </c>
      <c r="N170" s="16" t="str">
        <f>IF(I170&gt;2008,"Evaluation interne", " ")</f>
        <v xml:space="preserve"> </v>
      </c>
      <c r="O170" s="16" t="str">
        <f>IF(I170&gt;2008, I170+20, " ")</f>
        <v xml:space="preserve"> </v>
      </c>
      <c r="P170" s="71" t="s">
        <v>79</v>
      </c>
      <c r="Q170" s="71">
        <v>2032</v>
      </c>
      <c r="R170" s="72">
        <v>40000</v>
      </c>
      <c r="S170" s="16"/>
      <c r="T170" s="16"/>
      <c r="U170" s="16"/>
      <c r="V170" s="16"/>
      <c r="W170" s="16"/>
      <c r="X170" s="16"/>
      <c r="Y170" s="16"/>
      <c r="Z170" s="16"/>
      <c r="AA170" s="105"/>
      <c r="AB170" s="153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225">
        <v>170000</v>
      </c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05"/>
      <c r="BC170" s="406"/>
      <c r="BD170" s="16"/>
      <c r="BE170" s="16"/>
      <c r="BF170" s="105"/>
      <c r="BJ170" s="29" t="s">
        <v>401</v>
      </c>
      <c r="BK170" s="16"/>
      <c r="BL170" s="16"/>
      <c r="BM170" s="16" t="s">
        <v>286</v>
      </c>
      <c r="BN170" s="16"/>
    </row>
    <row r="171" spans="1:67" ht="14.4" x14ac:dyDescent="0.3">
      <c r="A171" s="318" t="s">
        <v>366</v>
      </c>
      <c r="B171" s="370" t="s">
        <v>378</v>
      </c>
      <c r="C171" s="371" t="s">
        <v>402</v>
      </c>
      <c r="D171" s="372" t="s">
        <v>112</v>
      </c>
      <c r="E171" s="411" t="s">
        <v>17</v>
      </c>
      <c r="F171" s="411"/>
      <c r="G171" s="411"/>
      <c r="H171" s="372" t="s">
        <v>403</v>
      </c>
      <c r="I171" s="373">
        <v>2012</v>
      </c>
      <c r="J171" s="373"/>
      <c r="K171" s="374">
        <f t="shared" ca="1" si="23"/>
        <v>14</v>
      </c>
      <c r="L171" s="16">
        <f>'DEMARCHE EVS'!B8</f>
        <v>840000</v>
      </c>
      <c r="M171" s="16" t="s">
        <v>369</v>
      </c>
      <c r="N171" s="16" t="str">
        <f t="shared" si="24"/>
        <v>Evaluation interne</v>
      </c>
      <c r="O171" s="16">
        <f t="shared" si="25"/>
        <v>2032</v>
      </c>
      <c r="P171" s="71" t="s">
        <v>79</v>
      </c>
      <c r="Q171" s="71">
        <f t="shared" si="27"/>
        <v>2051</v>
      </c>
      <c r="R171" s="72">
        <v>40000</v>
      </c>
      <c r="S171" s="16"/>
      <c r="T171" s="16"/>
      <c r="U171" s="16"/>
      <c r="V171" s="16"/>
      <c r="W171" s="16"/>
      <c r="X171" s="16"/>
      <c r="Y171" s="16"/>
      <c r="Z171" s="280">
        <v>5000</v>
      </c>
      <c r="AA171" s="105"/>
      <c r="AB171" s="153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05"/>
      <c r="BC171" s="406"/>
      <c r="BD171" s="16"/>
      <c r="BE171" s="16"/>
      <c r="BF171" s="105"/>
      <c r="BJ171" s="1" t="s">
        <v>402</v>
      </c>
      <c r="BK171" s="16"/>
      <c r="BL171" s="16"/>
      <c r="BM171" s="16" t="s">
        <v>286</v>
      </c>
      <c r="BN171" s="16"/>
    </row>
    <row r="172" spans="1:67" ht="14.4" x14ac:dyDescent="0.3">
      <c r="A172" s="117" t="s">
        <v>366</v>
      </c>
      <c r="B172" s="117" t="s">
        <v>378</v>
      </c>
      <c r="C172" s="325" t="s">
        <v>404</v>
      </c>
      <c r="D172" s="117" t="s">
        <v>112</v>
      </c>
      <c r="E172" s="411">
        <v>2026</v>
      </c>
      <c r="F172" s="429">
        <v>65000</v>
      </c>
      <c r="G172" s="411"/>
      <c r="H172" s="117" t="s">
        <v>405</v>
      </c>
      <c r="I172" s="333">
        <v>2012</v>
      </c>
      <c r="J172" s="333" t="s">
        <v>406</v>
      </c>
      <c r="K172" s="319">
        <f t="shared" ref="K172:K197" ca="1" si="31">IF(I172="","",YEAR(TODAY())-I172)</f>
        <v>14</v>
      </c>
      <c r="L172" s="153">
        <f>'DEMARCHE EVS'!B8</f>
        <v>840000</v>
      </c>
      <c r="M172" s="16" t="s">
        <v>110</v>
      </c>
      <c r="N172" s="16" t="str">
        <f t="shared" si="24"/>
        <v>Evaluation interne</v>
      </c>
      <c r="O172" s="16">
        <f t="shared" si="25"/>
        <v>2032</v>
      </c>
      <c r="P172" s="71" t="s">
        <v>79</v>
      </c>
      <c r="Q172" s="71">
        <f t="shared" si="27"/>
        <v>2051</v>
      </c>
      <c r="R172" s="72">
        <v>40000</v>
      </c>
      <c r="S172" s="16"/>
      <c r="T172" s="16"/>
      <c r="U172" s="16"/>
      <c r="V172" s="16"/>
      <c r="W172" s="16"/>
      <c r="X172" s="16"/>
      <c r="Y172" s="16"/>
      <c r="Z172" s="280">
        <v>5000</v>
      </c>
      <c r="AA172" s="398">
        <v>90000</v>
      </c>
      <c r="AB172" s="153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05"/>
      <c r="BC172" s="406"/>
      <c r="BD172" s="16"/>
      <c r="BE172" s="16"/>
      <c r="BF172" s="105"/>
      <c r="BJ172" s="1" t="s">
        <v>404</v>
      </c>
      <c r="BK172" s="16"/>
      <c r="BL172" s="16"/>
      <c r="BM172" s="16" t="s">
        <v>286</v>
      </c>
      <c r="BN172" s="124">
        <v>2025</v>
      </c>
      <c r="BO172" s="11" t="s">
        <v>407</v>
      </c>
    </row>
    <row r="173" spans="1:67" ht="14.4" x14ac:dyDescent="0.3">
      <c r="A173" s="117" t="s">
        <v>366</v>
      </c>
      <c r="B173" s="153" t="s">
        <v>378</v>
      </c>
      <c r="C173" s="111" t="s">
        <v>408</v>
      </c>
      <c r="D173" s="16" t="s">
        <v>98</v>
      </c>
      <c r="E173" s="411"/>
      <c r="F173" s="411"/>
      <c r="G173" s="411"/>
      <c r="H173" s="16" t="s">
        <v>409</v>
      </c>
      <c r="I173" s="6">
        <v>2019</v>
      </c>
      <c r="J173" s="6"/>
      <c r="K173" s="86">
        <f ca="1">IF(I173="","",YEAR(TODAY())-I173)</f>
        <v>7</v>
      </c>
      <c r="L173" s="16"/>
      <c r="M173" s="16" t="s">
        <v>107</v>
      </c>
      <c r="N173" s="16" t="str">
        <f>IF(I173&gt;2008,"Evaluation interne", " ")</f>
        <v>Evaluation interne</v>
      </c>
      <c r="O173" s="16">
        <f>IF(I173&gt;2008, I173+20, " ")</f>
        <v>2039</v>
      </c>
      <c r="P173" s="71" t="s">
        <v>79</v>
      </c>
      <c r="Q173" s="71">
        <f>I173+20</f>
        <v>2039</v>
      </c>
      <c r="R173" s="72">
        <v>40000</v>
      </c>
      <c r="S173" s="63">
        <v>75000</v>
      </c>
      <c r="T173" s="16"/>
      <c r="U173" s="16"/>
      <c r="V173" s="16"/>
      <c r="W173" s="16"/>
      <c r="X173" s="16"/>
      <c r="Y173" s="16"/>
      <c r="Z173" s="16"/>
      <c r="AA173" s="105"/>
      <c r="AB173" s="153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280">
        <v>5000</v>
      </c>
      <c r="AV173" s="16"/>
      <c r="AW173" s="16"/>
      <c r="AX173" s="16"/>
      <c r="AY173" s="16"/>
      <c r="AZ173" s="16"/>
      <c r="BA173" s="16"/>
      <c r="BB173" s="105"/>
      <c r="BC173" s="406"/>
      <c r="BD173" s="16"/>
      <c r="BE173" s="16"/>
      <c r="BF173" s="105"/>
      <c r="BJ173" s="1" t="s">
        <v>408</v>
      </c>
      <c r="BK173" s="16"/>
      <c r="BL173" s="16"/>
      <c r="BM173" s="16" t="s">
        <v>286</v>
      </c>
      <c r="BN173" s="16"/>
    </row>
    <row r="174" spans="1:67" ht="14.4" x14ac:dyDescent="0.3">
      <c r="A174" s="117" t="s">
        <v>366</v>
      </c>
      <c r="B174" s="153" t="s">
        <v>378</v>
      </c>
      <c r="C174" s="111" t="s">
        <v>410</v>
      </c>
      <c r="D174" s="16" t="s">
        <v>106</v>
      </c>
      <c r="E174" s="411"/>
      <c r="F174" s="411"/>
      <c r="G174" s="411"/>
      <c r="H174" s="16" t="s">
        <v>409</v>
      </c>
      <c r="I174" s="6">
        <v>2019</v>
      </c>
      <c r="J174" s="6"/>
      <c r="K174" s="86">
        <f ca="1">IF(I174="","",YEAR(TODAY())-I174)</f>
        <v>7</v>
      </c>
      <c r="L174" s="16"/>
      <c r="M174" s="16"/>
      <c r="N174" s="16" t="str">
        <f>IF(I174&gt;2008,"Evaluation interne", " ")</f>
        <v>Evaluation interne</v>
      </c>
      <c r="O174" s="16">
        <f>IF(I174&gt;2008, I174+20, " ")</f>
        <v>2039</v>
      </c>
      <c r="P174" s="71"/>
      <c r="Q174" s="71">
        <v>2039</v>
      </c>
      <c r="R174" s="72"/>
      <c r="S174" s="63"/>
      <c r="T174" s="16"/>
      <c r="U174" s="16"/>
      <c r="V174" s="16"/>
      <c r="W174" s="16"/>
      <c r="X174" s="16"/>
      <c r="Y174" s="16"/>
      <c r="Z174" s="16"/>
      <c r="AA174" s="105"/>
      <c r="AB174" s="153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280">
        <v>5000</v>
      </c>
      <c r="AV174" s="16"/>
      <c r="AW174" s="16"/>
      <c r="AX174" s="16"/>
      <c r="AY174" s="16"/>
      <c r="AZ174" s="16"/>
      <c r="BA174" s="16"/>
      <c r="BB174" s="105"/>
      <c r="BC174" s="406"/>
      <c r="BD174" s="16"/>
      <c r="BE174" s="16"/>
      <c r="BF174" s="105"/>
      <c r="BJ174" s="1"/>
      <c r="BK174" s="16"/>
      <c r="BL174" s="16"/>
      <c r="BM174" s="16"/>
      <c r="BN174" s="16"/>
    </row>
    <row r="175" spans="1:67" ht="14.4" x14ac:dyDescent="0.3">
      <c r="A175" s="117" t="s">
        <v>366</v>
      </c>
      <c r="B175" s="153" t="s">
        <v>378</v>
      </c>
      <c r="C175" s="111" t="s">
        <v>411</v>
      </c>
      <c r="D175" s="16" t="s">
        <v>112</v>
      </c>
      <c r="E175" s="411">
        <v>2027</v>
      </c>
      <c r="F175" s="429">
        <v>65000</v>
      </c>
      <c r="G175" s="411"/>
      <c r="H175" s="16" t="s">
        <v>409</v>
      </c>
      <c r="I175" s="6">
        <v>2019</v>
      </c>
      <c r="J175" s="6"/>
      <c r="K175" s="86">
        <f ca="1">IF(I175="","",YEAR(TODAY())-I175)</f>
        <v>7</v>
      </c>
      <c r="L175" s="16"/>
      <c r="M175" s="16" t="s">
        <v>369</v>
      </c>
      <c r="N175" s="16" t="str">
        <f>IF(I175&gt;2008,"Evaluation interne", " ")</f>
        <v>Evaluation interne</v>
      </c>
      <c r="O175" s="16">
        <f>IF(I175&gt;2008, I175+20, " ")</f>
        <v>2039</v>
      </c>
      <c r="P175" s="71" t="s">
        <v>79</v>
      </c>
      <c r="Q175" s="71">
        <f>I175+20</f>
        <v>2039</v>
      </c>
      <c r="R175" s="72">
        <v>40000</v>
      </c>
      <c r="S175" s="16"/>
      <c r="T175" s="16"/>
      <c r="U175" s="16"/>
      <c r="V175" s="16"/>
      <c r="W175" s="16"/>
      <c r="X175" s="16"/>
      <c r="Y175" s="16"/>
      <c r="Z175" s="16"/>
      <c r="AA175" s="105"/>
      <c r="AB175" s="153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280">
        <v>5000</v>
      </c>
      <c r="AV175" s="16"/>
      <c r="AW175" s="16"/>
      <c r="AX175" s="16"/>
      <c r="AY175" s="16"/>
      <c r="AZ175" s="16"/>
      <c r="BA175" s="16"/>
      <c r="BB175" s="105"/>
      <c r="BC175" s="406"/>
      <c r="BD175" s="16"/>
      <c r="BE175" s="16"/>
      <c r="BF175" s="105"/>
      <c r="BJ175" s="1" t="s">
        <v>411</v>
      </c>
      <c r="BK175" s="16"/>
      <c r="BL175" s="16"/>
      <c r="BM175" s="16" t="s">
        <v>286</v>
      </c>
      <c r="BN175" s="16"/>
    </row>
    <row r="176" spans="1:67" ht="14.4" x14ac:dyDescent="0.3">
      <c r="A176" s="204" t="s">
        <v>366</v>
      </c>
      <c r="B176" s="161" t="s">
        <v>378</v>
      </c>
      <c r="C176" s="350" t="s">
        <v>412</v>
      </c>
      <c r="D176" s="118" t="s">
        <v>112</v>
      </c>
      <c r="E176" s="411"/>
      <c r="F176" s="411"/>
      <c r="G176" s="411"/>
      <c r="H176" s="118" t="s">
        <v>245</v>
      </c>
      <c r="I176" s="140">
        <v>2013</v>
      </c>
      <c r="J176" s="140"/>
      <c r="K176" s="337">
        <f ca="1">IF(I176="","",YEAR(TODAY())-I176)</f>
        <v>13</v>
      </c>
      <c r="L176" s="16">
        <f>'DEMARCHE EVS'!B4</f>
        <v>70000</v>
      </c>
      <c r="M176" s="16" t="s">
        <v>369</v>
      </c>
      <c r="N176" s="16" t="str">
        <f>IF(I176&gt;2008,"Evaluation interne", " ")</f>
        <v>Evaluation interne</v>
      </c>
      <c r="O176" s="16">
        <f>IF(I176&gt;2008, I176+20, " ")</f>
        <v>2033</v>
      </c>
      <c r="P176" s="71" t="s">
        <v>79</v>
      </c>
      <c r="Q176" s="71">
        <f>I176+39</f>
        <v>2052</v>
      </c>
      <c r="R176" s="72">
        <v>40000</v>
      </c>
      <c r="S176" s="16"/>
      <c r="T176" s="16"/>
      <c r="U176" s="16"/>
      <c r="V176" s="16"/>
      <c r="W176" s="16"/>
      <c r="X176" s="16"/>
      <c r="Y176" s="16"/>
      <c r="Z176" s="16"/>
      <c r="AA176" s="105"/>
      <c r="AB176" s="153"/>
      <c r="AC176" s="280">
        <v>5000</v>
      </c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05"/>
      <c r="BC176" s="406"/>
      <c r="BD176" s="16"/>
      <c r="BE176" s="16"/>
      <c r="BF176" s="105"/>
      <c r="BJ176" s="26" t="s">
        <v>412</v>
      </c>
      <c r="BK176" s="16"/>
      <c r="BL176" s="16"/>
      <c r="BM176" s="16" t="s">
        <v>286</v>
      </c>
      <c r="BN176" s="16"/>
    </row>
    <row r="177" spans="1:66" ht="14.4" x14ac:dyDescent="0.3">
      <c r="A177" s="117" t="s">
        <v>366</v>
      </c>
      <c r="B177" s="153" t="s">
        <v>378</v>
      </c>
      <c r="C177" s="114" t="s">
        <v>413</v>
      </c>
      <c r="D177" s="16" t="s">
        <v>98</v>
      </c>
      <c r="E177" s="411"/>
      <c r="F177" s="411"/>
      <c r="G177" s="411"/>
      <c r="H177" s="16" t="s">
        <v>142</v>
      </c>
      <c r="I177" s="13">
        <v>2008</v>
      </c>
      <c r="J177" s="13"/>
      <c r="K177" s="86">
        <f t="shared" ca="1" si="31"/>
        <v>18</v>
      </c>
      <c r="L177" s="16"/>
      <c r="M177" s="16"/>
      <c r="N177" s="16" t="str">
        <f t="shared" ref="N177:N184" si="32">IF(I177&gt;2008,"Evaluation interne", " ")</f>
        <v xml:space="preserve"> </v>
      </c>
      <c r="O177" s="16" t="str">
        <f t="shared" ref="O177:O184" si="33">IF(I177&gt;2008, I177+20, " ")</f>
        <v xml:space="preserve"> </v>
      </c>
      <c r="P177" s="124" t="s">
        <v>125</v>
      </c>
      <c r="Q177" s="71">
        <v>2032</v>
      </c>
      <c r="R177" s="72">
        <v>2500</v>
      </c>
      <c r="S177" s="16"/>
      <c r="T177" s="16"/>
      <c r="U177" s="16"/>
      <c r="V177" s="16"/>
      <c r="W177" s="290"/>
      <c r="X177" s="16"/>
      <c r="Y177" s="16"/>
      <c r="Z177" s="16"/>
      <c r="AB177" s="153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280">
        <v>2500</v>
      </c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05"/>
      <c r="BC177" s="406"/>
      <c r="BD177" s="16"/>
      <c r="BE177" s="16"/>
      <c r="BF177" s="105"/>
      <c r="BJ177" s="26" t="s">
        <v>413</v>
      </c>
      <c r="BK177" s="16"/>
      <c r="BL177" s="16"/>
      <c r="BM177" s="16" t="s">
        <v>286</v>
      </c>
      <c r="BN177" s="16"/>
    </row>
    <row r="178" spans="1:66" ht="14.4" x14ac:dyDescent="0.3">
      <c r="A178" s="117" t="s">
        <v>366</v>
      </c>
      <c r="B178" s="153" t="s">
        <v>378</v>
      </c>
      <c r="C178" s="114" t="s">
        <v>414</v>
      </c>
      <c r="D178" s="16" t="s">
        <v>98</v>
      </c>
      <c r="E178" s="411"/>
      <c r="F178" s="411"/>
      <c r="G178" s="411"/>
      <c r="H178" s="16" t="s">
        <v>142</v>
      </c>
      <c r="I178" s="13">
        <v>2008</v>
      </c>
      <c r="J178" s="13"/>
      <c r="K178" s="86">
        <f t="shared" ca="1" si="31"/>
        <v>18</v>
      </c>
      <c r="L178" s="16"/>
      <c r="M178" s="16"/>
      <c r="N178" s="16" t="str">
        <f t="shared" si="32"/>
        <v xml:space="preserve"> </v>
      </c>
      <c r="O178" s="16" t="str">
        <f t="shared" si="33"/>
        <v xml:space="preserve"> </v>
      </c>
      <c r="P178" s="124" t="s">
        <v>125</v>
      </c>
      <c r="Q178" s="71">
        <v>2032</v>
      </c>
      <c r="R178" s="72">
        <v>2500</v>
      </c>
      <c r="S178" s="16"/>
      <c r="T178" s="16"/>
      <c r="U178" s="16"/>
      <c r="V178" s="16"/>
      <c r="W178" s="16"/>
      <c r="X178" s="16"/>
      <c r="Y178" s="16"/>
      <c r="Z178" s="16"/>
      <c r="AA178" s="105"/>
      <c r="AB178" s="153"/>
      <c r="AC178" s="16"/>
      <c r="AD178" s="16"/>
      <c r="AE178" s="16"/>
      <c r="AF178" s="16"/>
      <c r="AH178" s="16"/>
      <c r="AI178" s="16"/>
      <c r="AJ178" s="16"/>
      <c r="AK178" s="16"/>
      <c r="AL178" s="16"/>
      <c r="AM178" s="16"/>
      <c r="AN178" s="16"/>
      <c r="AO178" s="280">
        <v>2500</v>
      </c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05"/>
      <c r="BC178" s="406"/>
      <c r="BD178" s="16"/>
      <c r="BE178" s="16"/>
      <c r="BF178" s="105"/>
      <c r="BJ178" s="26" t="s">
        <v>414</v>
      </c>
      <c r="BK178" s="16"/>
      <c r="BL178" s="16"/>
      <c r="BM178" s="16" t="s">
        <v>286</v>
      </c>
      <c r="BN178" s="16"/>
    </row>
    <row r="179" spans="1:66" ht="14.4" x14ac:dyDescent="0.3">
      <c r="A179" s="117" t="s">
        <v>415</v>
      </c>
      <c r="B179" s="162" t="s">
        <v>416</v>
      </c>
      <c r="C179" s="283" t="s">
        <v>417</v>
      </c>
      <c r="D179" s="16" t="s">
        <v>112</v>
      </c>
      <c r="E179" s="411" t="s">
        <v>17</v>
      </c>
      <c r="F179" s="411"/>
      <c r="G179" s="411"/>
      <c r="H179" s="117" t="s">
        <v>109</v>
      </c>
      <c r="I179" s="285">
        <v>2003</v>
      </c>
      <c r="J179" s="287"/>
      <c r="K179" s="213">
        <f t="shared" ca="1" si="31"/>
        <v>23</v>
      </c>
      <c r="L179" s="117"/>
      <c r="M179" s="117" t="s">
        <v>81</v>
      </c>
      <c r="N179" s="16" t="str">
        <f t="shared" si="32"/>
        <v xml:space="preserve"> </v>
      </c>
      <c r="O179" s="16" t="str">
        <f t="shared" si="33"/>
        <v xml:space="preserve"> </v>
      </c>
      <c r="P179" s="170" t="s">
        <v>79</v>
      </c>
      <c r="Q179" s="170">
        <f t="shared" ref="Q179:Q184" si="34">I179+39</f>
        <v>2042</v>
      </c>
      <c r="R179" s="134">
        <v>40000</v>
      </c>
      <c r="S179" s="117"/>
      <c r="T179" s="117"/>
      <c r="U179" s="117"/>
      <c r="V179" s="117"/>
      <c r="W179" s="216"/>
      <c r="X179" s="216"/>
      <c r="Y179" s="216"/>
      <c r="Z179" s="216"/>
      <c r="AA179" s="152"/>
      <c r="AB179" s="162"/>
      <c r="AC179" s="216"/>
      <c r="AD179" s="216"/>
      <c r="AE179" s="292"/>
      <c r="AF179" s="54"/>
      <c r="AG179" s="225">
        <v>170000</v>
      </c>
      <c r="AH179" s="216"/>
      <c r="AI179" s="216"/>
      <c r="AJ179" s="216"/>
      <c r="AK179" s="216"/>
      <c r="AL179" s="117"/>
      <c r="AM179" s="16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52"/>
      <c r="BC179" s="406"/>
      <c r="BD179" s="16"/>
      <c r="BE179" s="16"/>
      <c r="BF179" s="105"/>
      <c r="BJ179" s="294" t="s">
        <v>417</v>
      </c>
      <c r="BM179" s="11">
        <v>2027</v>
      </c>
      <c r="BN179" s="11">
        <v>2027</v>
      </c>
    </row>
    <row r="180" spans="1:66" ht="14.4" x14ac:dyDescent="0.3">
      <c r="A180" s="117" t="s">
        <v>415</v>
      </c>
      <c r="B180" s="162" t="s">
        <v>416</v>
      </c>
      <c r="C180" s="283" t="s">
        <v>418</v>
      </c>
      <c r="D180" s="16" t="s">
        <v>112</v>
      </c>
      <c r="E180" s="411" t="s">
        <v>17</v>
      </c>
      <c r="F180" s="411"/>
      <c r="G180" s="411"/>
      <c r="H180" s="117" t="s">
        <v>109</v>
      </c>
      <c r="I180" s="285">
        <v>2003</v>
      </c>
      <c r="J180" s="287"/>
      <c r="K180" s="213">
        <f t="shared" ca="1" si="31"/>
        <v>23</v>
      </c>
      <c r="L180" s="117"/>
      <c r="M180" s="117" t="s">
        <v>81</v>
      </c>
      <c r="N180" s="16" t="str">
        <f t="shared" si="32"/>
        <v xml:space="preserve"> </v>
      </c>
      <c r="O180" s="16" t="str">
        <f t="shared" si="33"/>
        <v xml:space="preserve"> </v>
      </c>
      <c r="P180" s="170" t="s">
        <v>79</v>
      </c>
      <c r="Q180" s="170">
        <f t="shared" si="34"/>
        <v>2042</v>
      </c>
      <c r="R180" s="134">
        <v>40000</v>
      </c>
      <c r="S180" s="117"/>
      <c r="T180" s="117"/>
      <c r="U180" s="117"/>
      <c r="V180" s="117"/>
      <c r="W180" s="183"/>
      <c r="X180" s="183"/>
      <c r="Y180" s="183"/>
      <c r="Z180" s="216"/>
      <c r="AA180" s="152"/>
      <c r="AB180" s="162"/>
      <c r="AC180" s="303"/>
      <c r="AD180" s="216"/>
      <c r="AE180" s="292"/>
      <c r="AF180" s="183"/>
      <c r="AG180" s="16"/>
      <c r="AH180" s="216"/>
      <c r="AI180" s="183"/>
      <c r="AJ180" s="250">
        <v>170000</v>
      </c>
      <c r="AK180" s="183"/>
      <c r="AL180" s="117"/>
      <c r="AM180" s="16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52"/>
      <c r="BC180" s="406"/>
      <c r="BD180" s="16"/>
      <c r="BE180" s="16"/>
      <c r="BF180" s="105"/>
      <c r="BJ180" s="294" t="s">
        <v>418</v>
      </c>
      <c r="BM180" s="11">
        <v>2028</v>
      </c>
      <c r="BN180" s="11">
        <v>2027</v>
      </c>
    </row>
    <row r="181" spans="1:66" ht="14.4" x14ac:dyDescent="0.3">
      <c r="A181" s="117" t="s">
        <v>415</v>
      </c>
      <c r="B181" s="153" t="s">
        <v>416</v>
      </c>
      <c r="C181" s="109" t="s">
        <v>419</v>
      </c>
      <c r="D181" s="16" t="s">
        <v>98</v>
      </c>
      <c r="E181" s="411"/>
      <c r="F181" s="411"/>
      <c r="G181" s="411"/>
      <c r="H181" s="16" t="s">
        <v>142</v>
      </c>
      <c r="I181" s="296">
        <v>2004</v>
      </c>
      <c r="J181" s="287"/>
      <c r="K181" s="213">
        <f ca="1">IF(I181="","",YEAR(TODAY())-I181)</f>
        <v>22</v>
      </c>
      <c r="L181" s="16"/>
      <c r="M181" s="16" t="s">
        <v>81</v>
      </c>
      <c r="N181" s="16" t="str">
        <f>IF(I181&gt;2008,"Evaluation interne", " ")</f>
        <v xml:space="preserve"> </v>
      </c>
      <c r="O181" s="16" t="str">
        <f>IF(I181&gt;2008, I181+20, " ")</f>
        <v xml:space="preserve"> </v>
      </c>
      <c r="P181" s="106" t="s">
        <v>79</v>
      </c>
      <c r="Q181" s="106">
        <f>I181+39</f>
        <v>2043</v>
      </c>
      <c r="R181" s="173">
        <v>40000</v>
      </c>
      <c r="S181" s="16"/>
      <c r="T181" s="16"/>
      <c r="U181" s="16"/>
      <c r="V181" s="16"/>
      <c r="W181" s="62"/>
      <c r="X181" s="62"/>
      <c r="Y181" s="62"/>
      <c r="Z181" s="54"/>
      <c r="AA181" s="105"/>
      <c r="AB181" s="153"/>
      <c r="AC181" s="54"/>
      <c r="AD181" s="54"/>
      <c r="AE181" s="54"/>
      <c r="AF181" s="54"/>
      <c r="AG181" s="54"/>
      <c r="AH181" s="54"/>
      <c r="AI181" s="54"/>
      <c r="AJ181" s="16"/>
      <c r="AK181" s="54"/>
      <c r="AL181" s="16"/>
      <c r="AM181" s="225">
        <v>170000</v>
      </c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05"/>
      <c r="BC181" s="406"/>
      <c r="BD181" s="16"/>
      <c r="BE181" s="16"/>
      <c r="BF181" s="105"/>
      <c r="BJ181" s="3" t="s">
        <v>419</v>
      </c>
      <c r="BK181" s="16"/>
      <c r="BL181" s="16"/>
      <c r="BM181" s="16">
        <v>2029</v>
      </c>
      <c r="BN181" s="16">
        <v>2027</v>
      </c>
    </row>
    <row r="182" spans="1:66" ht="14.25" customHeight="1" x14ac:dyDescent="0.3">
      <c r="A182" s="117" t="s">
        <v>415</v>
      </c>
      <c r="B182" s="162" t="s">
        <v>416</v>
      </c>
      <c r="C182" s="284" t="s">
        <v>420</v>
      </c>
      <c r="D182" s="16" t="s">
        <v>112</v>
      </c>
      <c r="E182" s="411"/>
      <c r="F182" s="411"/>
      <c r="G182" s="411"/>
      <c r="H182" s="117" t="s">
        <v>421</v>
      </c>
      <c r="I182" s="286">
        <v>1989</v>
      </c>
      <c r="J182" s="288" t="s">
        <v>422</v>
      </c>
      <c r="K182" s="213">
        <f ca="1">IF(I182="","",YEAR(TODAY())-I182)</f>
        <v>37</v>
      </c>
      <c r="L182" s="117">
        <v>490000</v>
      </c>
      <c r="M182" s="117" t="s">
        <v>107</v>
      </c>
      <c r="N182" s="16" t="str">
        <f>IF(I182&gt;2008,"Evaluation interne", " ")</f>
        <v xml:space="preserve"> </v>
      </c>
      <c r="O182" s="16" t="str">
        <f>IF(I182&gt;2008, I182+20, " ")</f>
        <v xml:space="preserve"> </v>
      </c>
      <c r="P182" s="170" t="s">
        <v>125</v>
      </c>
      <c r="Q182" s="170">
        <v>2024</v>
      </c>
      <c r="R182" s="134">
        <v>19000</v>
      </c>
      <c r="S182" s="171"/>
      <c r="T182" s="117">
        <v>19000</v>
      </c>
      <c r="U182" s="291"/>
      <c r="V182" s="291"/>
      <c r="W182" s="174">
        <v>20000</v>
      </c>
      <c r="X182" s="117"/>
      <c r="Y182" s="302">
        <v>450000</v>
      </c>
      <c r="Z182" s="183"/>
      <c r="AA182" s="152"/>
      <c r="AB182" s="162"/>
      <c r="AC182" s="183"/>
      <c r="AD182" s="216"/>
      <c r="AE182" s="292"/>
      <c r="AF182" s="183"/>
      <c r="AG182" s="216"/>
      <c r="AH182" s="216"/>
      <c r="AI182" s="183"/>
      <c r="AJ182" s="183"/>
      <c r="AK182" s="183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52"/>
      <c r="BC182" s="406"/>
      <c r="BD182" s="16"/>
      <c r="BE182" s="16"/>
      <c r="BF182" s="105"/>
      <c r="BJ182" s="306" t="s">
        <v>420</v>
      </c>
      <c r="BM182" s="11">
        <v>2026</v>
      </c>
    </row>
    <row r="183" spans="1:66" ht="14.4" x14ac:dyDescent="0.3">
      <c r="A183" s="117" t="s">
        <v>415</v>
      </c>
      <c r="B183" s="162" t="s">
        <v>416</v>
      </c>
      <c r="C183" s="284" t="s">
        <v>423</v>
      </c>
      <c r="D183" s="16"/>
      <c r="E183" s="411"/>
      <c r="F183" s="411"/>
      <c r="G183" s="411"/>
      <c r="H183" s="117" t="s">
        <v>113</v>
      </c>
      <c r="I183" s="286">
        <v>1997</v>
      </c>
      <c r="J183" s="288"/>
      <c r="K183" s="213">
        <f ca="1">IF(I183="","",YEAR(TODAY())-I183)</f>
        <v>29</v>
      </c>
      <c r="L183" s="117"/>
      <c r="M183" s="117" t="s">
        <v>81</v>
      </c>
      <c r="N183" s="16"/>
      <c r="O183" s="16"/>
      <c r="P183" s="170"/>
      <c r="Q183" s="170"/>
      <c r="R183" s="134"/>
      <c r="S183" s="171"/>
      <c r="T183" s="117"/>
      <c r="U183" s="291"/>
      <c r="V183" s="291"/>
      <c r="W183" s="117"/>
      <c r="X183" s="117"/>
      <c r="Y183" s="117"/>
      <c r="Z183" s="183"/>
      <c r="AA183" s="399">
        <v>50000</v>
      </c>
      <c r="AB183" s="162"/>
      <c r="AC183" s="183"/>
      <c r="AD183" s="216"/>
      <c r="AE183" s="292"/>
      <c r="AF183" s="183"/>
      <c r="AG183" s="216"/>
      <c r="AH183" s="216"/>
      <c r="AI183" s="183"/>
      <c r="AJ183" s="183"/>
      <c r="AK183" s="183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52"/>
      <c r="BC183" s="406"/>
      <c r="BD183" s="16"/>
      <c r="BE183" s="16"/>
      <c r="BF183" s="105"/>
      <c r="BJ183" s="306"/>
    </row>
    <row r="184" spans="1:66" ht="14.4" x14ac:dyDescent="0.3">
      <c r="A184" s="117" t="s">
        <v>415</v>
      </c>
      <c r="B184" s="162" t="s">
        <v>416</v>
      </c>
      <c r="C184" s="283" t="s">
        <v>424</v>
      </c>
      <c r="D184" s="16" t="s">
        <v>112</v>
      </c>
      <c r="E184" s="411" t="s">
        <v>17</v>
      </c>
      <c r="F184" s="411"/>
      <c r="G184" s="411"/>
      <c r="H184" s="117" t="s">
        <v>184</v>
      </c>
      <c r="I184" s="285">
        <v>1997</v>
      </c>
      <c r="J184" s="287"/>
      <c r="K184" s="213">
        <f t="shared" ca="1" si="31"/>
        <v>29</v>
      </c>
      <c r="L184" s="117">
        <v>150000</v>
      </c>
      <c r="M184" s="117" t="s">
        <v>81</v>
      </c>
      <c r="N184" s="16" t="str">
        <f t="shared" si="32"/>
        <v xml:space="preserve"> </v>
      </c>
      <c r="O184" s="16" t="str">
        <f t="shared" si="33"/>
        <v xml:space="preserve"> </v>
      </c>
      <c r="P184" s="170" t="s">
        <v>79</v>
      </c>
      <c r="Q184" s="170">
        <f t="shared" si="34"/>
        <v>2036</v>
      </c>
      <c r="R184" s="134">
        <v>40000</v>
      </c>
      <c r="S184" s="117"/>
      <c r="T184" s="117"/>
      <c r="U184" s="117"/>
      <c r="V184" s="117"/>
      <c r="W184" s="174">
        <v>30000</v>
      </c>
      <c r="X184" s="216"/>
      <c r="Y184" s="216"/>
      <c r="Z184" s="216"/>
      <c r="AA184" s="152"/>
      <c r="AB184" s="162"/>
      <c r="AC184" s="216"/>
      <c r="AD184" s="216"/>
      <c r="AE184" s="292"/>
      <c r="AF184" s="216"/>
      <c r="AG184" s="216"/>
      <c r="AH184" s="217"/>
      <c r="AI184" s="216"/>
      <c r="AJ184" s="216"/>
      <c r="AK184" s="216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74">
        <v>30000</v>
      </c>
      <c r="AY184" s="117"/>
      <c r="AZ184" s="117"/>
      <c r="BA184" s="117"/>
      <c r="BB184" s="152"/>
      <c r="BC184" s="406"/>
      <c r="BD184" s="16"/>
      <c r="BE184" s="16"/>
      <c r="BF184" s="105"/>
      <c r="BJ184" s="294" t="s">
        <v>424</v>
      </c>
      <c r="BM184" s="11">
        <v>2026</v>
      </c>
    </row>
    <row r="185" spans="1:66" ht="14.4" x14ac:dyDescent="0.3">
      <c r="A185" s="117" t="s">
        <v>415</v>
      </c>
      <c r="B185" s="161" t="s">
        <v>416</v>
      </c>
      <c r="C185" s="295" t="s">
        <v>425</v>
      </c>
      <c r="D185" s="16" t="s">
        <v>112</v>
      </c>
      <c r="E185" s="411" t="s">
        <v>17</v>
      </c>
      <c r="F185" s="411"/>
      <c r="G185" s="411"/>
      <c r="H185" s="118" t="s">
        <v>426</v>
      </c>
      <c r="I185" s="298">
        <v>2004</v>
      </c>
      <c r="J185" s="287"/>
      <c r="K185" s="213">
        <f ca="1">IF(I185="","",YEAR(TODAY())-I185)</f>
        <v>22</v>
      </c>
      <c r="L185" s="118"/>
      <c r="M185" s="118" t="s">
        <v>81</v>
      </c>
      <c r="N185" s="16" t="str">
        <f>IF(I185&gt;2008,"Evaluation interne", " ")</f>
        <v xml:space="preserve"> </v>
      </c>
      <c r="O185" s="16" t="str">
        <f>IF(I185&gt;2008, I185+20, " ")</f>
        <v xml:space="preserve"> </v>
      </c>
      <c r="P185" s="106" t="s">
        <v>79</v>
      </c>
      <c r="Q185" s="106">
        <f>I185+39</f>
        <v>2043</v>
      </c>
      <c r="R185" s="173">
        <v>40000</v>
      </c>
      <c r="S185" s="16"/>
      <c r="T185" s="16"/>
      <c r="U185" s="16"/>
      <c r="V185" s="16"/>
      <c r="W185" s="62"/>
      <c r="X185" s="62"/>
      <c r="Y185" s="62"/>
      <c r="Z185" s="54"/>
      <c r="AA185" s="105"/>
      <c r="AB185" s="153"/>
      <c r="AC185" s="54"/>
      <c r="AD185" s="54"/>
      <c r="AE185" s="54"/>
      <c r="AF185" s="217"/>
      <c r="AG185" s="54"/>
      <c r="AH185" s="217"/>
      <c r="AI185" s="217"/>
      <c r="AJ185" s="304"/>
      <c r="AK185" s="304"/>
      <c r="AL185" s="118"/>
      <c r="AM185" s="16"/>
      <c r="AN185" s="118"/>
      <c r="AO185" s="118"/>
      <c r="AP185" s="305">
        <v>170000</v>
      </c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218"/>
      <c r="BC185" s="410"/>
      <c r="BD185" s="16"/>
      <c r="BE185" s="16"/>
      <c r="BF185" s="105"/>
      <c r="BJ185" s="3" t="s">
        <v>425</v>
      </c>
      <c r="BK185" s="16"/>
      <c r="BL185" s="16"/>
      <c r="BM185" s="16">
        <v>2030</v>
      </c>
      <c r="BN185" s="16"/>
    </row>
    <row r="186" spans="1:66" ht="14.4" x14ac:dyDescent="0.3">
      <c r="A186" s="117" t="s">
        <v>415</v>
      </c>
      <c r="B186" s="153" t="s">
        <v>416</v>
      </c>
      <c r="C186" s="109" t="s">
        <v>427</v>
      </c>
      <c r="D186" s="16" t="s">
        <v>112</v>
      </c>
      <c r="E186" s="411" t="s">
        <v>17</v>
      </c>
      <c r="F186" s="411"/>
      <c r="G186" s="411"/>
      <c r="H186" s="16" t="s">
        <v>428</v>
      </c>
      <c r="I186" s="8">
        <v>2013</v>
      </c>
      <c r="J186" s="299" t="s">
        <v>429</v>
      </c>
      <c r="K186" s="86">
        <f ca="1">IF(I186="","",YEAR(TODAY())-I186)</f>
        <v>13</v>
      </c>
      <c r="L186" s="16"/>
      <c r="M186" s="16"/>
      <c r="N186" s="16" t="str">
        <f>IF(I186&gt;2008,"Evaluation interne", " ")</f>
        <v>Evaluation interne</v>
      </c>
      <c r="O186" s="16">
        <f>IF(I186&gt;2008, I186+20, " ")</f>
        <v>2033</v>
      </c>
      <c r="P186" s="71" t="s">
        <v>79</v>
      </c>
      <c r="Q186" s="71">
        <f>I186+39</f>
        <v>2052</v>
      </c>
      <c r="R186" s="72">
        <v>40000</v>
      </c>
      <c r="S186" s="16"/>
      <c r="T186" s="54"/>
      <c r="U186" s="54"/>
      <c r="V186" s="54"/>
      <c r="W186" s="62"/>
      <c r="X186" s="54"/>
      <c r="Y186" s="54"/>
      <c r="Z186" s="61"/>
      <c r="AA186" s="105"/>
      <c r="AB186" s="153"/>
      <c r="AC186" s="54"/>
      <c r="AD186" s="54"/>
      <c r="AE186" s="54"/>
      <c r="AF186" s="54"/>
      <c r="AG186" s="54"/>
      <c r="AH186" s="54"/>
      <c r="AI186" s="16"/>
      <c r="AJ186" s="61"/>
      <c r="AK186" s="61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05"/>
      <c r="BC186" s="406"/>
      <c r="BD186" s="16"/>
      <c r="BE186" s="16"/>
      <c r="BF186" s="105"/>
      <c r="BJ186" s="3" t="s">
        <v>427</v>
      </c>
      <c r="BK186" s="16"/>
      <c r="BL186" s="16"/>
      <c r="BM186" s="16"/>
      <c r="BN186" s="16"/>
    </row>
    <row r="187" spans="1:66" ht="15" customHeight="1" x14ac:dyDescent="0.3">
      <c r="A187" s="117" t="s">
        <v>430</v>
      </c>
      <c r="B187" s="117" t="s">
        <v>431</v>
      </c>
      <c r="C187" s="180" t="s">
        <v>432</v>
      </c>
      <c r="D187" s="117" t="s">
        <v>112</v>
      </c>
      <c r="E187" s="411">
        <v>2026</v>
      </c>
      <c r="F187" s="429">
        <v>55000</v>
      </c>
      <c r="G187" s="411"/>
      <c r="H187" s="117" t="s">
        <v>134</v>
      </c>
      <c r="I187" s="182">
        <v>2024</v>
      </c>
      <c r="J187" s="182"/>
      <c r="K187" s="319">
        <f t="shared" ca="1" si="31"/>
        <v>2</v>
      </c>
      <c r="L187" s="162"/>
      <c r="M187" s="117"/>
      <c r="N187" s="16" t="str">
        <f t="shared" ref="N187:N204" si="35">IF(I187&gt;2008,"Evaluation interne", " ")</f>
        <v>Evaluation interne</v>
      </c>
      <c r="O187" s="16">
        <f t="shared" ref="O187:O204" si="36">IF(I187&gt;2008, I187+20, " ")</f>
        <v>2044</v>
      </c>
      <c r="P187" s="170" t="s">
        <v>79</v>
      </c>
      <c r="Q187" s="170">
        <f>I187+20</f>
        <v>2044</v>
      </c>
      <c r="R187" s="134">
        <v>40000</v>
      </c>
      <c r="S187" s="117"/>
      <c r="T187" s="117"/>
      <c r="U187" s="117"/>
      <c r="V187" s="117"/>
      <c r="W187" s="117"/>
      <c r="X187" s="117"/>
      <c r="Y187" s="117"/>
      <c r="Z187" s="117"/>
      <c r="AA187" s="152"/>
      <c r="AB187" s="162"/>
      <c r="AC187" s="117"/>
      <c r="AD187" s="117"/>
      <c r="AE187" s="152"/>
      <c r="AF187" s="216"/>
      <c r="AG187" s="216"/>
      <c r="AH187" s="216"/>
      <c r="AI187" s="216"/>
      <c r="AJ187" s="216"/>
      <c r="AK187" s="216"/>
      <c r="AL187" s="216"/>
      <c r="AM187" s="216"/>
      <c r="AN187" s="216"/>
      <c r="AO187" s="216"/>
      <c r="AP187" s="216"/>
      <c r="AQ187" s="216"/>
      <c r="AR187" s="216"/>
      <c r="AS187" s="216"/>
      <c r="AT187" s="216"/>
      <c r="AU187" s="117"/>
      <c r="AV187" s="117"/>
      <c r="AW187" s="117"/>
      <c r="AX187" s="117"/>
      <c r="AY187" s="117"/>
      <c r="AZ187" s="117"/>
      <c r="BA187" s="117"/>
      <c r="BB187" s="152"/>
      <c r="BC187" s="406"/>
      <c r="BD187" s="16"/>
      <c r="BE187" s="16"/>
      <c r="BF187" s="105"/>
      <c r="BJ187" s="176"/>
      <c r="BN187" s="85">
        <v>2025</v>
      </c>
    </row>
    <row r="188" spans="1:66" ht="15" customHeight="1" x14ac:dyDescent="0.3">
      <c r="A188" s="318" t="s">
        <v>430</v>
      </c>
      <c r="B188" s="375" t="s">
        <v>431</v>
      </c>
      <c r="C188" s="376" t="s">
        <v>433</v>
      </c>
      <c r="D188" s="318" t="s">
        <v>106</v>
      </c>
      <c r="E188" s="411"/>
      <c r="F188" s="411"/>
      <c r="G188" s="411"/>
      <c r="H188" s="318" t="s">
        <v>184</v>
      </c>
      <c r="I188" s="377">
        <v>2020</v>
      </c>
      <c r="J188" s="378"/>
      <c r="K188" s="379">
        <f t="shared" ca="1" si="31"/>
        <v>6</v>
      </c>
      <c r="L188" s="117"/>
      <c r="M188" s="117"/>
      <c r="N188" s="16" t="str">
        <f t="shared" si="35"/>
        <v>Evaluation interne</v>
      </c>
      <c r="O188" s="16">
        <f t="shared" si="36"/>
        <v>2040</v>
      </c>
      <c r="P188" s="170" t="s">
        <v>79</v>
      </c>
      <c r="Q188" s="170">
        <f>I188+20</f>
        <v>2040</v>
      </c>
      <c r="R188" s="134">
        <v>40000</v>
      </c>
      <c r="S188" s="117"/>
      <c r="T188" s="117"/>
      <c r="U188" s="117"/>
      <c r="V188" s="117"/>
      <c r="W188" s="117"/>
      <c r="X188" s="117"/>
      <c r="Y188" s="117"/>
      <c r="Z188" s="117"/>
      <c r="AA188" s="152"/>
      <c r="AB188" s="162"/>
      <c r="AC188" s="117"/>
      <c r="AD188" s="117"/>
      <c r="AE188" s="152"/>
      <c r="AF188" s="216"/>
      <c r="AG188" s="216"/>
      <c r="AH188" s="216"/>
      <c r="AI188" s="216"/>
      <c r="AJ188" s="293"/>
      <c r="AK188" s="216"/>
      <c r="AL188" s="146"/>
      <c r="AM188" s="146"/>
      <c r="AN188" s="146"/>
      <c r="AO188" s="216"/>
      <c r="AP188" s="216"/>
      <c r="AQ188" s="216"/>
      <c r="AR188" s="216"/>
      <c r="AS188" s="216"/>
      <c r="AT188" s="216"/>
      <c r="AU188" s="117"/>
      <c r="AV188" s="117"/>
      <c r="AW188" s="117"/>
      <c r="AX188" s="117"/>
      <c r="AY188" s="117"/>
      <c r="AZ188" s="117"/>
      <c r="BA188" s="117"/>
      <c r="BB188" s="152"/>
      <c r="BC188" s="406"/>
      <c r="BD188" s="16"/>
      <c r="BE188" s="16"/>
      <c r="BF188" s="105"/>
      <c r="BJ188" s="176"/>
    </row>
    <row r="189" spans="1:66" ht="15" customHeight="1" x14ac:dyDescent="0.3">
      <c r="A189" s="117" t="s">
        <v>430</v>
      </c>
      <c r="B189" s="117" t="s">
        <v>431</v>
      </c>
      <c r="C189" s="180" t="s">
        <v>434</v>
      </c>
      <c r="D189" s="117" t="s">
        <v>112</v>
      </c>
      <c r="E189" s="411">
        <v>2025</v>
      </c>
      <c r="F189" s="429">
        <v>55000</v>
      </c>
      <c r="G189" s="411"/>
      <c r="H189" s="117" t="s">
        <v>134</v>
      </c>
      <c r="I189" s="182">
        <v>2017</v>
      </c>
      <c r="J189" s="182"/>
      <c r="K189" s="319">
        <f t="shared" ca="1" si="31"/>
        <v>9</v>
      </c>
      <c r="L189" s="162"/>
      <c r="M189" s="117"/>
      <c r="N189" s="16" t="str">
        <f t="shared" si="35"/>
        <v>Evaluation interne</v>
      </c>
      <c r="O189" s="16">
        <f t="shared" si="36"/>
        <v>2037</v>
      </c>
      <c r="P189" s="170" t="s">
        <v>79</v>
      </c>
      <c r="Q189" s="170">
        <f>I189+20</f>
        <v>2037</v>
      </c>
      <c r="R189" s="134">
        <v>40000</v>
      </c>
      <c r="S189" s="117">
        <v>55000</v>
      </c>
      <c r="T189" s="117"/>
      <c r="U189" s="117"/>
      <c r="V189" s="117"/>
      <c r="W189" s="117"/>
      <c r="X189" s="117"/>
      <c r="Y189" s="117"/>
      <c r="Z189" s="117"/>
      <c r="AA189" s="152"/>
      <c r="AB189" s="162"/>
      <c r="AC189" s="117"/>
      <c r="AD189" s="117"/>
      <c r="AE189" s="152"/>
      <c r="AF189" s="216"/>
      <c r="AG189" s="216"/>
      <c r="AH189" s="216"/>
      <c r="AI189" s="216"/>
      <c r="AJ189" s="216"/>
      <c r="AK189" s="216"/>
      <c r="AL189" s="216"/>
      <c r="AM189" s="146"/>
      <c r="AN189" s="216"/>
      <c r="AO189" s="216"/>
      <c r="AP189" s="216"/>
      <c r="AQ189" s="216"/>
      <c r="AR189" s="216"/>
      <c r="AS189" s="216"/>
      <c r="AT189" s="216"/>
      <c r="AU189" s="117"/>
      <c r="AV189" s="117"/>
      <c r="AW189" s="117"/>
      <c r="AX189" s="117"/>
      <c r="AY189" s="117"/>
      <c r="AZ189" s="117"/>
      <c r="BA189" s="117"/>
      <c r="BB189" s="152"/>
      <c r="BC189" s="406"/>
      <c r="BD189" s="16"/>
      <c r="BE189" s="16"/>
      <c r="BF189" s="105"/>
      <c r="BJ189" s="176" t="s">
        <v>434</v>
      </c>
      <c r="BN189" s="307">
        <v>2024</v>
      </c>
    </row>
    <row r="190" spans="1:66" ht="15" customHeight="1" x14ac:dyDescent="0.3">
      <c r="A190" s="214" t="s">
        <v>430</v>
      </c>
      <c r="B190" s="380" t="s">
        <v>431</v>
      </c>
      <c r="C190" s="381" t="s">
        <v>435</v>
      </c>
      <c r="D190" s="214" t="s">
        <v>112</v>
      </c>
      <c r="E190" s="411" t="s">
        <v>17</v>
      </c>
      <c r="F190" s="411"/>
      <c r="G190" s="411"/>
      <c r="H190" s="214" t="s">
        <v>436</v>
      </c>
      <c r="I190" s="382">
        <v>2005</v>
      </c>
      <c r="J190" s="383"/>
      <c r="K190" s="384">
        <f t="shared" ca="1" si="31"/>
        <v>21</v>
      </c>
      <c r="L190" s="117"/>
      <c r="M190" s="117" t="s">
        <v>81</v>
      </c>
      <c r="N190" s="16" t="str">
        <f t="shared" si="35"/>
        <v xml:space="preserve"> </v>
      </c>
      <c r="O190" s="16" t="str">
        <f t="shared" si="36"/>
        <v xml:space="preserve"> </v>
      </c>
      <c r="P190" s="170" t="s">
        <v>79</v>
      </c>
      <c r="Q190" s="170">
        <f t="shared" ref="Q190:Q197" si="37">I190+39</f>
        <v>2044</v>
      </c>
      <c r="R190" s="134">
        <v>40000</v>
      </c>
      <c r="S190" s="117"/>
      <c r="T190" s="117"/>
      <c r="U190" s="117"/>
      <c r="V190" s="117"/>
      <c r="W190" s="117"/>
      <c r="X190" s="117"/>
      <c r="Y190" s="117"/>
      <c r="Z190" s="117"/>
      <c r="AA190" s="152"/>
      <c r="AB190" s="162"/>
      <c r="AC190" s="117"/>
      <c r="AD190" s="117"/>
      <c r="AE190" s="152"/>
      <c r="AF190" s="216"/>
      <c r="AG190" s="216"/>
      <c r="AH190" s="216"/>
      <c r="AI190" s="216"/>
      <c r="AJ190" s="250">
        <v>170000</v>
      </c>
      <c r="AK190" s="216"/>
      <c r="AL190" s="216"/>
      <c r="AM190" s="146"/>
      <c r="AN190" s="216"/>
      <c r="AO190" s="216"/>
      <c r="AP190" s="216"/>
      <c r="AQ190" s="216"/>
      <c r="AR190" s="216"/>
      <c r="AS190" s="216"/>
      <c r="AT190" s="216"/>
      <c r="AU190" s="117"/>
      <c r="AV190" s="117"/>
      <c r="AW190" s="117"/>
      <c r="AX190" s="117"/>
      <c r="AY190" s="117"/>
      <c r="AZ190" s="117"/>
      <c r="BA190" s="117"/>
      <c r="BB190" s="152"/>
      <c r="BC190" s="406"/>
      <c r="BD190" s="16"/>
      <c r="BE190" s="16"/>
      <c r="BF190" s="105"/>
      <c r="BJ190" s="176" t="s">
        <v>435</v>
      </c>
      <c r="BM190" s="11">
        <v>2029</v>
      </c>
    </row>
    <row r="191" spans="1:66" ht="14.4" x14ac:dyDescent="0.3">
      <c r="A191" s="117" t="s">
        <v>430</v>
      </c>
      <c r="B191" s="162" t="s">
        <v>431</v>
      </c>
      <c r="C191" s="180" t="s">
        <v>437</v>
      </c>
      <c r="D191" s="117" t="s">
        <v>112</v>
      </c>
      <c r="E191" s="411" t="s">
        <v>17</v>
      </c>
      <c r="F191" s="411"/>
      <c r="G191" s="411"/>
      <c r="H191" s="117" t="s">
        <v>438</v>
      </c>
      <c r="I191" s="211">
        <v>2005</v>
      </c>
      <c r="J191" s="182"/>
      <c r="K191" s="213">
        <f t="shared" ca="1" si="31"/>
        <v>21</v>
      </c>
      <c r="L191" s="117">
        <f>'DEMARCHE EVS'!B8</f>
        <v>840000</v>
      </c>
      <c r="M191" s="129" t="s">
        <v>81</v>
      </c>
      <c r="N191" s="16" t="str">
        <f t="shared" si="35"/>
        <v xml:space="preserve"> </v>
      </c>
      <c r="O191" s="16" t="str">
        <f t="shared" si="36"/>
        <v xml:space="preserve"> </v>
      </c>
      <c r="P191" s="170" t="s">
        <v>79</v>
      </c>
      <c r="Q191" s="170">
        <f t="shared" si="37"/>
        <v>2044</v>
      </c>
      <c r="R191" s="134">
        <v>40000</v>
      </c>
      <c r="S191" s="117"/>
      <c r="T191" s="117"/>
      <c r="U191" s="117"/>
      <c r="V191" s="117"/>
      <c r="W191" s="117"/>
      <c r="X191" s="117"/>
      <c r="Y191" s="117"/>
      <c r="Z191" s="117"/>
      <c r="AA191" s="152"/>
      <c r="AB191" s="162"/>
      <c r="AC191" s="117"/>
      <c r="AD191" s="117"/>
      <c r="AE191" s="152"/>
      <c r="AF191" s="216"/>
      <c r="AG191" s="216"/>
      <c r="AH191" s="216"/>
      <c r="AI191" s="216"/>
      <c r="AJ191" s="250">
        <v>170000</v>
      </c>
      <c r="AK191" s="216"/>
      <c r="AL191" s="216"/>
      <c r="AM191" s="146"/>
      <c r="AN191" s="216"/>
      <c r="AO191" s="216"/>
      <c r="AP191" s="216"/>
      <c r="AQ191" s="216"/>
      <c r="AR191" s="216"/>
      <c r="AS191" s="216"/>
      <c r="AT191" s="216"/>
      <c r="AU191" s="117"/>
      <c r="AV191" s="117"/>
      <c r="AW191" s="117"/>
      <c r="AX191" s="117"/>
      <c r="AY191" s="117"/>
      <c r="AZ191" s="117"/>
      <c r="BA191" s="117"/>
      <c r="BB191" s="152"/>
      <c r="BC191" s="406"/>
      <c r="BD191" s="16"/>
      <c r="BE191" s="16"/>
      <c r="BF191" s="105"/>
      <c r="BJ191" s="176" t="s">
        <v>437</v>
      </c>
      <c r="BM191" s="11">
        <v>2030</v>
      </c>
    </row>
    <row r="192" spans="1:66" ht="15" customHeight="1" x14ac:dyDescent="0.3">
      <c r="A192" s="117" t="s">
        <v>430</v>
      </c>
      <c r="B192" s="162" t="s">
        <v>431</v>
      </c>
      <c r="C192" s="180" t="s">
        <v>439</v>
      </c>
      <c r="D192" s="117" t="s">
        <v>112</v>
      </c>
      <c r="E192" s="411">
        <v>2027</v>
      </c>
      <c r="F192" s="429">
        <v>55000</v>
      </c>
      <c r="G192" s="411"/>
      <c r="H192" s="117" t="s">
        <v>440</v>
      </c>
      <c r="I192" s="211">
        <v>2005</v>
      </c>
      <c r="J192" s="182"/>
      <c r="K192" s="213">
        <f t="shared" ca="1" si="31"/>
        <v>21</v>
      </c>
      <c r="L192" s="117"/>
      <c r="M192" s="117" t="s">
        <v>81</v>
      </c>
      <c r="N192" s="16" t="str">
        <f t="shared" si="35"/>
        <v xml:space="preserve"> </v>
      </c>
      <c r="O192" s="16" t="str">
        <f t="shared" si="36"/>
        <v xml:space="preserve"> </v>
      </c>
      <c r="P192" s="170" t="s">
        <v>79</v>
      </c>
      <c r="Q192" s="170">
        <f t="shared" si="37"/>
        <v>2044</v>
      </c>
      <c r="R192" s="134">
        <v>40000</v>
      </c>
      <c r="S192" s="117"/>
      <c r="T192" s="117"/>
      <c r="U192" s="117"/>
      <c r="V192" s="117"/>
      <c r="W192" s="117"/>
      <c r="X192" s="117"/>
      <c r="Y192" s="117"/>
      <c r="Z192" s="117"/>
      <c r="AA192" s="152"/>
      <c r="AB192" s="162"/>
      <c r="AC192" s="117"/>
      <c r="AD192" s="117"/>
      <c r="AE192" s="152"/>
      <c r="AF192" s="216"/>
      <c r="AG192" s="216"/>
      <c r="AH192" s="216"/>
      <c r="AI192" s="216"/>
      <c r="AJ192" s="250">
        <v>170000</v>
      </c>
      <c r="AK192" s="216"/>
      <c r="AL192" s="216"/>
      <c r="AM192" s="216"/>
      <c r="AN192" s="216"/>
      <c r="AO192" s="216"/>
      <c r="AP192" s="216"/>
      <c r="AQ192" s="216"/>
      <c r="AR192" s="216"/>
      <c r="AS192" s="216"/>
      <c r="AT192" s="216"/>
      <c r="AU192" s="117"/>
      <c r="AV192" s="117"/>
      <c r="AW192" s="117"/>
      <c r="AX192" s="117"/>
      <c r="AY192" s="117"/>
      <c r="AZ192" s="117"/>
      <c r="BA192" s="117"/>
      <c r="BB192" s="152"/>
      <c r="BC192" s="406"/>
      <c r="BD192" s="16"/>
      <c r="BE192" s="16"/>
      <c r="BF192" s="105"/>
      <c r="BJ192" s="176" t="s">
        <v>439</v>
      </c>
      <c r="BM192" s="11">
        <v>2031</v>
      </c>
    </row>
    <row r="193" spans="1:65" ht="15" customHeight="1" x14ac:dyDescent="0.3">
      <c r="A193" s="204" t="s">
        <v>430</v>
      </c>
      <c r="B193" s="205" t="s">
        <v>431</v>
      </c>
      <c r="C193" s="180" t="s">
        <v>441</v>
      </c>
      <c r="D193" s="204" t="s">
        <v>112</v>
      </c>
      <c r="E193" s="411"/>
      <c r="F193" s="411"/>
      <c r="G193" s="411"/>
      <c r="H193" s="204" t="s">
        <v>245</v>
      </c>
      <c r="I193" s="297">
        <v>2005</v>
      </c>
      <c r="J193" s="182"/>
      <c r="K193" s="213">
        <f t="shared" ca="1" si="31"/>
        <v>21</v>
      </c>
      <c r="L193" s="204"/>
      <c r="M193" s="300" t="s">
        <v>81</v>
      </c>
      <c r="N193" s="16" t="str">
        <f t="shared" si="35"/>
        <v xml:space="preserve"> </v>
      </c>
      <c r="O193" s="16" t="str">
        <f t="shared" si="36"/>
        <v xml:space="preserve"> </v>
      </c>
      <c r="P193" s="170" t="s">
        <v>79</v>
      </c>
      <c r="Q193" s="170">
        <f t="shared" si="37"/>
        <v>2044</v>
      </c>
      <c r="R193" s="134">
        <v>40000</v>
      </c>
      <c r="S193" s="204"/>
      <c r="T193" s="204"/>
      <c r="U193" s="204"/>
      <c r="V193" s="204"/>
      <c r="W193" s="204"/>
      <c r="X193" s="204"/>
      <c r="Y193" s="204"/>
      <c r="Z193" s="204"/>
      <c r="AA193" s="212"/>
      <c r="AB193" s="205"/>
      <c r="AC193" s="204"/>
      <c r="AD193" s="204"/>
      <c r="AE193" s="212"/>
      <c r="AF193" s="216"/>
      <c r="AG193" s="216"/>
      <c r="AH193" s="216"/>
      <c r="AI193" s="216"/>
      <c r="AJ193" s="216"/>
      <c r="AK193" s="216"/>
      <c r="AL193" s="216"/>
      <c r="AM193" s="250">
        <v>170000</v>
      </c>
      <c r="AN193" s="216"/>
      <c r="AO193" s="281">
        <v>60000</v>
      </c>
      <c r="AP193" s="216"/>
      <c r="AQ193" s="216"/>
      <c r="AR193" s="216"/>
      <c r="AS193" s="216"/>
      <c r="AT193" s="216"/>
      <c r="AU193" s="117"/>
      <c r="AV193" s="117"/>
      <c r="AW193" s="117"/>
      <c r="AX193" s="117"/>
      <c r="AY193" s="117"/>
      <c r="AZ193" s="117"/>
      <c r="BA193" s="117"/>
      <c r="BB193" s="152"/>
      <c r="BC193" s="406"/>
      <c r="BD193" s="16"/>
      <c r="BE193" s="16"/>
      <c r="BF193" s="105"/>
      <c r="BJ193" s="176" t="s">
        <v>441</v>
      </c>
      <c r="BM193" s="11">
        <v>2032</v>
      </c>
    </row>
    <row r="194" spans="1:65" ht="15" customHeight="1" x14ac:dyDescent="0.3">
      <c r="A194" s="204" t="s">
        <v>430</v>
      </c>
      <c r="B194" s="205" t="s">
        <v>431</v>
      </c>
      <c r="C194" s="180" t="s">
        <v>442</v>
      </c>
      <c r="D194" s="117" t="s">
        <v>112</v>
      </c>
      <c r="E194" s="411"/>
      <c r="F194" s="411"/>
      <c r="G194" s="411"/>
      <c r="H194" s="16" t="s">
        <v>191</v>
      </c>
      <c r="I194" s="211">
        <v>2005</v>
      </c>
      <c r="J194" s="182" t="s">
        <v>78</v>
      </c>
      <c r="K194" s="213">
        <f t="shared" ca="1" si="31"/>
        <v>21</v>
      </c>
      <c r="L194" s="117"/>
      <c r="M194" s="117" t="s">
        <v>81</v>
      </c>
      <c r="N194" s="16" t="str">
        <f t="shared" si="35"/>
        <v xml:space="preserve"> </v>
      </c>
      <c r="O194" s="16" t="str">
        <f t="shared" si="36"/>
        <v xml:space="preserve"> </v>
      </c>
      <c r="P194" s="170" t="s">
        <v>79</v>
      </c>
      <c r="Q194" s="170">
        <f t="shared" si="37"/>
        <v>2044</v>
      </c>
      <c r="R194" s="134">
        <v>40000</v>
      </c>
      <c r="S194" s="117"/>
      <c r="T194" s="117"/>
      <c r="U194" s="117"/>
      <c r="V194" s="117"/>
      <c r="W194" s="117"/>
      <c r="X194" s="117"/>
      <c r="Y194" s="117"/>
      <c r="Z194" s="117"/>
      <c r="AA194" s="152"/>
      <c r="AB194" s="162"/>
      <c r="AC194" s="117"/>
      <c r="AD194" s="117"/>
      <c r="AE194" s="152"/>
      <c r="AF194" s="216"/>
      <c r="AG194" s="216"/>
      <c r="AH194" s="216"/>
      <c r="AI194" s="216"/>
      <c r="AJ194" s="216"/>
      <c r="AK194" s="216"/>
      <c r="AL194" s="216"/>
      <c r="AM194" s="216"/>
      <c r="AN194" s="216"/>
      <c r="AO194" s="216"/>
      <c r="AP194" s="250">
        <v>170000</v>
      </c>
      <c r="AQ194" s="216"/>
      <c r="AR194" s="281">
        <v>60000</v>
      </c>
      <c r="AS194" s="216"/>
      <c r="AT194" s="216"/>
      <c r="AU194" s="117"/>
      <c r="AV194" s="117"/>
      <c r="AW194" s="117"/>
      <c r="AX194" s="117"/>
      <c r="AY194" s="117"/>
      <c r="AZ194" s="117"/>
      <c r="BA194" s="117"/>
      <c r="BB194" s="152"/>
      <c r="BC194" s="406"/>
      <c r="BD194" s="16"/>
      <c r="BE194" s="16"/>
      <c r="BF194" s="105"/>
      <c r="BJ194" s="176" t="s">
        <v>442</v>
      </c>
      <c r="BM194" s="11">
        <v>2033</v>
      </c>
    </row>
    <row r="195" spans="1:65" ht="15" customHeight="1" x14ac:dyDescent="0.3">
      <c r="A195" s="204" t="s">
        <v>430</v>
      </c>
      <c r="B195" s="205" t="s">
        <v>431</v>
      </c>
      <c r="C195" s="180" t="s">
        <v>443</v>
      </c>
      <c r="D195" s="117" t="s">
        <v>106</v>
      </c>
      <c r="E195" s="411"/>
      <c r="F195" s="411"/>
      <c r="G195" s="411"/>
      <c r="H195" s="117" t="s">
        <v>184</v>
      </c>
      <c r="I195" s="211">
        <v>2005</v>
      </c>
      <c r="J195" s="182"/>
      <c r="K195" s="213">
        <f t="shared" ca="1" si="31"/>
        <v>21</v>
      </c>
      <c r="L195" s="117"/>
      <c r="M195" s="117" t="s">
        <v>81</v>
      </c>
      <c r="N195" s="16" t="str">
        <f t="shared" si="35"/>
        <v xml:space="preserve"> </v>
      </c>
      <c r="O195" s="16" t="str">
        <f t="shared" si="36"/>
        <v xml:space="preserve"> </v>
      </c>
      <c r="P195" s="170" t="s">
        <v>79</v>
      </c>
      <c r="Q195" s="170">
        <f t="shared" si="37"/>
        <v>2044</v>
      </c>
      <c r="R195" s="134">
        <v>40000</v>
      </c>
      <c r="S195" s="117"/>
      <c r="T195" s="117"/>
      <c r="U195" s="117"/>
      <c r="V195" s="117"/>
      <c r="W195" s="117"/>
      <c r="X195" s="117"/>
      <c r="Y195" s="117"/>
      <c r="Z195" s="117"/>
      <c r="AA195" s="152"/>
      <c r="AB195" s="162"/>
      <c r="AC195" s="117"/>
      <c r="AD195" s="117"/>
      <c r="AE195" s="152"/>
      <c r="AF195" s="216"/>
      <c r="AG195" s="216"/>
      <c r="AH195" s="216"/>
      <c r="AI195" s="216"/>
      <c r="AJ195" s="216"/>
      <c r="AK195" s="216"/>
      <c r="AL195" s="216"/>
      <c r="AM195" s="216"/>
      <c r="AN195" s="216"/>
      <c r="AO195" s="216"/>
      <c r="AP195" s="250">
        <v>170000</v>
      </c>
      <c r="AQ195" s="216"/>
      <c r="AR195" s="216"/>
      <c r="AS195" s="216"/>
      <c r="AT195" s="216"/>
      <c r="AU195" s="117"/>
      <c r="AV195" s="117"/>
      <c r="AW195" s="117"/>
      <c r="AX195" s="117"/>
      <c r="AY195" s="117"/>
      <c r="AZ195" s="117"/>
      <c r="BA195" s="117"/>
      <c r="BB195" s="152"/>
      <c r="BC195" s="406"/>
      <c r="BD195" s="16"/>
      <c r="BE195" s="16"/>
      <c r="BF195" s="105"/>
      <c r="BJ195" s="176" t="s">
        <v>444</v>
      </c>
    </row>
    <row r="196" spans="1:65" ht="15" customHeight="1" x14ac:dyDescent="0.3">
      <c r="A196" s="204" t="s">
        <v>430</v>
      </c>
      <c r="B196" s="205" t="s">
        <v>431</v>
      </c>
      <c r="C196" s="180" t="s">
        <v>445</v>
      </c>
      <c r="D196" s="117"/>
      <c r="E196" s="411" t="s">
        <v>100</v>
      </c>
      <c r="F196" s="411"/>
      <c r="G196" s="411"/>
      <c r="H196" s="117" t="s">
        <v>245</v>
      </c>
      <c r="I196" s="211">
        <v>1992</v>
      </c>
      <c r="J196" s="182"/>
      <c r="K196" s="213">
        <f t="shared" ca="1" si="31"/>
        <v>34</v>
      </c>
      <c r="L196" s="117"/>
      <c r="M196" s="117" t="s">
        <v>81</v>
      </c>
      <c r="N196" s="16" t="str">
        <f t="shared" si="35"/>
        <v xml:space="preserve"> </v>
      </c>
      <c r="O196" s="16" t="str">
        <f t="shared" si="36"/>
        <v xml:space="preserve"> </v>
      </c>
      <c r="P196" s="170" t="s">
        <v>79</v>
      </c>
      <c r="Q196" s="170">
        <f t="shared" si="37"/>
        <v>2031</v>
      </c>
      <c r="R196" s="134">
        <v>25000</v>
      </c>
      <c r="S196" s="117"/>
      <c r="T196" s="117"/>
      <c r="U196" s="117"/>
      <c r="V196" s="117"/>
      <c r="W196" s="117"/>
      <c r="X196" s="117"/>
      <c r="Y196" s="117"/>
      <c r="Z196" s="117"/>
      <c r="AA196" s="399">
        <v>80000</v>
      </c>
      <c r="AB196" s="162"/>
      <c r="AC196" s="117"/>
      <c r="AD196" s="117"/>
      <c r="AE196" s="152"/>
      <c r="AF196" s="216"/>
      <c r="AG196" s="216"/>
      <c r="AH196" s="216"/>
      <c r="AI196" s="216"/>
      <c r="AJ196" s="216"/>
      <c r="AK196" s="216"/>
      <c r="AL196" s="216"/>
      <c r="AM196" s="216"/>
      <c r="AN196" s="216"/>
      <c r="AO196" s="216"/>
      <c r="AP196" s="216"/>
      <c r="AQ196" s="216"/>
      <c r="AR196" s="183"/>
      <c r="AS196" s="216"/>
      <c r="AT196" s="183"/>
      <c r="AU196" s="117"/>
      <c r="AV196" s="117"/>
      <c r="AW196" s="117"/>
      <c r="AX196" s="117"/>
      <c r="AY196" s="117"/>
      <c r="AZ196" s="117"/>
      <c r="BA196" s="117"/>
      <c r="BB196" s="152"/>
      <c r="BC196" s="406"/>
      <c r="BD196" s="16"/>
      <c r="BE196" s="16"/>
      <c r="BF196" s="105"/>
      <c r="BJ196" s="176" t="s">
        <v>445</v>
      </c>
      <c r="BK196" s="11" t="s">
        <v>83</v>
      </c>
    </row>
    <row r="197" spans="1:65" ht="15" customHeight="1" x14ac:dyDescent="0.3">
      <c r="A197" s="204" t="s">
        <v>430</v>
      </c>
      <c r="B197" s="205" t="s">
        <v>431</v>
      </c>
      <c r="C197" s="180" t="s">
        <v>446</v>
      </c>
      <c r="D197" s="117"/>
      <c r="E197" s="411" t="s">
        <v>100</v>
      </c>
      <c r="F197" s="411"/>
      <c r="G197" s="411"/>
      <c r="H197" s="117" t="s">
        <v>245</v>
      </c>
      <c r="I197" s="211">
        <v>1992</v>
      </c>
      <c r="J197" s="182"/>
      <c r="K197" s="213">
        <f t="shared" ca="1" si="31"/>
        <v>34</v>
      </c>
      <c r="L197" s="117"/>
      <c r="M197" s="117" t="s">
        <v>81</v>
      </c>
      <c r="N197" s="16" t="str">
        <f t="shared" si="35"/>
        <v xml:space="preserve"> </v>
      </c>
      <c r="O197" s="16" t="str">
        <f t="shared" si="36"/>
        <v xml:space="preserve"> </v>
      </c>
      <c r="P197" s="170" t="s">
        <v>79</v>
      </c>
      <c r="Q197" s="170">
        <f t="shared" si="37"/>
        <v>2031</v>
      </c>
      <c r="R197" s="134">
        <v>25000</v>
      </c>
      <c r="S197" s="117"/>
      <c r="T197" s="117"/>
      <c r="U197" s="117"/>
      <c r="V197" s="117"/>
      <c r="W197" s="117"/>
      <c r="X197" s="117"/>
      <c r="Y197" s="117"/>
      <c r="Z197" s="117"/>
      <c r="AA197" s="399">
        <v>80000</v>
      </c>
      <c r="AB197" s="162"/>
      <c r="AC197" s="117"/>
      <c r="AD197" s="117"/>
      <c r="AE197" s="152"/>
      <c r="AF197" s="216"/>
      <c r="AG197" s="216"/>
      <c r="AH197" s="216"/>
      <c r="AI197" s="216"/>
      <c r="AJ197" s="117"/>
      <c r="AK197" s="216"/>
      <c r="AL197" s="216"/>
      <c r="AM197" s="216"/>
      <c r="AN197" s="216"/>
      <c r="AO197" s="216"/>
      <c r="AP197" s="216"/>
      <c r="AQ197" s="216"/>
      <c r="AR197" s="216"/>
      <c r="AS197" s="216"/>
      <c r="AT197" s="216"/>
      <c r="AU197" s="117"/>
      <c r="AV197" s="117"/>
      <c r="AW197" s="117"/>
      <c r="AX197" s="117"/>
      <c r="AY197" s="117"/>
      <c r="AZ197" s="117"/>
      <c r="BA197" s="117"/>
      <c r="BB197" s="152"/>
      <c r="BC197" s="406"/>
      <c r="BD197" s="16"/>
      <c r="BE197" s="16"/>
      <c r="BF197" s="105"/>
      <c r="BJ197" s="176" t="s">
        <v>446</v>
      </c>
      <c r="BK197" s="11" t="s">
        <v>83</v>
      </c>
    </row>
    <row r="198" spans="1:65" ht="15" customHeight="1" x14ac:dyDescent="0.3">
      <c r="A198" s="204"/>
      <c r="B198" s="205"/>
      <c r="C198" s="205"/>
      <c r="D198" s="117"/>
      <c r="E198" s="214"/>
      <c r="F198" s="214"/>
      <c r="G198" s="11"/>
      <c r="H198" s="117"/>
      <c r="I198" s="152"/>
      <c r="J198" s="117"/>
      <c r="K198" s="117"/>
      <c r="L198" s="117"/>
      <c r="M198" s="117"/>
      <c r="N198" s="16" t="str">
        <f t="shared" si="35"/>
        <v xml:space="preserve"> </v>
      </c>
      <c r="O198" s="16" t="str">
        <f t="shared" si="36"/>
        <v xml:space="preserve"> </v>
      </c>
      <c r="P198" s="16" t="str">
        <f t="shared" ref="P198:S203" si="38">IF(J198&gt;2008, J198+20, " ")</f>
        <v xml:space="preserve"> </v>
      </c>
      <c r="Q198" s="16" t="str">
        <f t="shared" si="38"/>
        <v xml:space="preserve"> </v>
      </c>
      <c r="R198" s="16" t="str">
        <f t="shared" si="38"/>
        <v xml:space="preserve"> </v>
      </c>
      <c r="S198" s="16" t="str">
        <f t="shared" si="38"/>
        <v xml:space="preserve"> </v>
      </c>
      <c r="T198" s="117"/>
      <c r="U198" s="117"/>
      <c r="V198" s="117"/>
      <c r="W198" s="117"/>
      <c r="X198" s="117"/>
      <c r="Y198" s="117"/>
      <c r="Z198" s="117"/>
      <c r="AA198" s="152"/>
      <c r="AB198" s="162"/>
      <c r="AC198" s="117"/>
      <c r="AD198" s="117"/>
      <c r="AE198" s="152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52"/>
      <c r="BC198" s="406"/>
      <c r="BD198" s="16"/>
      <c r="BE198" s="16"/>
      <c r="BF198" s="105"/>
    </row>
    <row r="199" spans="1:65" ht="15" customHeight="1" x14ac:dyDescent="0.3">
      <c r="A199" s="204"/>
      <c r="B199" s="205"/>
      <c r="C199" s="205"/>
      <c r="D199" s="117"/>
      <c r="E199" s="117"/>
      <c r="F199" s="117"/>
      <c r="G199" s="11"/>
      <c r="H199" s="117"/>
      <c r="I199" s="152"/>
      <c r="J199" s="117"/>
      <c r="K199" s="117"/>
      <c r="L199" s="117"/>
      <c r="M199" s="117"/>
      <c r="N199" s="16" t="str">
        <f t="shared" si="35"/>
        <v xml:space="preserve"> </v>
      </c>
      <c r="O199" s="16" t="str">
        <f t="shared" si="36"/>
        <v xml:space="preserve"> </v>
      </c>
      <c r="P199" s="16" t="str">
        <f t="shared" si="38"/>
        <v xml:space="preserve"> </v>
      </c>
      <c r="Q199" s="16" t="str">
        <f t="shared" si="38"/>
        <v xml:space="preserve"> </v>
      </c>
      <c r="R199" s="16" t="str">
        <f t="shared" si="38"/>
        <v xml:space="preserve"> </v>
      </c>
      <c r="S199" s="16" t="str">
        <f t="shared" si="38"/>
        <v xml:space="preserve"> </v>
      </c>
      <c r="T199" s="117"/>
      <c r="U199" s="117"/>
      <c r="V199" s="117"/>
      <c r="W199" s="117"/>
      <c r="X199" s="117"/>
      <c r="Y199" s="117"/>
      <c r="Z199" s="117"/>
      <c r="AA199" s="152"/>
      <c r="AB199" s="162"/>
      <c r="AC199" s="117"/>
      <c r="AD199" s="117"/>
      <c r="AE199" s="152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52"/>
      <c r="BC199" s="406"/>
      <c r="BD199" s="16"/>
      <c r="BE199" s="16"/>
      <c r="BF199" s="105"/>
    </row>
    <row r="200" spans="1:65" ht="15" customHeight="1" x14ac:dyDescent="0.3">
      <c r="A200" s="204"/>
      <c r="B200" s="205"/>
      <c r="C200" s="205"/>
      <c r="D200" s="117"/>
      <c r="E200" s="117"/>
      <c r="F200" s="117"/>
      <c r="G200" s="11"/>
      <c r="H200" s="117"/>
      <c r="I200" s="152"/>
      <c r="J200" s="117"/>
      <c r="K200" s="117"/>
      <c r="L200" s="117"/>
      <c r="M200" s="117"/>
      <c r="N200" s="16" t="str">
        <f t="shared" si="35"/>
        <v xml:space="preserve"> </v>
      </c>
      <c r="O200" s="16" t="str">
        <f t="shared" si="36"/>
        <v xml:space="preserve"> </v>
      </c>
      <c r="P200" s="16" t="str">
        <f t="shared" si="38"/>
        <v xml:space="preserve"> </v>
      </c>
      <c r="Q200" s="16" t="str">
        <f t="shared" si="38"/>
        <v xml:space="preserve"> </v>
      </c>
      <c r="R200" s="16" t="str">
        <f t="shared" si="38"/>
        <v xml:space="preserve"> </v>
      </c>
      <c r="S200" s="16" t="str">
        <f t="shared" si="38"/>
        <v xml:space="preserve"> </v>
      </c>
      <c r="T200" s="117"/>
      <c r="U200" s="117"/>
      <c r="V200" s="117"/>
      <c r="W200" s="117"/>
      <c r="X200" s="117"/>
      <c r="Y200" s="117"/>
      <c r="Z200" s="117"/>
      <c r="AA200" s="152"/>
      <c r="AB200" s="162"/>
      <c r="AC200" s="117"/>
      <c r="AD200" s="117"/>
      <c r="AE200" s="152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52"/>
      <c r="BC200" s="406"/>
      <c r="BD200" s="16"/>
      <c r="BE200" s="16"/>
      <c r="BF200" s="105"/>
    </row>
    <row r="201" spans="1:65" ht="15" customHeight="1" x14ac:dyDescent="0.3">
      <c r="A201" s="204"/>
      <c r="B201" s="205"/>
      <c r="C201" s="205"/>
      <c r="D201" s="117"/>
      <c r="E201" s="117"/>
      <c r="F201" s="117"/>
      <c r="G201" s="11"/>
      <c r="H201" s="117"/>
      <c r="I201" s="152"/>
      <c r="J201" s="117"/>
      <c r="K201" s="117"/>
      <c r="L201" s="117"/>
      <c r="M201" s="117"/>
      <c r="N201" s="16" t="str">
        <f t="shared" si="35"/>
        <v xml:space="preserve"> </v>
      </c>
      <c r="O201" s="16" t="str">
        <f t="shared" si="36"/>
        <v xml:space="preserve"> </v>
      </c>
      <c r="P201" s="16" t="str">
        <f t="shared" si="38"/>
        <v xml:space="preserve"> </v>
      </c>
      <c r="Q201" s="16" t="str">
        <f t="shared" si="38"/>
        <v xml:space="preserve"> </v>
      </c>
      <c r="R201" s="16" t="str">
        <f t="shared" si="38"/>
        <v xml:space="preserve"> </v>
      </c>
      <c r="S201" s="16" t="str">
        <f t="shared" si="38"/>
        <v xml:space="preserve"> </v>
      </c>
      <c r="T201" s="117"/>
      <c r="U201" s="117"/>
      <c r="V201" s="117"/>
      <c r="W201" s="117"/>
      <c r="X201" s="117"/>
      <c r="Y201" s="117"/>
      <c r="Z201" s="117"/>
      <c r="AA201" s="152"/>
      <c r="AB201" s="162"/>
      <c r="AC201" s="117"/>
      <c r="AD201" s="117"/>
      <c r="AE201" s="152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52"/>
      <c r="BC201" s="406"/>
      <c r="BD201" s="16"/>
      <c r="BE201" s="16"/>
      <c r="BF201" s="105"/>
    </row>
    <row r="202" spans="1:65" ht="15" customHeight="1" x14ac:dyDescent="0.3">
      <c r="A202" s="204"/>
      <c r="B202" s="205"/>
      <c r="C202" s="205"/>
      <c r="D202" s="117"/>
      <c r="E202" s="117"/>
      <c r="F202" s="117"/>
      <c r="G202" s="11"/>
      <c r="H202" s="117"/>
      <c r="I202" s="152"/>
      <c r="J202" s="117"/>
      <c r="K202" s="117"/>
      <c r="L202" s="117"/>
      <c r="M202" s="117"/>
      <c r="N202" s="16" t="str">
        <f t="shared" si="35"/>
        <v xml:space="preserve"> </v>
      </c>
      <c r="O202" s="16" t="str">
        <f t="shared" si="36"/>
        <v xml:space="preserve"> </v>
      </c>
      <c r="P202" s="16" t="str">
        <f t="shared" si="38"/>
        <v xml:space="preserve"> </v>
      </c>
      <c r="Q202" s="16" t="str">
        <f t="shared" si="38"/>
        <v xml:space="preserve"> </v>
      </c>
      <c r="R202" s="16" t="str">
        <f t="shared" si="38"/>
        <v xml:space="preserve"> </v>
      </c>
      <c r="S202" s="16" t="str">
        <f t="shared" si="38"/>
        <v xml:space="preserve"> </v>
      </c>
      <c r="T202" s="117"/>
      <c r="U202" s="117"/>
      <c r="V202" s="117"/>
      <c r="W202" s="117"/>
      <c r="X202" s="117"/>
      <c r="Y202" s="117"/>
      <c r="Z202" s="117"/>
      <c r="AA202" s="152"/>
      <c r="AB202" s="162"/>
      <c r="AC202" s="117"/>
      <c r="AD202" s="117"/>
      <c r="AE202" s="152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52"/>
      <c r="BC202" s="406"/>
      <c r="BD202" s="16"/>
      <c r="BE202" s="16"/>
      <c r="BF202" s="105"/>
    </row>
    <row r="203" spans="1:65" ht="15" customHeight="1" x14ac:dyDescent="0.3">
      <c r="A203" s="204"/>
      <c r="B203" s="205"/>
      <c r="C203" s="205"/>
      <c r="D203" s="117"/>
      <c r="E203" s="117"/>
      <c r="F203" s="117"/>
      <c r="G203" s="11"/>
      <c r="H203" s="117"/>
      <c r="I203" s="152"/>
      <c r="J203" s="117"/>
      <c r="K203" s="117"/>
      <c r="L203" s="117"/>
      <c r="M203" s="117"/>
      <c r="N203" s="16" t="str">
        <f t="shared" si="35"/>
        <v xml:space="preserve"> </v>
      </c>
      <c r="O203" s="16" t="str">
        <f t="shared" si="36"/>
        <v xml:space="preserve"> </v>
      </c>
      <c r="P203" s="16" t="str">
        <f t="shared" si="38"/>
        <v xml:space="preserve"> </v>
      </c>
      <c r="Q203" s="16" t="str">
        <f t="shared" si="38"/>
        <v xml:space="preserve"> </v>
      </c>
      <c r="R203" s="16" t="str">
        <f t="shared" si="38"/>
        <v xml:space="preserve"> </v>
      </c>
      <c r="S203" s="16" t="str">
        <f t="shared" si="38"/>
        <v xml:space="preserve"> </v>
      </c>
      <c r="T203" s="117"/>
      <c r="U203" s="117"/>
      <c r="V203" s="117"/>
      <c r="W203" s="117"/>
      <c r="X203" s="117"/>
      <c r="Y203" s="117"/>
      <c r="Z203" s="117"/>
      <c r="AA203" s="152"/>
      <c r="AB203" s="162"/>
      <c r="AC203" s="117"/>
      <c r="AD203" s="117"/>
      <c r="AE203" s="152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52"/>
      <c r="BC203" s="406"/>
      <c r="BD203" s="16"/>
      <c r="BE203" s="16"/>
      <c r="BF203" s="105"/>
    </row>
    <row r="204" spans="1:65" ht="15" customHeight="1" x14ac:dyDescent="0.3">
      <c r="A204" s="117"/>
      <c r="B204" s="205"/>
      <c r="C204" s="117"/>
      <c r="D204" s="117"/>
      <c r="E204" s="117"/>
      <c r="F204" s="117"/>
      <c r="G204" s="11"/>
      <c r="H204" s="117"/>
      <c r="I204" s="152"/>
      <c r="J204" s="117"/>
      <c r="K204" s="162"/>
      <c r="L204" s="117"/>
      <c r="M204" s="117"/>
      <c r="N204" s="16" t="str">
        <f t="shared" si="35"/>
        <v xml:space="preserve"> </v>
      </c>
      <c r="O204" s="16" t="str">
        <f t="shared" si="36"/>
        <v xml:space="preserve"> </v>
      </c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52"/>
      <c r="AB204" s="162"/>
      <c r="AC204" s="117"/>
      <c r="AD204" s="117"/>
      <c r="AE204" s="152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7"/>
      <c r="BA204" s="117"/>
      <c r="BB204" s="117"/>
      <c r="BC204" s="152"/>
      <c r="BD204" s="16"/>
      <c r="BE204" s="16"/>
      <c r="BF204" s="105"/>
    </row>
    <row r="205" spans="1:65" ht="15" customHeight="1" x14ac:dyDescent="0.3">
      <c r="A205" s="117"/>
      <c r="B205" s="205"/>
      <c r="C205" s="117"/>
      <c r="D205" s="117"/>
      <c r="E205" s="425"/>
      <c r="F205" s="431"/>
      <c r="G205" s="425"/>
      <c r="H205" s="117"/>
      <c r="I205" s="117"/>
      <c r="J205" s="214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52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52"/>
      <c r="BD205" s="16"/>
      <c r="BE205" s="16"/>
      <c r="BF205" s="105"/>
    </row>
    <row r="206" spans="1:65" ht="39" customHeight="1" x14ac:dyDescent="0.3">
      <c r="A206" s="117"/>
      <c r="B206" s="205"/>
      <c r="C206" s="117"/>
      <c r="D206" s="117"/>
      <c r="E206" s="425"/>
      <c r="F206" s="431"/>
      <c r="G206" s="425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27" t="s">
        <v>35</v>
      </c>
      <c r="X206" s="140" t="s">
        <v>36</v>
      </c>
      <c r="Y206" s="140" t="s">
        <v>37</v>
      </c>
      <c r="Z206" s="141" t="s">
        <v>38</v>
      </c>
      <c r="AA206" s="139" t="s">
        <v>39</v>
      </c>
      <c r="AB206" s="139" t="s">
        <v>40</v>
      </c>
      <c r="AC206" s="27" t="s">
        <v>41</v>
      </c>
      <c r="AD206" s="27" t="s">
        <v>42</v>
      </c>
      <c r="AE206" s="27" t="s">
        <v>43</v>
      </c>
      <c r="AF206" s="139" t="s">
        <v>44</v>
      </c>
      <c r="AG206" s="139" t="s">
        <v>45</v>
      </c>
      <c r="AH206" s="139" t="s">
        <v>46</v>
      </c>
      <c r="AI206" s="27" t="s">
        <v>47</v>
      </c>
      <c r="AJ206" s="27" t="s">
        <v>48</v>
      </c>
      <c r="AK206" s="27" t="s">
        <v>49</v>
      </c>
      <c r="AL206" s="139" t="s">
        <v>50</v>
      </c>
      <c r="AM206" s="139" t="s">
        <v>51</v>
      </c>
      <c r="AN206" s="139" t="s">
        <v>52</v>
      </c>
      <c r="AO206" s="27" t="s">
        <v>53</v>
      </c>
      <c r="AP206" s="27" t="s">
        <v>54</v>
      </c>
      <c r="AQ206" s="27" t="s">
        <v>55</v>
      </c>
      <c r="AR206" s="139" t="s">
        <v>56</v>
      </c>
      <c r="AS206" s="139" t="s">
        <v>57</v>
      </c>
      <c r="AT206" s="139" t="s">
        <v>58</v>
      </c>
      <c r="AU206" s="27" t="s">
        <v>59</v>
      </c>
      <c r="AV206" s="27" t="s">
        <v>60</v>
      </c>
      <c r="AW206" s="27" t="s">
        <v>61</v>
      </c>
      <c r="AX206" s="139" t="s">
        <v>62</v>
      </c>
      <c r="AY206" s="139" t="s">
        <v>63</v>
      </c>
      <c r="AZ206" s="139" t="s">
        <v>64</v>
      </c>
      <c r="BA206" s="27" t="s">
        <v>65</v>
      </c>
      <c r="BB206" s="143" t="s">
        <v>66</v>
      </c>
      <c r="BC206" s="271" t="s">
        <v>67</v>
      </c>
      <c r="BD206" s="139" t="s">
        <v>68</v>
      </c>
      <c r="BE206" s="139" t="s">
        <v>69</v>
      </c>
      <c r="BF206" s="316" t="s">
        <v>70</v>
      </c>
    </row>
    <row r="207" spans="1:65" ht="15" customHeight="1" x14ac:dyDescent="0.3">
      <c r="A207" s="117"/>
      <c r="B207" s="117"/>
      <c r="C207" s="117"/>
      <c r="D207" s="117"/>
      <c r="E207" s="425"/>
      <c r="F207" s="431"/>
      <c r="G207" s="425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236" t="s">
        <v>447</v>
      </c>
      <c r="S207" s="117"/>
      <c r="T207" s="117">
        <f t="shared" ref="T207:AI207" si="39">SUM(T11:T204)</f>
        <v>372000</v>
      </c>
      <c r="U207" s="117">
        <f t="shared" si="39"/>
        <v>455000</v>
      </c>
      <c r="V207" s="117">
        <f t="shared" si="39"/>
        <v>0</v>
      </c>
      <c r="W207" s="251">
        <f t="shared" si="39"/>
        <v>656600</v>
      </c>
      <c r="X207" s="252">
        <f t="shared" si="39"/>
        <v>834000</v>
      </c>
      <c r="Y207" s="252">
        <f t="shared" si="39"/>
        <v>740000</v>
      </c>
      <c r="Z207" s="251">
        <f t="shared" si="39"/>
        <v>357000</v>
      </c>
      <c r="AA207" s="252">
        <f t="shared" si="39"/>
        <v>3150000</v>
      </c>
      <c r="AB207" s="252">
        <f t="shared" si="39"/>
        <v>2235000</v>
      </c>
      <c r="AC207" s="251">
        <f t="shared" si="39"/>
        <v>258600</v>
      </c>
      <c r="AD207" s="252">
        <f t="shared" si="39"/>
        <v>1160000</v>
      </c>
      <c r="AE207" s="252">
        <f t="shared" si="39"/>
        <v>2930000</v>
      </c>
      <c r="AF207" s="251">
        <f t="shared" si="39"/>
        <v>105000</v>
      </c>
      <c r="AG207" s="252">
        <f t="shared" si="39"/>
        <v>1190000</v>
      </c>
      <c r="AH207" s="252">
        <f t="shared" si="39"/>
        <v>0</v>
      </c>
      <c r="AI207" s="251">
        <f t="shared" si="39"/>
        <v>153000</v>
      </c>
      <c r="AJ207" s="252">
        <f>SUM(AJ11:AJ200)</f>
        <v>1870000</v>
      </c>
      <c r="AK207" s="252">
        <f t="shared" ref="AK207:BF207" si="40">SUM(AK11:AK204)</f>
        <v>0</v>
      </c>
      <c r="AL207" s="252">
        <f t="shared" si="40"/>
        <v>5000</v>
      </c>
      <c r="AM207" s="252">
        <f t="shared" si="40"/>
        <v>1320000</v>
      </c>
      <c r="AN207" s="252">
        <f t="shared" si="40"/>
        <v>850000</v>
      </c>
      <c r="AO207" s="252">
        <f t="shared" si="40"/>
        <v>172500</v>
      </c>
      <c r="AP207" s="252">
        <f t="shared" si="40"/>
        <v>1360000</v>
      </c>
      <c r="AQ207" s="252">
        <f t="shared" si="40"/>
        <v>0</v>
      </c>
      <c r="AR207" s="252">
        <f t="shared" si="40"/>
        <v>150000</v>
      </c>
      <c r="AS207" s="252">
        <f t="shared" si="40"/>
        <v>340000</v>
      </c>
      <c r="AT207" s="252">
        <f t="shared" si="40"/>
        <v>0</v>
      </c>
      <c r="AU207" s="252">
        <f t="shared" si="40"/>
        <v>65000</v>
      </c>
      <c r="AV207" s="252">
        <f t="shared" si="40"/>
        <v>170000</v>
      </c>
      <c r="AW207" s="252">
        <f t="shared" si="40"/>
        <v>0</v>
      </c>
      <c r="AX207" s="252">
        <f t="shared" si="40"/>
        <v>160000</v>
      </c>
      <c r="AY207" s="252">
        <f t="shared" si="40"/>
        <v>170000</v>
      </c>
      <c r="AZ207" s="252">
        <f t="shared" si="40"/>
        <v>0</v>
      </c>
      <c r="BA207" s="252">
        <f t="shared" si="40"/>
        <v>0</v>
      </c>
      <c r="BB207" s="252">
        <f t="shared" si="40"/>
        <v>300000</v>
      </c>
      <c r="BC207" s="272">
        <f t="shared" si="40"/>
        <v>1120000</v>
      </c>
      <c r="BD207" s="273">
        <f t="shared" si="40"/>
        <v>0</v>
      </c>
      <c r="BE207" s="273">
        <f t="shared" si="40"/>
        <v>0</v>
      </c>
      <c r="BF207" s="317">
        <f t="shared" si="40"/>
        <v>0</v>
      </c>
    </row>
    <row r="208" spans="1:65" ht="15" customHeight="1" x14ac:dyDescent="0.3">
      <c r="A208" s="117"/>
      <c r="B208" s="117"/>
      <c r="C208" s="117"/>
      <c r="D208" s="117"/>
      <c r="E208" s="425"/>
      <c r="F208" s="431"/>
      <c r="G208" s="425"/>
      <c r="H208" s="117"/>
      <c r="I208" s="117"/>
      <c r="J208" s="117"/>
      <c r="K208" s="117"/>
      <c r="L208" s="117">
        <f>SUM(L29+L30+L31+L54+L73+L75+L106+L143+L154)</f>
        <v>6202500</v>
      </c>
      <c r="M208" s="117"/>
      <c r="N208" s="117"/>
      <c r="O208" s="117"/>
      <c r="P208" s="117"/>
      <c r="Q208" s="117"/>
      <c r="R208" s="236" t="s">
        <v>448</v>
      </c>
      <c r="S208" s="117"/>
      <c r="T208" s="117"/>
      <c r="U208" s="117"/>
      <c r="V208" s="117"/>
      <c r="W208" s="252">
        <f>SUM(W11:W25)</f>
        <v>0</v>
      </c>
      <c r="X208" s="252">
        <f t="shared" ref="X208:BF208" si="41">SUM(X11:X24)</f>
        <v>420000</v>
      </c>
      <c r="Y208" s="252">
        <f t="shared" si="41"/>
        <v>0</v>
      </c>
      <c r="Z208" s="252">
        <f t="shared" si="41"/>
        <v>0</v>
      </c>
      <c r="AA208" s="252">
        <f t="shared" si="41"/>
        <v>340000</v>
      </c>
      <c r="AB208" s="252">
        <f t="shared" si="41"/>
        <v>0</v>
      </c>
      <c r="AC208" s="252">
        <f t="shared" si="41"/>
        <v>70000</v>
      </c>
      <c r="AD208" s="252">
        <f t="shared" si="41"/>
        <v>0</v>
      </c>
      <c r="AE208" s="252">
        <f t="shared" si="41"/>
        <v>0</v>
      </c>
      <c r="AF208" s="252">
        <f t="shared" si="41"/>
        <v>40000</v>
      </c>
      <c r="AG208" s="252">
        <f t="shared" si="41"/>
        <v>0</v>
      </c>
      <c r="AH208" s="252">
        <f t="shared" si="41"/>
        <v>0</v>
      </c>
      <c r="AI208" s="252">
        <f t="shared" si="41"/>
        <v>0</v>
      </c>
      <c r="AJ208" s="252">
        <f t="shared" si="41"/>
        <v>0</v>
      </c>
      <c r="AK208" s="252">
        <f t="shared" si="41"/>
        <v>0</v>
      </c>
      <c r="AL208" s="252">
        <f t="shared" si="41"/>
        <v>0</v>
      </c>
      <c r="AM208" s="252">
        <f t="shared" si="41"/>
        <v>0</v>
      </c>
      <c r="AN208" s="252">
        <f t="shared" si="41"/>
        <v>0</v>
      </c>
      <c r="AO208" s="252">
        <f t="shared" si="41"/>
        <v>0</v>
      </c>
      <c r="AP208" s="252">
        <f t="shared" si="41"/>
        <v>0</v>
      </c>
      <c r="AQ208" s="252">
        <f t="shared" si="41"/>
        <v>0</v>
      </c>
      <c r="AR208" s="252">
        <f t="shared" si="41"/>
        <v>50000</v>
      </c>
      <c r="AS208" s="252">
        <f t="shared" si="41"/>
        <v>0</v>
      </c>
      <c r="AT208" s="252">
        <f t="shared" si="41"/>
        <v>0</v>
      </c>
      <c r="AU208" s="252">
        <f t="shared" si="41"/>
        <v>0</v>
      </c>
      <c r="AV208" s="252">
        <f t="shared" si="41"/>
        <v>0</v>
      </c>
      <c r="AW208" s="252">
        <f t="shared" si="41"/>
        <v>0</v>
      </c>
      <c r="AX208" s="252">
        <f t="shared" si="41"/>
        <v>40000</v>
      </c>
      <c r="AY208" s="252">
        <f t="shared" si="41"/>
        <v>0</v>
      </c>
      <c r="AZ208" s="252">
        <f t="shared" si="41"/>
        <v>0</v>
      </c>
      <c r="BA208" s="252">
        <f t="shared" si="41"/>
        <v>0</v>
      </c>
      <c r="BB208" s="252">
        <f t="shared" si="41"/>
        <v>0</v>
      </c>
      <c r="BC208" s="272">
        <f t="shared" si="41"/>
        <v>0</v>
      </c>
      <c r="BD208" s="252">
        <f t="shared" si="41"/>
        <v>0</v>
      </c>
      <c r="BE208" s="272">
        <f t="shared" si="41"/>
        <v>0</v>
      </c>
      <c r="BF208" s="317">
        <f t="shared" si="41"/>
        <v>0</v>
      </c>
    </row>
    <row r="209" spans="1:58" ht="15" customHeight="1" x14ac:dyDescent="0.3">
      <c r="A209" s="117"/>
      <c r="B209" s="117"/>
      <c r="C209" s="117"/>
      <c r="D209" s="117"/>
      <c r="E209" s="425"/>
      <c r="F209" s="431"/>
      <c r="G209" s="425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236" t="s">
        <v>449</v>
      </c>
      <c r="S209" s="117"/>
      <c r="T209" s="117"/>
      <c r="U209" s="117"/>
      <c r="V209" s="117"/>
      <c r="W209" s="252">
        <f>W207-W208</f>
        <v>656600</v>
      </c>
      <c r="X209" s="252">
        <f t="shared" ref="X209:BC209" si="42">X207-X208</f>
        <v>414000</v>
      </c>
      <c r="Y209" s="252">
        <f t="shared" si="42"/>
        <v>740000</v>
      </c>
      <c r="Z209" s="253">
        <f t="shared" si="42"/>
        <v>357000</v>
      </c>
      <c r="AA209" s="253">
        <f t="shared" si="42"/>
        <v>2810000</v>
      </c>
      <c r="AB209" s="253">
        <f t="shared" si="42"/>
        <v>2235000</v>
      </c>
      <c r="AC209" s="253">
        <f t="shared" si="42"/>
        <v>188600</v>
      </c>
      <c r="AD209" s="253">
        <f t="shared" si="42"/>
        <v>1160000</v>
      </c>
      <c r="AE209" s="253">
        <f t="shared" si="42"/>
        <v>2930000</v>
      </c>
      <c r="AF209" s="253">
        <f t="shared" si="42"/>
        <v>65000</v>
      </c>
      <c r="AG209" s="253">
        <f t="shared" si="42"/>
        <v>1190000</v>
      </c>
      <c r="AH209" s="253">
        <f t="shared" si="42"/>
        <v>0</v>
      </c>
      <c r="AI209" s="253">
        <f t="shared" si="42"/>
        <v>153000</v>
      </c>
      <c r="AJ209" s="253">
        <f t="shared" si="42"/>
        <v>1870000</v>
      </c>
      <c r="AK209" s="253">
        <f t="shared" si="42"/>
        <v>0</v>
      </c>
      <c r="AL209" s="253">
        <f t="shared" si="42"/>
        <v>5000</v>
      </c>
      <c r="AM209" s="253">
        <f t="shared" si="42"/>
        <v>1320000</v>
      </c>
      <c r="AN209" s="253">
        <f t="shared" si="42"/>
        <v>850000</v>
      </c>
      <c r="AO209" s="253">
        <f t="shared" si="42"/>
        <v>172500</v>
      </c>
      <c r="AP209" s="253">
        <f t="shared" si="42"/>
        <v>1360000</v>
      </c>
      <c r="AQ209" s="253">
        <f t="shared" si="42"/>
        <v>0</v>
      </c>
      <c r="AR209" s="253">
        <f t="shared" si="42"/>
        <v>100000</v>
      </c>
      <c r="AS209" s="253">
        <f t="shared" si="42"/>
        <v>340000</v>
      </c>
      <c r="AT209" s="253">
        <f t="shared" si="42"/>
        <v>0</v>
      </c>
      <c r="AU209" s="253">
        <f t="shared" si="42"/>
        <v>65000</v>
      </c>
      <c r="AV209" s="253">
        <f t="shared" si="42"/>
        <v>170000</v>
      </c>
      <c r="AW209" s="253">
        <f t="shared" si="42"/>
        <v>0</v>
      </c>
      <c r="AX209" s="253">
        <f t="shared" si="42"/>
        <v>120000</v>
      </c>
      <c r="AY209" s="253">
        <f t="shared" si="42"/>
        <v>170000</v>
      </c>
      <c r="AZ209" s="253">
        <f t="shared" si="42"/>
        <v>0</v>
      </c>
      <c r="BA209" s="253">
        <f t="shared" si="42"/>
        <v>0</v>
      </c>
      <c r="BB209" s="253">
        <f t="shared" si="42"/>
        <v>300000</v>
      </c>
      <c r="BC209" s="414">
        <f t="shared" si="42"/>
        <v>1120000</v>
      </c>
      <c r="BD209" s="252">
        <f t="shared" ref="BD209:BF209" si="43">BD207-BD208</f>
        <v>0</v>
      </c>
      <c r="BE209" s="272">
        <f t="shared" si="43"/>
        <v>0</v>
      </c>
      <c r="BF209" s="317">
        <f t="shared" si="43"/>
        <v>0</v>
      </c>
    </row>
    <row r="210" spans="1:58" ht="15" customHeight="1" x14ac:dyDescent="0.3">
      <c r="A210" s="117"/>
      <c r="B210" s="117"/>
      <c r="C210" s="117"/>
      <c r="D210" s="117"/>
      <c r="E210" s="425"/>
      <c r="F210" s="431"/>
      <c r="G210" s="425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52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7"/>
      <c r="BA210" s="117"/>
      <c r="BB210" s="117"/>
      <c r="BC210" s="152"/>
      <c r="BD210" s="16"/>
      <c r="BE210" s="16"/>
      <c r="BF210" s="105"/>
    </row>
    <row r="211" spans="1:58" ht="15" customHeight="1" x14ac:dyDescent="0.3">
      <c r="A211" s="117"/>
      <c r="B211" s="117"/>
      <c r="C211" s="117"/>
      <c r="D211" s="117"/>
      <c r="E211" s="425"/>
      <c r="F211" s="431"/>
      <c r="G211" s="425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52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52"/>
      <c r="BD211" s="16"/>
      <c r="BE211" s="16"/>
      <c r="BF211" s="105"/>
    </row>
    <row r="212" spans="1:58" ht="15" customHeight="1" x14ac:dyDescent="0.3">
      <c r="A212" s="117"/>
      <c r="B212" s="117"/>
      <c r="C212" s="117"/>
      <c r="D212" s="117"/>
      <c r="E212" s="425"/>
      <c r="F212" s="431"/>
      <c r="G212" s="425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52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52"/>
      <c r="BD212" s="16"/>
      <c r="BE212" s="16"/>
      <c r="BF212" s="105"/>
    </row>
    <row r="213" spans="1:58" ht="15" customHeight="1" x14ac:dyDescent="0.3">
      <c r="A213" s="117"/>
      <c r="B213" s="117"/>
      <c r="C213" s="117"/>
      <c r="D213" s="117"/>
      <c r="E213" s="425"/>
      <c r="F213" s="431"/>
      <c r="G213" s="425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52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52"/>
      <c r="BD213" s="16"/>
      <c r="BE213" s="16"/>
      <c r="BF213" s="105"/>
    </row>
    <row r="214" spans="1:58" ht="15" customHeight="1" x14ac:dyDescent="0.3">
      <c r="A214" s="117"/>
      <c r="B214" s="117"/>
      <c r="C214" s="117"/>
      <c r="D214" s="117"/>
      <c r="E214" s="425"/>
      <c r="F214" s="431"/>
      <c r="G214" s="425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52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7"/>
      <c r="BA214" s="117"/>
      <c r="BB214" s="117"/>
      <c r="BC214" s="152"/>
      <c r="BD214" s="16"/>
      <c r="BE214" s="16"/>
      <c r="BF214" s="105"/>
    </row>
    <row r="215" spans="1:58" ht="15" customHeight="1" x14ac:dyDescent="0.3">
      <c r="A215" s="117"/>
      <c r="B215" s="117"/>
      <c r="C215" s="117"/>
      <c r="D215" s="117"/>
      <c r="E215" s="425"/>
      <c r="F215" s="431"/>
      <c r="G215" s="425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52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52"/>
      <c r="BD215" s="16"/>
      <c r="BE215" s="16"/>
      <c r="BF215" s="105"/>
    </row>
    <row r="216" spans="1:58" ht="15" customHeight="1" x14ac:dyDescent="0.3">
      <c r="A216" s="117"/>
      <c r="B216" s="117"/>
      <c r="C216" s="117"/>
      <c r="D216" s="117"/>
      <c r="E216" s="425"/>
      <c r="F216" s="431"/>
      <c r="G216" s="425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52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52"/>
      <c r="BD216" s="16"/>
      <c r="BE216" s="16"/>
      <c r="BF216" s="105"/>
    </row>
    <row r="219" spans="1:58" ht="15" customHeight="1" x14ac:dyDescent="0.3">
      <c r="T219" s="11" t="s">
        <v>450</v>
      </c>
      <c r="U219" s="11">
        <f>SUM(T207+W207+Z207+AC207+AF207+AI207+AL207+AO207+AR207+AU207+AX207+BA207)</f>
        <v>2454700</v>
      </c>
    </row>
    <row r="220" spans="1:58" ht="15" customHeight="1" x14ac:dyDescent="0.3">
      <c r="T220" s="11" t="s">
        <v>451</v>
      </c>
      <c r="U220" s="11">
        <f>SUM(U207+X207+AA207+AD207+AG207+AJ207+AM207+AP207+AS207+AV207+AY207+BB207)</f>
        <v>12319000</v>
      </c>
    </row>
    <row r="221" spans="1:58" ht="15" customHeight="1" x14ac:dyDescent="0.3">
      <c r="T221" s="11" t="s">
        <v>452</v>
      </c>
      <c r="U221" s="11">
        <f>SUM(V207+Y207+AB207+AE207+AH207+AK207+AN207+AQ207+AT207+AW207+AZ207+BC207)</f>
        <v>7875000</v>
      </c>
    </row>
    <row r="224" spans="1:58" ht="15" customHeight="1" x14ac:dyDescent="0.3">
      <c r="T224" s="196" t="s">
        <v>453</v>
      </c>
      <c r="U224" s="412">
        <f>SUM(T207+W207+Z207+AC207+AF207+AI207)</f>
        <v>1902200</v>
      </c>
      <c r="AC224" s="11" t="s">
        <v>454</v>
      </c>
      <c r="AE224" s="11" t="s">
        <v>455</v>
      </c>
      <c r="AF224" s="11" t="s">
        <v>455</v>
      </c>
    </row>
    <row r="225" spans="20:43" ht="28.5" customHeight="1" x14ac:dyDescent="0.3">
      <c r="T225" s="196" t="s">
        <v>456</v>
      </c>
      <c r="U225" s="196">
        <f>SUM(U207+X207+AA207+AD207+AG207+AJ207)</f>
        <v>8659000</v>
      </c>
      <c r="X225" s="196" t="s">
        <v>457</v>
      </c>
      <c r="Y225" s="231">
        <f>SUM(W207+Z207+AC207+AF207+AI207)</f>
        <v>1530200</v>
      </c>
      <c r="Z225" s="437" t="s">
        <v>458</v>
      </c>
      <c r="AA225" s="90" t="s">
        <v>459</v>
      </c>
      <c r="AB225" s="413">
        <f>Z209+AC209+AF209+AI209+AL209</f>
        <v>768600</v>
      </c>
      <c r="AC225" s="415">
        <f>AB225/5</f>
        <v>153720</v>
      </c>
      <c r="AD225" s="415"/>
      <c r="AE225" s="415">
        <f>AC225*10</f>
        <v>1537200</v>
      </c>
      <c r="AF225" s="415">
        <f>AC225*10</f>
        <v>1537200</v>
      </c>
      <c r="AO225" s="437" t="s">
        <v>460</v>
      </c>
      <c r="AP225" s="90" t="s">
        <v>461</v>
      </c>
      <c r="AQ225" s="413">
        <f>AO209+AR209+AU209+AX209+BA209</f>
        <v>457500</v>
      </c>
    </row>
    <row r="226" spans="20:43" ht="28.5" customHeight="1" x14ac:dyDescent="0.3">
      <c r="T226" s="196" t="s">
        <v>462</v>
      </c>
      <c r="U226" s="196">
        <f>SUM(V207+Y207+AB207+AE207+AH207+AK207)</f>
        <v>5905000</v>
      </c>
      <c r="X226" s="243" t="s">
        <v>456</v>
      </c>
      <c r="Y226" s="196">
        <f>SUM(X207+AA207+AD207+AG207+AJ207)</f>
        <v>8204000</v>
      </c>
      <c r="Z226" s="437"/>
      <c r="AA226" s="244" t="s">
        <v>463</v>
      </c>
      <c r="AB226" s="413">
        <f>AA209+AD209+AG209+AJ209+AM209</f>
        <v>8350000</v>
      </c>
      <c r="AC226" s="415">
        <f t="shared" ref="AC226:AC228" si="44">AB226/5</f>
        <v>1670000</v>
      </c>
      <c r="AE226" s="415">
        <f>AC226*10</f>
        <v>16700000</v>
      </c>
      <c r="AF226" s="415">
        <f>AC226*10</f>
        <v>16700000</v>
      </c>
      <c r="AO226" s="437"/>
      <c r="AP226" s="244" t="s">
        <v>464</v>
      </c>
      <c r="AQ226" s="413">
        <f>AP209+AS209+AV209+AY209+BB209</f>
        <v>2340000</v>
      </c>
    </row>
    <row r="227" spans="20:43" ht="28.5" customHeight="1" x14ac:dyDescent="0.3">
      <c r="X227" s="196" t="s">
        <v>462</v>
      </c>
      <c r="Y227" s="196">
        <f>SUM(Y207+AB207+AE207+AH207+AK207)</f>
        <v>5905000</v>
      </c>
      <c r="Z227" s="437"/>
      <c r="AA227" s="90" t="s">
        <v>465</v>
      </c>
      <c r="AB227" s="413">
        <f>AB209+AE209+AH209+AK209+AN209</f>
        <v>6015000</v>
      </c>
      <c r="AC227" s="415">
        <f t="shared" si="44"/>
        <v>1203000</v>
      </c>
      <c r="AE227" s="415">
        <f>AC227*10</f>
        <v>12030000</v>
      </c>
      <c r="AF227" s="415"/>
      <c r="AO227" s="437"/>
      <c r="AP227" s="90" t="s">
        <v>466</v>
      </c>
      <c r="AQ227" s="413">
        <f>AQ209+AT209+AW209+AZ209+BC209</f>
        <v>1120000</v>
      </c>
    </row>
    <row r="228" spans="20:43" ht="15" customHeight="1" x14ac:dyDescent="0.3">
      <c r="AB228" s="413">
        <f>SUBTOTAL(9,AB225:AB227)</f>
        <v>15133600</v>
      </c>
      <c r="AC228" s="415">
        <f t="shared" si="44"/>
        <v>3026720</v>
      </c>
      <c r="AE228" s="415">
        <f>AC228*10</f>
        <v>30267200</v>
      </c>
      <c r="AF228" s="415">
        <f>AF225+AF226</f>
        <v>18237200</v>
      </c>
      <c r="AQ228" s="413">
        <f>SUBTOTAL(9,AQ225:AQ227)</f>
        <v>3917500</v>
      </c>
    </row>
  </sheetData>
  <autoFilter ref="A10:BR204" xr:uid="{5734B623-65D4-439B-8A08-55792E555984}">
    <filterColumn colId="1">
      <filters>
        <filter val="UGB"/>
      </filters>
    </filterColumn>
    <sortState xmlns:xlrd2="http://schemas.microsoft.com/office/spreadsheetml/2017/richdata2" ref="A11:BR204">
      <sortCondition ref="A11:A204"/>
    </sortState>
  </autoFilter>
  <mergeCells count="4">
    <mergeCell ref="P9:R9"/>
    <mergeCell ref="S9:AX9"/>
    <mergeCell ref="Z225:Z227"/>
    <mergeCell ref="AO225:AO227"/>
  </mergeCells>
  <conditionalFormatting sqref="N11:O204 P198:S203">
    <cfRule type="cellIs" dxfId="2" priority="1" operator="equal">
      <formula>2026</formula>
    </cfRule>
  </conditionalFormatting>
  <dataValidations count="3">
    <dataValidation type="list" allowBlank="1" showInputMessage="1" showErrorMessage="1" sqref="D11:D42 BM42 D45:D186 E116:E121 G124:G131 G133:G163 G116:G121 F177:F178 G171:G178 E124:E128" xr:uid="{BC4D7CD8-7D2C-4420-8F29-3D198C9BC4C2}">
      <formula1>$D$184:$D$184</formula1>
    </dataValidation>
    <dataValidation type="list" allowBlank="1" showInputMessage="1" showErrorMessage="1" sqref="BK11:BL11 BK45:BL178 BL33:BL44 BK13:BL32 BK33:BK42 BK185:BL186 BK181:BL181" xr:uid="{BA620464-FBAD-48B2-8A10-DF8C8D704236}">
      <formula1>$BK$184:$BK$184</formula1>
    </dataValidation>
    <dataValidation allowBlank="1" showInputMessage="1" showErrorMessage="1" sqref="E11:G216" xr:uid="{1AEA6DBE-212C-408C-8D1A-3AC3DC850DFD}"/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5007-A69C-4474-9F90-2A153B38076A}">
  <dimension ref="A3:S20"/>
  <sheetViews>
    <sheetView topLeftCell="A8" workbookViewId="0">
      <selection activeCell="F6" sqref="F6"/>
    </sheetView>
  </sheetViews>
  <sheetFormatPr baseColWidth="10" defaultColWidth="8.6640625" defaultRowHeight="14.4" x14ac:dyDescent="0.3"/>
  <cols>
    <col min="1" max="1" width="12.5546875" bestFit="1" customWidth="1"/>
    <col min="2" max="2" width="14.44140625" bestFit="1" customWidth="1"/>
    <col min="3" max="4" width="14.109375" bestFit="1" customWidth="1"/>
    <col min="5" max="5" width="14.44140625" bestFit="1" customWidth="1"/>
    <col min="6" max="7" width="14.109375" bestFit="1" customWidth="1"/>
    <col min="8" max="8" width="14.44140625" bestFit="1" customWidth="1"/>
    <col min="9" max="10" width="14.109375" bestFit="1" customWidth="1"/>
    <col min="11" max="11" width="14.44140625" bestFit="1" customWidth="1"/>
    <col min="12" max="13" width="14.109375" bestFit="1" customWidth="1"/>
    <col min="14" max="14" width="14.44140625" bestFit="1" customWidth="1"/>
    <col min="15" max="16" width="14.109375" bestFit="1" customWidth="1"/>
    <col min="17" max="17" width="14.44140625" bestFit="1" customWidth="1"/>
    <col min="18" max="19" width="14.109375" bestFit="1" customWidth="1"/>
    <col min="20" max="20" width="36.88671875" bestFit="1" customWidth="1"/>
  </cols>
  <sheetData>
    <row r="3" spans="1:19" s="249" customFormat="1" ht="57.6" x14ac:dyDescent="0.3">
      <c r="A3" s="248" t="s">
        <v>14</v>
      </c>
      <c r="B3" s="249" t="s">
        <v>467</v>
      </c>
      <c r="C3" s="249" t="s">
        <v>468</v>
      </c>
      <c r="D3" s="249" t="s">
        <v>469</v>
      </c>
      <c r="E3" s="249" t="s">
        <v>470</v>
      </c>
      <c r="F3" s="249" t="s">
        <v>471</v>
      </c>
      <c r="G3" s="249" t="s">
        <v>472</v>
      </c>
      <c r="H3" s="249" t="s">
        <v>473</v>
      </c>
      <c r="I3" s="249" t="s">
        <v>474</v>
      </c>
      <c r="J3" s="249" t="s">
        <v>475</v>
      </c>
      <c r="K3" s="249" t="s">
        <v>476</v>
      </c>
      <c r="L3" s="249" t="s">
        <v>477</v>
      </c>
      <c r="M3" s="249" t="s">
        <v>478</v>
      </c>
      <c r="N3" s="249" t="s">
        <v>479</v>
      </c>
      <c r="O3" s="249" t="s">
        <v>480</v>
      </c>
      <c r="P3" s="249" t="s">
        <v>481</v>
      </c>
      <c r="Q3" s="249" t="s">
        <v>482</v>
      </c>
      <c r="R3" s="249" t="s">
        <v>483</v>
      </c>
      <c r="S3" s="249" t="s">
        <v>484</v>
      </c>
    </row>
    <row r="4" spans="1:19" x14ac:dyDescent="0.3">
      <c r="A4" t="s">
        <v>431</v>
      </c>
      <c r="F4">
        <v>160000</v>
      </c>
      <c r="O4">
        <v>510000</v>
      </c>
      <c r="R4">
        <v>170000</v>
      </c>
    </row>
    <row r="5" spans="1:19" x14ac:dyDescent="0.3">
      <c r="A5" t="s">
        <v>308</v>
      </c>
    </row>
    <row r="6" spans="1:19" x14ac:dyDescent="0.3">
      <c r="A6" t="s">
        <v>76</v>
      </c>
      <c r="C6">
        <v>420000</v>
      </c>
      <c r="F6">
        <v>340000</v>
      </c>
      <c r="H6">
        <v>70000</v>
      </c>
      <c r="K6">
        <v>40000</v>
      </c>
    </row>
    <row r="7" spans="1:19" x14ac:dyDescent="0.3">
      <c r="A7" t="s">
        <v>327</v>
      </c>
    </row>
    <row r="8" spans="1:19" x14ac:dyDescent="0.3">
      <c r="A8" t="s">
        <v>284</v>
      </c>
      <c r="B8">
        <v>39000</v>
      </c>
    </row>
    <row r="9" spans="1:19" x14ac:dyDescent="0.3">
      <c r="A9" t="s">
        <v>294</v>
      </c>
      <c r="F9">
        <v>600000</v>
      </c>
      <c r="R9">
        <v>300000</v>
      </c>
    </row>
    <row r="10" spans="1:19" x14ac:dyDescent="0.3">
      <c r="A10" t="s">
        <v>96</v>
      </c>
      <c r="B10">
        <v>109000</v>
      </c>
      <c r="C10">
        <v>85000</v>
      </c>
      <c r="F10">
        <v>340000</v>
      </c>
      <c r="H10">
        <v>60000</v>
      </c>
      <c r="I10">
        <v>1170000</v>
      </c>
      <c r="R10">
        <v>170000</v>
      </c>
    </row>
    <row r="11" spans="1:19" x14ac:dyDescent="0.3">
      <c r="A11" t="s">
        <v>367</v>
      </c>
      <c r="H11">
        <v>40000</v>
      </c>
    </row>
    <row r="12" spans="1:19" x14ac:dyDescent="0.3">
      <c r="A12" t="s">
        <v>132</v>
      </c>
      <c r="D12">
        <v>290000</v>
      </c>
      <c r="F12">
        <v>340000</v>
      </c>
      <c r="J12">
        <v>310000</v>
      </c>
      <c r="L12">
        <v>170000</v>
      </c>
    </row>
    <row r="13" spans="1:19" x14ac:dyDescent="0.3">
      <c r="A13" t="s">
        <v>140</v>
      </c>
      <c r="C13">
        <v>329000</v>
      </c>
      <c r="E13">
        <v>120000</v>
      </c>
      <c r="L13">
        <v>170000</v>
      </c>
      <c r="O13">
        <v>340000</v>
      </c>
    </row>
    <row r="14" spans="1:19" x14ac:dyDescent="0.3">
      <c r="A14" t="s">
        <v>378</v>
      </c>
      <c r="E14">
        <v>15000</v>
      </c>
      <c r="F14">
        <v>90000</v>
      </c>
      <c r="H14">
        <v>15000</v>
      </c>
      <c r="Q14">
        <v>5000</v>
      </c>
    </row>
    <row r="15" spans="1:19" x14ac:dyDescent="0.3">
      <c r="A15" t="s">
        <v>416</v>
      </c>
      <c r="B15">
        <v>50000</v>
      </c>
      <c r="D15">
        <v>450000</v>
      </c>
      <c r="F15">
        <v>50000</v>
      </c>
      <c r="L15">
        <v>170000</v>
      </c>
      <c r="O15">
        <v>170000</v>
      </c>
      <c r="R15">
        <v>170000</v>
      </c>
    </row>
    <row r="16" spans="1:19" x14ac:dyDescent="0.3">
      <c r="A16" t="s">
        <v>343</v>
      </c>
      <c r="B16">
        <v>65000</v>
      </c>
      <c r="E16">
        <v>65000</v>
      </c>
      <c r="G16">
        <v>1375000</v>
      </c>
      <c r="H16">
        <v>65000</v>
      </c>
      <c r="K16">
        <v>65000</v>
      </c>
      <c r="N16">
        <v>65000</v>
      </c>
    </row>
    <row r="17" spans="1:19" x14ac:dyDescent="0.3">
      <c r="A17" t="s">
        <v>152</v>
      </c>
      <c r="B17">
        <v>280000</v>
      </c>
      <c r="E17">
        <v>40000</v>
      </c>
      <c r="F17">
        <v>680000</v>
      </c>
      <c r="I17">
        <v>1700000</v>
      </c>
      <c r="J17">
        <v>340000</v>
      </c>
      <c r="L17">
        <v>340000</v>
      </c>
      <c r="N17">
        <v>40000</v>
      </c>
      <c r="O17">
        <v>170000</v>
      </c>
      <c r="R17">
        <v>170000</v>
      </c>
    </row>
    <row r="18" spans="1:19" x14ac:dyDescent="0.3">
      <c r="A18" t="s">
        <v>195</v>
      </c>
      <c r="B18">
        <v>113600</v>
      </c>
      <c r="E18">
        <v>117000</v>
      </c>
      <c r="F18">
        <v>230000</v>
      </c>
      <c r="G18">
        <v>860000</v>
      </c>
      <c r="H18">
        <v>8600</v>
      </c>
      <c r="I18">
        <v>860000</v>
      </c>
      <c r="J18">
        <v>170000</v>
      </c>
      <c r="N18">
        <v>48000</v>
      </c>
      <c r="O18">
        <v>340000</v>
      </c>
      <c r="S18">
        <v>850000</v>
      </c>
    </row>
    <row r="19" spans="1:19" x14ac:dyDescent="0.3">
      <c r="A19" t="s">
        <v>255</v>
      </c>
      <c r="F19">
        <v>490000</v>
      </c>
      <c r="J19">
        <v>340000</v>
      </c>
      <c r="L19">
        <v>340000</v>
      </c>
      <c r="O19">
        <v>340000</v>
      </c>
      <c r="R19">
        <v>340000</v>
      </c>
    </row>
    <row r="20" spans="1:19" x14ac:dyDescent="0.3">
      <c r="A20" t="s">
        <v>485</v>
      </c>
      <c r="B20">
        <v>656600</v>
      </c>
      <c r="C20">
        <v>834000</v>
      </c>
      <c r="D20">
        <v>740000</v>
      </c>
      <c r="E20">
        <v>357000</v>
      </c>
      <c r="F20">
        <v>3320000</v>
      </c>
      <c r="G20">
        <v>2235000</v>
      </c>
      <c r="H20">
        <v>258600</v>
      </c>
      <c r="I20">
        <v>3730000</v>
      </c>
      <c r="J20">
        <v>1160000</v>
      </c>
      <c r="K20">
        <v>105000</v>
      </c>
      <c r="L20">
        <v>1190000</v>
      </c>
      <c r="N20">
        <v>153000</v>
      </c>
      <c r="O20">
        <v>1870000</v>
      </c>
      <c r="Q20">
        <v>5000</v>
      </c>
      <c r="R20">
        <v>1320000</v>
      </c>
      <c r="S20">
        <v>850000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004B-3746-4BAE-9CD3-16E1D03FD619}">
  <dimension ref="A2:G29"/>
  <sheetViews>
    <sheetView zoomScale="88" workbookViewId="0">
      <selection activeCell="C10" sqref="C10"/>
    </sheetView>
  </sheetViews>
  <sheetFormatPr baseColWidth="10" defaultColWidth="8.6640625" defaultRowHeight="14.4" x14ac:dyDescent="0.3"/>
  <cols>
    <col min="1" max="1" width="12.5546875" bestFit="1" customWidth="1"/>
    <col min="2" max="2" width="15.33203125" customWidth="1"/>
    <col min="3" max="3" width="29.88671875" bestFit="1" customWidth="1"/>
    <col min="4" max="6" width="7.6640625" bestFit="1" customWidth="1"/>
    <col min="7" max="7" width="8.33203125" customWidth="1"/>
    <col min="8" max="8" width="12.5546875" bestFit="1" customWidth="1"/>
  </cols>
  <sheetData>
    <row r="2" spans="1:7" x14ac:dyDescent="0.3">
      <c r="A2" s="279" t="s">
        <v>486</v>
      </c>
      <c r="D2" s="279" t="s">
        <v>17</v>
      </c>
    </row>
    <row r="3" spans="1:7" x14ac:dyDescent="0.3">
      <c r="A3" s="279" t="s">
        <v>13</v>
      </c>
      <c r="B3" s="279" t="s">
        <v>14</v>
      </c>
      <c r="C3" s="279" t="s">
        <v>15</v>
      </c>
      <c r="D3">
        <v>2025</v>
      </c>
      <c r="E3">
        <v>2026</v>
      </c>
      <c r="F3">
        <v>2027</v>
      </c>
      <c r="G3">
        <v>2028</v>
      </c>
    </row>
    <row r="4" spans="1:7" x14ac:dyDescent="0.3">
      <c r="A4" t="s">
        <v>75</v>
      </c>
      <c r="B4" t="s">
        <v>96</v>
      </c>
      <c r="C4" t="s">
        <v>128</v>
      </c>
      <c r="F4">
        <v>80000</v>
      </c>
    </row>
    <row r="5" spans="1:7" x14ac:dyDescent="0.3">
      <c r="C5" t="s">
        <v>130</v>
      </c>
      <c r="E5">
        <v>80000</v>
      </c>
    </row>
    <row r="6" spans="1:7" x14ac:dyDescent="0.3">
      <c r="B6" t="s">
        <v>132</v>
      </c>
      <c r="C6" t="s">
        <v>149</v>
      </c>
      <c r="F6">
        <v>80000</v>
      </c>
    </row>
    <row r="7" spans="1:7" x14ac:dyDescent="0.3">
      <c r="B7" t="s">
        <v>152</v>
      </c>
      <c r="C7" t="s">
        <v>176</v>
      </c>
      <c r="E7">
        <v>80000</v>
      </c>
    </row>
    <row r="8" spans="1:7" x14ac:dyDescent="0.3">
      <c r="B8" t="s">
        <v>195</v>
      </c>
      <c r="C8" t="s">
        <v>211</v>
      </c>
      <c r="F8">
        <v>80000</v>
      </c>
    </row>
    <row r="9" spans="1:7" x14ac:dyDescent="0.3">
      <c r="A9" t="s">
        <v>242</v>
      </c>
      <c r="B9" t="s">
        <v>140</v>
      </c>
      <c r="C9" t="s">
        <v>254</v>
      </c>
      <c r="F9">
        <v>83000</v>
      </c>
    </row>
    <row r="10" spans="1:7" x14ac:dyDescent="0.3">
      <c r="B10" t="s">
        <v>255</v>
      </c>
      <c r="C10" t="s">
        <v>266</v>
      </c>
      <c r="E10">
        <v>88000</v>
      </c>
    </row>
    <row r="11" spans="1:7" x14ac:dyDescent="0.3">
      <c r="A11" t="s">
        <v>307</v>
      </c>
      <c r="B11" t="s">
        <v>308</v>
      </c>
      <c r="C11" t="s">
        <v>315</v>
      </c>
    </row>
    <row r="12" spans="1:7" x14ac:dyDescent="0.3">
      <c r="A12" t="s">
        <v>326</v>
      </c>
      <c r="B12" t="s">
        <v>327</v>
      </c>
      <c r="C12" t="s">
        <v>335</v>
      </c>
      <c r="F12">
        <v>55000</v>
      </c>
    </row>
    <row r="13" spans="1:7" x14ac:dyDescent="0.3">
      <c r="C13" t="s">
        <v>339</v>
      </c>
      <c r="F13">
        <v>55000</v>
      </c>
    </row>
    <row r="14" spans="1:7" x14ac:dyDescent="0.3">
      <c r="A14" t="s">
        <v>342</v>
      </c>
      <c r="B14" t="s">
        <v>343</v>
      </c>
      <c r="C14" t="s">
        <v>357</v>
      </c>
      <c r="F14">
        <v>66000</v>
      </c>
    </row>
    <row r="15" spans="1:7" x14ac:dyDescent="0.3">
      <c r="C15" t="s">
        <v>364</v>
      </c>
      <c r="E15">
        <v>66000</v>
      </c>
    </row>
    <row r="16" spans="1:7" x14ac:dyDescent="0.3">
      <c r="A16" t="s">
        <v>366</v>
      </c>
      <c r="B16" t="s">
        <v>378</v>
      </c>
      <c r="C16" t="s">
        <v>404</v>
      </c>
      <c r="E16">
        <v>65000</v>
      </c>
    </row>
    <row r="17" spans="1:6" x14ac:dyDescent="0.3">
      <c r="C17" t="s">
        <v>411</v>
      </c>
      <c r="F17">
        <v>65000</v>
      </c>
    </row>
    <row r="18" spans="1:6" x14ac:dyDescent="0.3">
      <c r="C18" t="s">
        <v>385</v>
      </c>
      <c r="E18">
        <v>65000</v>
      </c>
    </row>
    <row r="19" spans="1:6" x14ac:dyDescent="0.3">
      <c r="A19" t="s">
        <v>430</v>
      </c>
      <c r="B19" t="s">
        <v>431</v>
      </c>
      <c r="C19" t="s">
        <v>434</v>
      </c>
      <c r="D19">
        <v>55000</v>
      </c>
    </row>
    <row r="20" spans="1:6" x14ac:dyDescent="0.3">
      <c r="C20" t="s">
        <v>439</v>
      </c>
      <c r="F20">
        <v>55000</v>
      </c>
    </row>
    <row r="21" spans="1:6" x14ac:dyDescent="0.3">
      <c r="C21" t="s">
        <v>432</v>
      </c>
      <c r="E21">
        <v>55000</v>
      </c>
    </row>
    <row r="22" spans="1:6" x14ac:dyDescent="0.3">
      <c r="A22" t="s">
        <v>485</v>
      </c>
      <c r="D22">
        <v>55000</v>
      </c>
      <c r="E22">
        <v>499000</v>
      </c>
      <c r="F22">
        <v>619000</v>
      </c>
    </row>
    <row r="29" spans="1:6" x14ac:dyDescent="0.3">
      <c r="D29">
        <f>COUNTA(D4:D22)</f>
        <v>2</v>
      </c>
      <c r="E29">
        <f>COUNTA(E4:E22)</f>
        <v>8</v>
      </c>
      <c r="F29">
        <f>COUNTA(F4:F21)</f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6AD9-AD4A-4D24-A709-DB14ABF359D6}">
  <dimension ref="A1:C9"/>
  <sheetViews>
    <sheetView workbookViewId="0">
      <selection activeCell="C8" sqref="C8"/>
    </sheetView>
  </sheetViews>
  <sheetFormatPr baseColWidth="10" defaultColWidth="11.44140625" defaultRowHeight="14.4" x14ac:dyDescent="0.3"/>
  <cols>
    <col min="3" max="3" width="107.33203125" bestFit="1" customWidth="1"/>
  </cols>
  <sheetData>
    <row r="1" spans="1:3" x14ac:dyDescent="0.3">
      <c r="A1" t="s">
        <v>487</v>
      </c>
      <c r="B1" s="69" t="s">
        <v>488</v>
      </c>
      <c r="C1" s="69" t="s">
        <v>489</v>
      </c>
    </row>
    <row r="2" spans="1:3" x14ac:dyDescent="0.3">
      <c r="A2" s="69" t="s">
        <v>490</v>
      </c>
      <c r="B2" s="75">
        <v>45471</v>
      </c>
      <c r="C2" s="76" t="s">
        <v>491</v>
      </c>
    </row>
    <row r="3" spans="1:3" x14ac:dyDescent="0.3">
      <c r="A3" s="69"/>
      <c r="B3" s="75">
        <v>45471</v>
      </c>
      <c r="C3" s="77" t="s">
        <v>492</v>
      </c>
    </row>
    <row r="4" spans="1:3" x14ac:dyDescent="0.3">
      <c r="A4" s="69"/>
      <c r="B4" s="75">
        <v>45471</v>
      </c>
      <c r="C4" s="77" t="s">
        <v>493</v>
      </c>
    </row>
    <row r="5" spans="1:3" x14ac:dyDescent="0.3">
      <c r="A5" s="69"/>
      <c r="B5" s="75">
        <v>45471</v>
      </c>
      <c r="C5" s="77" t="s">
        <v>494</v>
      </c>
    </row>
    <row r="6" spans="1:3" x14ac:dyDescent="0.3">
      <c r="A6" s="69"/>
      <c r="B6" s="75">
        <v>45477</v>
      </c>
      <c r="C6" s="77" t="s">
        <v>495</v>
      </c>
    </row>
    <row r="7" spans="1:3" x14ac:dyDescent="0.3">
      <c r="A7" s="69" t="s">
        <v>490</v>
      </c>
      <c r="B7" s="75">
        <v>45471</v>
      </c>
      <c r="C7" s="77" t="s">
        <v>496</v>
      </c>
    </row>
    <row r="8" spans="1:3" x14ac:dyDescent="0.3">
      <c r="A8" s="69" t="s">
        <v>490</v>
      </c>
      <c r="B8" s="75">
        <v>45471</v>
      </c>
      <c r="C8" s="77" t="s">
        <v>497</v>
      </c>
    </row>
    <row r="9" spans="1:3" x14ac:dyDescent="0.3">
      <c r="A9" s="69" t="s">
        <v>490</v>
      </c>
      <c r="B9" s="75">
        <v>45471</v>
      </c>
      <c r="C9" s="69" t="s">
        <v>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D69F-95E2-46A4-94F2-82097A959AA0}">
  <dimension ref="A1:K25"/>
  <sheetViews>
    <sheetView workbookViewId="0">
      <selection activeCell="C13" sqref="C13"/>
    </sheetView>
  </sheetViews>
  <sheetFormatPr baseColWidth="10" defaultColWidth="9.109375" defaultRowHeight="14.4" x14ac:dyDescent="0.3"/>
  <cols>
    <col min="1" max="1" width="23" bestFit="1" customWidth="1"/>
    <col min="2" max="3" width="44.6640625" bestFit="1" customWidth="1"/>
    <col min="4" max="4" width="12.44140625" bestFit="1" customWidth="1"/>
    <col min="5" max="5" width="11.44140625" bestFit="1" customWidth="1"/>
    <col min="8" max="8" width="10.33203125" bestFit="1" customWidth="1"/>
  </cols>
  <sheetData>
    <row r="1" spans="1:10" x14ac:dyDescent="0.3">
      <c r="A1" s="36" t="s">
        <v>14</v>
      </c>
      <c r="B1" s="39" t="s">
        <v>499</v>
      </c>
      <c r="C1" s="44" t="s">
        <v>500</v>
      </c>
      <c r="D1" s="41" t="s">
        <v>501</v>
      </c>
      <c r="E1" s="41">
        <v>2025</v>
      </c>
      <c r="F1" s="41" t="s">
        <v>502</v>
      </c>
      <c r="G1" s="41">
        <v>2024</v>
      </c>
      <c r="H1" s="41">
        <v>2026</v>
      </c>
      <c r="I1" s="41">
        <v>2027</v>
      </c>
      <c r="J1" s="41">
        <v>2028</v>
      </c>
    </row>
    <row r="2" spans="1:10" x14ac:dyDescent="0.3">
      <c r="A2" s="38" t="s">
        <v>503</v>
      </c>
      <c r="B2" s="40" t="s">
        <v>504</v>
      </c>
      <c r="C2" s="44" t="s">
        <v>505</v>
      </c>
      <c r="D2" s="42" t="s">
        <v>506</v>
      </c>
      <c r="E2" s="43" t="s">
        <v>507</v>
      </c>
      <c r="F2" s="42" t="s">
        <v>507</v>
      </c>
      <c r="G2" s="42">
        <v>0</v>
      </c>
      <c r="H2" s="42" t="s">
        <v>508</v>
      </c>
      <c r="I2" s="42">
        <v>0</v>
      </c>
      <c r="J2" s="42">
        <v>0</v>
      </c>
    </row>
    <row r="3" spans="1:10" x14ac:dyDescent="0.3">
      <c r="A3" s="38" t="s">
        <v>503</v>
      </c>
      <c r="B3" s="40" t="s">
        <v>509</v>
      </c>
      <c r="C3" s="44" t="s">
        <v>510</v>
      </c>
      <c r="D3" s="42" t="s">
        <v>506</v>
      </c>
      <c r="E3" s="43" t="s">
        <v>507</v>
      </c>
      <c r="F3" s="42" t="s">
        <v>507</v>
      </c>
      <c r="G3" s="42">
        <v>0</v>
      </c>
      <c r="H3" s="42" t="s">
        <v>508</v>
      </c>
      <c r="I3" s="42">
        <v>0</v>
      </c>
      <c r="J3" s="42">
        <v>0</v>
      </c>
    </row>
    <row r="4" spans="1:10" x14ac:dyDescent="0.3">
      <c r="A4" s="38" t="s">
        <v>511</v>
      </c>
      <c r="B4" s="40" t="s">
        <v>512</v>
      </c>
      <c r="C4" s="44" t="s">
        <v>513</v>
      </c>
      <c r="D4" s="42" t="s">
        <v>506</v>
      </c>
      <c r="E4" s="43" t="s">
        <v>507</v>
      </c>
      <c r="F4" s="42" t="s">
        <v>507</v>
      </c>
      <c r="G4" s="42">
        <v>0</v>
      </c>
      <c r="H4" s="42" t="s">
        <v>508</v>
      </c>
      <c r="I4" s="42">
        <v>0</v>
      </c>
      <c r="J4" s="42">
        <v>0</v>
      </c>
    </row>
    <row r="5" spans="1:10" x14ac:dyDescent="0.3">
      <c r="A5" s="38" t="s">
        <v>514</v>
      </c>
      <c r="B5" s="40" t="s">
        <v>515</v>
      </c>
      <c r="C5" s="44" t="s">
        <v>516</v>
      </c>
      <c r="D5" s="42" t="s">
        <v>517</v>
      </c>
      <c r="E5" s="43" t="s">
        <v>518</v>
      </c>
      <c r="F5" s="42" t="s">
        <v>519</v>
      </c>
      <c r="G5" s="42" t="s">
        <v>520</v>
      </c>
      <c r="H5" s="42">
        <v>0</v>
      </c>
      <c r="I5" s="42">
        <v>0</v>
      </c>
      <c r="J5" s="42">
        <v>0</v>
      </c>
    </row>
    <row r="6" spans="1:10" ht="20.399999999999999" customHeight="1" x14ac:dyDescent="0.3">
      <c r="A6" s="38" t="s">
        <v>521</v>
      </c>
      <c r="B6" s="40" t="s">
        <v>522</v>
      </c>
      <c r="C6" s="44" t="s">
        <v>523</v>
      </c>
      <c r="D6" s="42" t="s">
        <v>506</v>
      </c>
      <c r="E6" s="43" t="s">
        <v>507</v>
      </c>
      <c r="F6" s="42" t="s">
        <v>507</v>
      </c>
      <c r="G6" s="42" t="s">
        <v>524</v>
      </c>
      <c r="H6" s="42">
        <v>0</v>
      </c>
      <c r="I6" s="42">
        <v>0</v>
      </c>
      <c r="J6" s="42">
        <v>0</v>
      </c>
    </row>
    <row r="7" spans="1:10" x14ac:dyDescent="0.3">
      <c r="A7" s="38" t="s">
        <v>525</v>
      </c>
      <c r="B7" s="40" t="s">
        <v>526</v>
      </c>
      <c r="C7" s="44" t="s">
        <v>527</v>
      </c>
      <c r="D7" s="42" t="s">
        <v>506</v>
      </c>
      <c r="E7" s="43" t="s">
        <v>507</v>
      </c>
      <c r="F7" s="42" t="s">
        <v>507</v>
      </c>
      <c r="G7" s="42">
        <v>0</v>
      </c>
      <c r="H7" s="42">
        <v>0</v>
      </c>
      <c r="I7" s="42">
        <v>0</v>
      </c>
      <c r="J7" s="42" t="s">
        <v>528</v>
      </c>
    </row>
    <row r="8" spans="1:10" x14ac:dyDescent="0.3">
      <c r="A8" s="38" t="s">
        <v>525</v>
      </c>
      <c r="B8" s="40" t="s">
        <v>529</v>
      </c>
      <c r="C8" s="44" t="s">
        <v>530</v>
      </c>
      <c r="D8" s="42" t="s">
        <v>506</v>
      </c>
      <c r="E8" s="43" t="s">
        <v>507</v>
      </c>
      <c r="F8" s="42" t="s">
        <v>507</v>
      </c>
      <c r="G8" s="42">
        <v>0</v>
      </c>
      <c r="H8" s="42" t="s">
        <v>531</v>
      </c>
      <c r="I8" s="42">
        <v>0</v>
      </c>
      <c r="J8" s="42">
        <v>0</v>
      </c>
    </row>
    <row r="9" spans="1:10" x14ac:dyDescent="0.3">
      <c r="A9" s="38" t="s">
        <v>532</v>
      </c>
      <c r="B9" s="40" t="s">
        <v>533</v>
      </c>
      <c r="C9" s="44" t="s">
        <v>534</v>
      </c>
      <c r="D9" s="42" t="s">
        <v>506</v>
      </c>
      <c r="E9" s="43" t="s">
        <v>507</v>
      </c>
      <c r="F9" s="42" t="s">
        <v>507</v>
      </c>
      <c r="G9" s="42">
        <v>0</v>
      </c>
      <c r="H9" s="42">
        <v>1</v>
      </c>
      <c r="I9" s="42">
        <v>0</v>
      </c>
      <c r="J9" s="42">
        <v>0</v>
      </c>
    </row>
    <row r="10" spans="1:10" x14ac:dyDescent="0.3">
      <c r="A10" s="38" t="s">
        <v>532</v>
      </c>
      <c r="B10" s="40" t="s">
        <v>535</v>
      </c>
      <c r="C10" s="44" t="s">
        <v>536</v>
      </c>
      <c r="D10" s="42" t="s">
        <v>506</v>
      </c>
      <c r="E10" s="43" t="s">
        <v>507</v>
      </c>
      <c r="F10" s="42" t="s">
        <v>507</v>
      </c>
      <c r="G10" s="42">
        <v>0</v>
      </c>
      <c r="H10" s="42" t="s">
        <v>537</v>
      </c>
      <c r="I10" s="42">
        <v>0</v>
      </c>
      <c r="J10" s="42">
        <v>0</v>
      </c>
    </row>
    <row r="11" spans="1:10" x14ac:dyDescent="0.3">
      <c r="A11" s="38" t="s">
        <v>532</v>
      </c>
      <c r="B11" s="40" t="s">
        <v>538</v>
      </c>
      <c r="C11" s="44" t="s">
        <v>539</v>
      </c>
      <c r="D11" s="42" t="s">
        <v>506</v>
      </c>
      <c r="E11" s="43" t="s">
        <v>507</v>
      </c>
      <c r="F11" s="42" t="s">
        <v>507</v>
      </c>
      <c r="G11" s="42">
        <v>0</v>
      </c>
      <c r="H11" s="42" t="s">
        <v>540</v>
      </c>
      <c r="I11" s="42">
        <v>0</v>
      </c>
      <c r="J11" s="42">
        <v>0</v>
      </c>
    </row>
    <row r="12" spans="1:10" x14ac:dyDescent="0.3">
      <c r="A12" s="38" t="s">
        <v>541</v>
      </c>
      <c r="B12" s="40" t="s">
        <v>542</v>
      </c>
      <c r="C12" s="44" t="s">
        <v>543</v>
      </c>
      <c r="D12" s="42" t="s">
        <v>506</v>
      </c>
      <c r="E12" s="43" t="s">
        <v>544</v>
      </c>
      <c r="F12" s="42" t="s">
        <v>507</v>
      </c>
      <c r="G12" s="42">
        <v>0</v>
      </c>
      <c r="H12" s="42">
        <v>0</v>
      </c>
      <c r="I12" s="42">
        <v>0</v>
      </c>
      <c r="J12" s="42">
        <v>0</v>
      </c>
    </row>
    <row r="13" spans="1:10" x14ac:dyDescent="0.3">
      <c r="A13" s="38" t="s">
        <v>541</v>
      </c>
      <c r="B13" s="40" t="s">
        <v>545</v>
      </c>
      <c r="C13" s="44" t="s">
        <v>546</v>
      </c>
      <c r="D13" s="42" t="s">
        <v>506</v>
      </c>
      <c r="E13" s="43" t="s">
        <v>507</v>
      </c>
      <c r="F13" s="42" t="s">
        <v>507</v>
      </c>
      <c r="G13" s="42">
        <v>0</v>
      </c>
      <c r="H13" s="42" t="s">
        <v>547</v>
      </c>
      <c r="I13" s="42">
        <v>0</v>
      </c>
      <c r="J13" s="42">
        <v>0</v>
      </c>
    </row>
    <row r="14" spans="1:10" x14ac:dyDescent="0.3">
      <c r="A14" s="38" t="s">
        <v>541</v>
      </c>
      <c r="B14" s="40" t="s">
        <v>548</v>
      </c>
      <c r="C14" s="44" t="s">
        <v>549</v>
      </c>
      <c r="D14" s="42" t="s">
        <v>506</v>
      </c>
      <c r="E14" s="43" t="s">
        <v>507</v>
      </c>
      <c r="F14" s="42" t="s">
        <v>507</v>
      </c>
      <c r="G14" s="42">
        <v>0</v>
      </c>
      <c r="H14" s="42" t="s">
        <v>550</v>
      </c>
      <c r="I14" s="42">
        <v>0</v>
      </c>
      <c r="J14" s="42">
        <v>0</v>
      </c>
    </row>
    <row r="15" spans="1:10" x14ac:dyDescent="0.3">
      <c r="A15" s="38" t="s">
        <v>551</v>
      </c>
      <c r="B15" s="40" t="s">
        <v>552</v>
      </c>
      <c r="C15" s="44" t="s">
        <v>553</v>
      </c>
      <c r="D15" s="42" t="s">
        <v>506</v>
      </c>
      <c r="E15" s="43" t="s">
        <v>554</v>
      </c>
      <c r="F15" s="42" t="s">
        <v>507</v>
      </c>
      <c r="G15" s="42">
        <v>0</v>
      </c>
      <c r="H15" s="42">
        <v>0</v>
      </c>
      <c r="I15" s="42">
        <v>0</v>
      </c>
      <c r="J15" s="42">
        <v>0</v>
      </c>
    </row>
    <row r="16" spans="1:10" x14ac:dyDescent="0.3">
      <c r="A16" s="38" t="s">
        <v>555</v>
      </c>
      <c r="B16" s="45" t="s">
        <v>556</v>
      </c>
      <c r="C16" s="46" t="s">
        <v>557</v>
      </c>
      <c r="D16" s="47" t="s">
        <v>558</v>
      </c>
      <c r="E16" s="48" t="s">
        <v>507</v>
      </c>
      <c r="F16" s="47" t="s">
        <v>507</v>
      </c>
      <c r="G16" s="47">
        <v>0</v>
      </c>
      <c r="H16" s="47">
        <v>0</v>
      </c>
      <c r="I16" s="47">
        <v>0</v>
      </c>
      <c r="J16" s="47">
        <v>0</v>
      </c>
    </row>
    <row r="17" spans="1:11" x14ac:dyDescent="0.3">
      <c r="A17" s="49" t="s">
        <v>525</v>
      </c>
      <c r="B17" s="50" t="s">
        <v>559</v>
      </c>
      <c r="C17" s="51" t="s">
        <v>560</v>
      </c>
      <c r="D17" s="52" t="s">
        <v>506</v>
      </c>
      <c r="E17" s="49"/>
      <c r="F17" s="52"/>
      <c r="G17" s="52"/>
      <c r="H17" s="52" t="s">
        <v>561</v>
      </c>
      <c r="I17" s="52"/>
      <c r="J17" s="52"/>
    </row>
    <row r="18" spans="1:11" x14ac:dyDescent="0.3">
      <c r="A18" s="49" t="s">
        <v>541</v>
      </c>
      <c r="B18" s="53" t="s">
        <v>562</v>
      </c>
      <c r="C18" s="51" t="s">
        <v>563</v>
      </c>
      <c r="D18" s="52" t="s">
        <v>506</v>
      </c>
      <c r="E18" s="52"/>
      <c r="F18" s="52"/>
      <c r="G18" s="52"/>
      <c r="H18" s="52" t="s">
        <v>564</v>
      </c>
      <c r="I18" s="52"/>
      <c r="J18" s="52"/>
      <c r="K18" s="37"/>
    </row>
    <row r="19" spans="1:11" x14ac:dyDescent="0.3">
      <c r="A19" s="49" t="s">
        <v>565</v>
      </c>
      <c r="B19" s="53" t="s">
        <v>566</v>
      </c>
      <c r="C19" s="51" t="s">
        <v>567</v>
      </c>
      <c r="D19" s="52" t="s">
        <v>506</v>
      </c>
      <c r="E19" s="52" t="s">
        <v>568</v>
      </c>
      <c r="F19" s="52"/>
      <c r="G19" s="52"/>
      <c r="H19" s="52"/>
      <c r="I19" s="52"/>
      <c r="J19" s="52"/>
      <c r="K19" s="37"/>
    </row>
    <row r="20" spans="1:11" x14ac:dyDescent="0.3">
      <c r="A20" s="49" t="s">
        <v>565</v>
      </c>
      <c r="B20" s="53" t="s">
        <v>569</v>
      </c>
      <c r="C20" s="51" t="s">
        <v>570</v>
      </c>
      <c r="D20" s="52" t="s">
        <v>506</v>
      </c>
      <c r="E20" s="52"/>
      <c r="F20" s="52"/>
      <c r="G20" s="52"/>
      <c r="H20" s="52" t="s">
        <v>571</v>
      </c>
      <c r="I20" s="52"/>
      <c r="J20" s="52"/>
      <c r="K20" s="37"/>
    </row>
    <row r="21" spans="1:11" x14ac:dyDescent="0.3">
      <c r="A21" s="49" t="s">
        <v>565</v>
      </c>
      <c r="B21" s="54" t="s">
        <v>572</v>
      </c>
      <c r="C21" s="51" t="s">
        <v>573</v>
      </c>
      <c r="D21" s="52" t="s">
        <v>506</v>
      </c>
      <c r="E21" s="52"/>
      <c r="F21" s="52"/>
      <c r="G21" s="52"/>
      <c r="H21" s="55" t="s">
        <v>574</v>
      </c>
      <c r="I21" s="52"/>
      <c r="J21" s="52"/>
      <c r="K21" s="37"/>
    </row>
    <row r="22" spans="1:11" x14ac:dyDescent="0.3">
      <c r="A22" s="70" t="s">
        <v>575</v>
      </c>
    </row>
    <row r="23" spans="1:11" x14ac:dyDescent="0.3">
      <c r="A23" s="87" t="s">
        <v>576</v>
      </c>
      <c r="B23" s="87" t="s">
        <v>577</v>
      </c>
      <c r="C23" s="88" t="s">
        <v>578</v>
      </c>
      <c r="D23" s="52" t="s">
        <v>506</v>
      </c>
      <c r="E23" s="69"/>
      <c r="F23" s="69"/>
      <c r="G23" s="69"/>
      <c r="H23" s="89">
        <v>1000000</v>
      </c>
      <c r="I23" s="69"/>
      <c r="J23" s="69"/>
    </row>
    <row r="24" spans="1:11" x14ac:dyDescent="0.3">
      <c r="A24" s="64" t="s">
        <v>511</v>
      </c>
      <c r="B24" s="65" t="s">
        <v>512</v>
      </c>
      <c r="C24" s="67" t="s">
        <v>506</v>
      </c>
      <c r="D24" s="52" t="s">
        <v>506</v>
      </c>
      <c r="E24" s="69"/>
      <c r="F24" s="69"/>
      <c r="G24" s="69"/>
      <c r="H24" s="89">
        <v>400000</v>
      </c>
      <c r="I24" s="69"/>
      <c r="J24" s="69"/>
    </row>
    <row r="25" spans="1:11" x14ac:dyDescent="0.3">
      <c r="A25" s="66" t="s">
        <v>551</v>
      </c>
      <c r="B25" s="66" t="s">
        <v>579</v>
      </c>
      <c r="C25" s="68" t="s">
        <v>580</v>
      </c>
      <c r="D25" s="52" t="s">
        <v>506</v>
      </c>
      <c r="E25" s="69"/>
      <c r="F25" s="69"/>
      <c r="G25" s="69"/>
      <c r="H25" s="89">
        <v>300000</v>
      </c>
      <c r="I25" s="69"/>
      <c r="J25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972A-56BD-4DE1-813E-054121AB4C08}">
  <sheetPr>
    <tabColor rgb="FF00B050"/>
  </sheetPr>
  <dimension ref="A1:BR228"/>
  <sheetViews>
    <sheetView topLeftCell="K190" zoomScale="47" zoomScaleNormal="64" workbookViewId="0">
      <selection activeCell="AA216" sqref="AA216"/>
    </sheetView>
  </sheetViews>
  <sheetFormatPr baseColWidth="10" defaultColWidth="11.5546875" defaultRowHeight="15" customHeight="1" x14ac:dyDescent="0.3"/>
  <cols>
    <col min="1" max="1" width="12.88671875" style="11" customWidth="1"/>
    <col min="2" max="2" width="13.44140625" style="11" customWidth="1"/>
    <col min="3" max="3" width="51.33203125" style="11" bestFit="1" customWidth="1"/>
    <col min="4" max="4" width="31.88671875" style="11" bestFit="1" customWidth="1"/>
    <col min="5" max="5" width="21.6640625" style="11" customWidth="1"/>
    <col min="6" max="6" width="17.109375" style="11" customWidth="1"/>
    <col min="7" max="7" width="23.88671875" style="11" customWidth="1"/>
    <col min="8" max="8" width="10.5546875" style="11" customWidth="1"/>
    <col min="9" max="9" width="15.33203125" style="11" customWidth="1"/>
    <col min="10" max="10" width="16.5546875" style="11" customWidth="1"/>
    <col min="11" max="11" width="19.88671875" style="11" customWidth="1"/>
    <col min="12" max="12" width="15.33203125" style="11" customWidth="1"/>
    <col min="13" max="13" width="13.5546875" style="11" customWidth="1"/>
    <col min="14" max="14" width="13.33203125" style="11" customWidth="1"/>
    <col min="15" max="15" width="11.5546875" style="11" customWidth="1"/>
    <col min="16" max="16" width="13.33203125" style="11" hidden="1" customWidth="1"/>
    <col min="17" max="19" width="18.33203125" style="11" hidden="1" customWidth="1"/>
    <col min="20" max="20" width="19.109375" style="11" customWidth="1"/>
    <col min="21" max="55" width="18.33203125" style="11" customWidth="1"/>
    <col min="56" max="56" width="11.5546875" style="11" customWidth="1"/>
    <col min="57" max="57" width="15" style="11" customWidth="1"/>
    <col min="58" max="61" width="11.5546875" style="11" customWidth="1"/>
    <col min="62" max="62" width="48.88671875" style="11" customWidth="1"/>
    <col min="63" max="63" width="22.5546875" style="11" customWidth="1"/>
    <col min="64" max="64" width="24.6640625" style="11" customWidth="1"/>
    <col min="65" max="65" width="19.88671875" style="11" customWidth="1"/>
    <col min="66" max="66" width="19.33203125" style="11" customWidth="1"/>
    <col min="67" max="68" width="14.6640625" style="11" customWidth="1"/>
    <col min="69" max="69" width="14.33203125" style="11" customWidth="1"/>
    <col min="70" max="70" width="13.109375" style="11" customWidth="1"/>
    <col min="71" max="16384" width="11.5546875" style="11"/>
  </cols>
  <sheetData>
    <row r="1" spans="1:66" ht="30" customHeight="1" x14ac:dyDescent="0.3"/>
    <row r="2" spans="1:66" ht="16.5" customHeight="1" x14ac:dyDescent="0.3">
      <c r="B2" s="178"/>
      <c r="C2" s="81" t="s">
        <v>0</v>
      </c>
      <c r="U2" s="178"/>
      <c r="V2" s="81" t="s">
        <v>0</v>
      </c>
    </row>
    <row r="3" spans="1:66" ht="18.75" customHeight="1" x14ac:dyDescent="0.3">
      <c r="B3" s="219"/>
      <c r="C3" s="81" t="s">
        <v>1</v>
      </c>
      <c r="U3" s="219"/>
      <c r="V3" s="81" t="s">
        <v>1</v>
      </c>
    </row>
    <row r="4" spans="1:66" ht="22.5" customHeight="1" x14ac:dyDescent="0.3">
      <c r="B4" s="220"/>
      <c r="C4" s="81" t="s">
        <v>2</v>
      </c>
      <c r="U4" s="220"/>
      <c r="V4" s="81" t="s">
        <v>2</v>
      </c>
    </row>
    <row r="5" spans="1:66" ht="18.75" customHeight="1" x14ac:dyDescent="0.3">
      <c r="B5" s="226"/>
      <c r="C5" s="81" t="s">
        <v>3</v>
      </c>
      <c r="U5" s="226"/>
      <c r="V5" s="81" t="s">
        <v>3</v>
      </c>
    </row>
    <row r="6" spans="1:66" ht="16.5" customHeight="1" x14ac:dyDescent="0.3">
      <c r="B6" s="221"/>
      <c r="C6" s="81" t="s">
        <v>4</v>
      </c>
      <c r="U6" s="221"/>
      <c r="V6" s="81" t="s">
        <v>4</v>
      </c>
    </row>
    <row r="7" spans="1:66" ht="18.75" customHeight="1" x14ac:dyDescent="0.3">
      <c r="B7" s="222"/>
      <c r="C7" s="81" t="s">
        <v>5</v>
      </c>
      <c r="U7" s="222"/>
      <c r="V7" s="81" t="s">
        <v>5</v>
      </c>
    </row>
    <row r="8" spans="1:66" ht="18.75" customHeight="1" x14ac:dyDescent="0.3">
      <c r="B8" s="223"/>
      <c r="C8" s="154" t="s">
        <v>6</v>
      </c>
      <c r="D8" s="154"/>
      <c r="E8" s="154"/>
      <c r="F8" s="154"/>
      <c r="G8" s="154"/>
      <c r="U8" s="223"/>
      <c r="V8" s="154" t="s">
        <v>6</v>
      </c>
      <c r="W8" s="154"/>
      <c r="X8" s="154"/>
      <c r="Y8" s="154"/>
    </row>
    <row r="9" spans="1:66" ht="63" customHeight="1" x14ac:dyDescent="0.3">
      <c r="B9" s="11" t="s">
        <v>8</v>
      </c>
      <c r="D9" s="91"/>
      <c r="K9" s="203" t="s">
        <v>9</v>
      </c>
      <c r="L9" s="203" t="s">
        <v>9</v>
      </c>
      <c r="M9" s="432" t="s">
        <v>10</v>
      </c>
      <c r="N9" s="433"/>
      <c r="O9" s="434"/>
      <c r="P9" s="435" t="s">
        <v>11</v>
      </c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123"/>
      <c r="AW9" s="123"/>
      <c r="BJ9" s="92">
        <f>COUNTA(BJ11:BJ181)</f>
        <v>151</v>
      </c>
      <c r="BK9" s="91" t="s">
        <v>12</v>
      </c>
      <c r="BL9" s="91"/>
      <c r="BM9" s="91"/>
      <c r="BN9" s="125"/>
    </row>
    <row r="10" spans="1:66" ht="64.5" customHeight="1" x14ac:dyDescent="0.3">
      <c r="A10" s="117" t="s">
        <v>13</v>
      </c>
      <c r="B10" s="153" t="s">
        <v>14</v>
      </c>
      <c r="C10" s="16" t="s">
        <v>15</v>
      </c>
      <c r="D10" s="34" t="s">
        <v>16</v>
      </c>
      <c r="E10" s="34" t="s">
        <v>20</v>
      </c>
      <c r="F10" s="16" t="s">
        <v>21</v>
      </c>
      <c r="G10" s="16" t="s">
        <v>22</v>
      </c>
      <c r="H10" s="34" t="s">
        <v>23</v>
      </c>
      <c r="I10" s="16" t="s">
        <v>24</v>
      </c>
      <c r="J10" s="34" t="s">
        <v>25</v>
      </c>
      <c r="K10" s="34" t="s">
        <v>26</v>
      </c>
      <c r="L10" s="34" t="s">
        <v>27</v>
      </c>
      <c r="M10" s="71" t="s">
        <v>28</v>
      </c>
      <c r="N10" s="71" t="s">
        <v>29</v>
      </c>
      <c r="O10" s="71" t="s">
        <v>30</v>
      </c>
      <c r="P10" s="16">
        <v>2024</v>
      </c>
      <c r="Q10" s="139" t="s">
        <v>32</v>
      </c>
      <c r="R10" s="139" t="s">
        <v>33</v>
      </c>
      <c r="S10" s="139" t="s">
        <v>34</v>
      </c>
      <c r="T10" s="27" t="s">
        <v>35</v>
      </c>
      <c r="U10" s="140" t="s">
        <v>36</v>
      </c>
      <c r="V10" s="140" t="s">
        <v>37</v>
      </c>
      <c r="W10" s="141" t="s">
        <v>38</v>
      </c>
      <c r="X10" s="139" t="s">
        <v>39</v>
      </c>
      <c r="Y10" s="139" t="s">
        <v>40</v>
      </c>
      <c r="Z10" s="27" t="s">
        <v>41</v>
      </c>
      <c r="AA10" s="27" t="s">
        <v>42</v>
      </c>
      <c r="AB10" s="27" t="s">
        <v>43</v>
      </c>
      <c r="AC10" s="139" t="s">
        <v>44</v>
      </c>
      <c r="AD10" s="139" t="s">
        <v>45</v>
      </c>
      <c r="AE10" s="139" t="s">
        <v>46</v>
      </c>
      <c r="AF10" s="27" t="s">
        <v>47</v>
      </c>
      <c r="AG10" s="27" t="s">
        <v>48</v>
      </c>
      <c r="AH10" s="27" t="s">
        <v>49</v>
      </c>
      <c r="AI10" s="139" t="s">
        <v>50</v>
      </c>
      <c r="AJ10" s="139" t="s">
        <v>51</v>
      </c>
      <c r="AK10" s="139" t="s">
        <v>52</v>
      </c>
      <c r="AL10" s="27" t="s">
        <v>53</v>
      </c>
      <c r="AM10" s="27" t="s">
        <v>54</v>
      </c>
      <c r="AN10" s="27" t="s">
        <v>55</v>
      </c>
      <c r="AO10" s="139" t="s">
        <v>56</v>
      </c>
      <c r="AP10" s="139" t="s">
        <v>57</v>
      </c>
      <c r="AQ10" s="139" t="s">
        <v>58</v>
      </c>
      <c r="AR10" s="27" t="s">
        <v>59</v>
      </c>
      <c r="AS10" s="27" t="s">
        <v>60</v>
      </c>
      <c r="AT10" s="27" t="s">
        <v>61</v>
      </c>
      <c r="AU10" s="139" t="s">
        <v>62</v>
      </c>
      <c r="AV10" s="139" t="s">
        <v>63</v>
      </c>
      <c r="AW10" s="139" t="s">
        <v>64</v>
      </c>
      <c r="AX10" s="27" t="s">
        <v>65</v>
      </c>
      <c r="AY10" s="143" t="s">
        <v>66</v>
      </c>
      <c r="AZ10" s="142" t="s">
        <v>67</v>
      </c>
      <c r="BA10" s="139" t="s">
        <v>68</v>
      </c>
      <c r="BB10" s="139" t="s">
        <v>69</v>
      </c>
      <c r="BC10" s="139" t="s">
        <v>70</v>
      </c>
      <c r="BD10" s="84" t="s">
        <v>17</v>
      </c>
      <c r="BE10" s="126" t="s">
        <v>581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customHeight="1" x14ac:dyDescent="0.3">
      <c r="A11" s="117" t="s">
        <v>75</v>
      </c>
      <c r="B11" s="153" t="s">
        <v>76</v>
      </c>
      <c r="C11" s="21" t="s">
        <v>77</v>
      </c>
      <c r="D11" s="16"/>
      <c r="E11" s="16"/>
      <c r="F11" s="22">
        <v>2012</v>
      </c>
      <c r="G11" s="233" t="s">
        <v>78</v>
      </c>
      <c r="H11" s="86">
        <f ca="1">IF(F11="","",YEAR(TODAY())-F11)</f>
        <v>14</v>
      </c>
      <c r="I11" s="16"/>
      <c r="J11" s="16"/>
      <c r="K11" s="16" t="str">
        <f>IF(F11&gt;2008,"Evaluation interne", " ")</f>
        <v>Evaluation interne</v>
      </c>
      <c r="L11" s="16">
        <f>IF(F11&gt;2008, F11+20, " ")</f>
        <v>2032</v>
      </c>
      <c r="M11" s="71" t="s">
        <v>79</v>
      </c>
      <c r="N11" s="71">
        <f t="shared" ref="N11:N26" si="0">F11+39</f>
        <v>2051</v>
      </c>
      <c r="O11" s="72">
        <v>40000</v>
      </c>
      <c r="P11" s="16"/>
      <c r="Q11" s="16"/>
      <c r="R11" s="16"/>
      <c r="S11" s="16"/>
      <c r="T11" s="105"/>
      <c r="U11" s="117"/>
      <c r="V11" s="117"/>
      <c r="W11" s="117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05"/>
      <c r="AZ11" s="152"/>
      <c r="BA11" s="16"/>
      <c r="BB11" s="16"/>
      <c r="BC11" s="16"/>
      <c r="BJ11" s="21" t="s">
        <v>77</v>
      </c>
      <c r="BK11" s="16"/>
      <c r="BL11" s="16"/>
      <c r="BM11" s="16"/>
      <c r="BN11" s="16"/>
    </row>
    <row r="12" spans="1:66" ht="24" customHeight="1" x14ac:dyDescent="0.3">
      <c r="A12" s="117" t="s">
        <v>75</v>
      </c>
      <c r="B12" s="153" t="s">
        <v>76</v>
      </c>
      <c r="C12" s="21" t="s">
        <v>80</v>
      </c>
      <c r="D12" s="16"/>
      <c r="E12" s="16"/>
      <c r="F12" s="22">
        <v>2010</v>
      </c>
      <c r="G12" s="233" t="s">
        <v>78</v>
      </c>
      <c r="H12" s="86">
        <f t="shared" ref="H12:H75" ca="1" si="1">IF(F12="","",YEAR(TODAY())-F12)</f>
        <v>16</v>
      </c>
      <c r="I12" s="16"/>
      <c r="J12" s="80" t="s">
        <v>81</v>
      </c>
      <c r="K12" s="16" t="str">
        <f t="shared" ref="K12:K75" si="2">IF(F12&gt;2008,"Evaluation interne", " ")</f>
        <v>Evaluation interne</v>
      </c>
      <c r="L12" s="16">
        <f t="shared" ref="L12:L75" si="3">IF(F12&gt;2008, F12+20, " ")</f>
        <v>2030</v>
      </c>
      <c r="M12" s="71" t="s">
        <v>79</v>
      </c>
      <c r="N12" s="71">
        <f t="shared" si="0"/>
        <v>2049</v>
      </c>
      <c r="O12" s="72">
        <v>40000</v>
      </c>
      <c r="P12" s="16"/>
      <c r="Q12" s="16"/>
      <c r="R12" s="16"/>
      <c r="S12" s="16"/>
      <c r="T12" s="118"/>
      <c r="U12" s="119"/>
      <c r="V12" s="119"/>
      <c r="W12" s="119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79">
        <v>40000</v>
      </c>
      <c r="AV12" s="16"/>
      <c r="AW12" s="16"/>
      <c r="AX12" s="16"/>
      <c r="AY12" s="105"/>
      <c r="AZ12" s="152"/>
      <c r="BA12" s="16"/>
      <c r="BB12" s="16"/>
      <c r="BC12" s="16"/>
      <c r="BJ12" s="159" t="s">
        <v>80</v>
      </c>
      <c r="BM12" s="11">
        <v>2035</v>
      </c>
      <c r="BN12" s="16"/>
    </row>
    <row r="13" spans="1:66" ht="24" customHeight="1" x14ac:dyDescent="0.3">
      <c r="A13" s="117" t="s">
        <v>75</v>
      </c>
      <c r="B13" s="153" t="s">
        <v>76</v>
      </c>
      <c r="C13" s="21" t="s">
        <v>82</v>
      </c>
      <c r="D13" s="16"/>
      <c r="E13" s="16"/>
      <c r="F13" s="22">
        <v>2008</v>
      </c>
      <c r="G13" s="233" t="s">
        <v>78</v>
      </c>
      <c r="H13" s="86">
        <f t="shared" ca="1" si="1"/>
        <v>18</v>
      </c>
      <c r="I13" s="16"/>
      <c r="J13" s="80" t="s">
        <v>81</v>
      </c>
      <c r="K13" s="16" t="str">
        <f t="shared" si="2"/>
        <v xml:space="preserve"> </v>
      </c>
      <c r="L13" s="16" t="str">
        <f t="shared" si="3"/>
        <v xml:space="preserve"> </v>
      </c>
      <c r="M13" s="71" t="s">
        <v>79</v>
      </c>
      <c r="N13" s="71">
        <f t="shared" si="0"/>
        <v>2047</v>
      </c>
      <c r="O13" s="72">
        <v>25000</v>
      </c>
      <c r="P13" s="16"/>
      <c r="Q13" s="16"/>
      <c r="R13" s="16"/>
      <c r="S13" s="105"/>
      <c r="T13" s="117"/>
      <c r="U13" s="153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79">
        <v>50000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05"/>
      <c r="AZ13" s="152"/>
      <c r="BA13" s="16"/>
      <c r="BB13" s="16"/>
      <c r="BC13" s="16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customHeight="1" x14ac:dyDescent="0.3">
      <c r="A14" s="117" t="s">
        <v>75</v>
      </c>
      <c r="B14" s="153" t="s">
        <v>76</v>
      </c>
      <c r="C14" s="21" t="s">
        <v>84</v>
      </c>
      <c r="D14" s="16"/>
      <c r="E14" s="16"/>
      <c r="F14" s="22">
        <v>2003</v>
      </c>
      <c r="G14" s="233" t="s">
        <v>78</v>
      </c>
      <c r="H14" s="86">
        <f t="shared" ca="1" si="1"/>
        <v>23</v>
      </c>
      <c r="I14" s="16"/>
      <c r="J14" s="16"/>
      <c r="K14" s="16" t="str">
        <f t="shared" si="2"/>
        <v xml:space="preserve"> </v>
      </c>
      <c r="L14" s="16" t="str">
        <f t="shared" si="3"/>
        <v xml:space="preserve"> </v>
      </c>
      <c r="M14" s="71" t="s">
        <v>79</v>
      </c>
      <c r="N14" s="71">
        <f t="shared" si="0"/>
        <v>2042</v>
      </c>
      <c r="O14" s="72">
        <v>40000</v>
      </c>
      <c r="P14" s="16"/>
      <c r="Q14" s="16"/>
      <c r="R14" s="16"/>
      <c r="S14" s="105"/>
      <c r="T14" s="117"/>
      <c r="U14" s="153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05"/>
      <c r="AZ14" s="152"/>
      <c r="BA14" s="16"/>
      <c r="BB14" s="16"/>
      <c r="BC14" s="16"/>
      <c r="BJ14" s="159" t="s">
        <v>84</v>
      </c>
      <c r="BN14" s="16"/>
    </row>
    <row r="15" spans="1:66" ht="24" customHeight="1" x14ac:dyDescent="0.3">
      <c r="A15" s="117" t="s">
        <v>75</v>
      </c>
      <c r="B15" s="153" t="s">
        <v>76</v>
      </c>
      <c r="C15" s="21" t="s">
        <v>85</v>
      </c>
      <c r="D15" s="16"/>
      <c r="E15" s="16"/>
      <c r="F15" s="22">
        <v>2003</v>
      </c>
      <c r="G15" s="233" t="s">
        <v>78</v>
      </c>
      <c r="H15" s="86">
        <f t="shared" ca="1" si="1"/>
        <v>23</v>
      </c>
      <c r="I15" s="16"/>
      <c r="J15" s="16"/>
      <c r="K15" s="16" t="str">
        <f t="shared" si="2"/>
        <v xml:space="preserve"> </v>
      </c>
      <c r="L15" s="16" t="str">
        <f t="shared" si="3"/>
        <v xml:space="preserve"> </v>
      </c>
      <c r="M15" s="71" t="s">
        <v>79</v>
      </c>
      <c r="N15" s="71">
        <f t="shared" si="0"/>
        <v>2042</v>
      </c>
      <c r="O15" s="72">
        <v>40000</v>
      </c>
      <c r="P15" s="16"/>
      <c r="Q15" s="16"/>
      <c r="R15" s="16"/>
      <c r="S15" s="105"/>
      <c r="T15" s="117"/>
      <c r="U15" s="153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05"/>
      <c r="AZ15" s="152"/>
      <c r="BA15" s="16"/>
      <c r="BB15" s="16"/>
      <c r="BC15" s="16"/>
      <c r="BJ15" s="21" t="s">
        <v>85</v>
      </c>
      <c r="BK15" s="16"/>
      <c r="BL15" s="16"/>
      <c r="BM15" s="16"/>
      <c r="BN15" s="16"/>
    </row>
    <row r="16" spans="1:66" ht="24" customHeight="1" x14ac:dyDescent="0.3">
      <c r="A16" s="117" t="s">
        <v>75</v>
      </c>
      <c r="B16" s="153" t="s">
        <v>76</v>
      </c>
      <c r="C16" s="21" t="s">
        <v>86</v>
      </c>
      <c r="D16" s="16"/>
      <c r="E16" s="16"/>
      <c r="F16" s="22">
        <v>2003</v>
      </c>
      <c r="G16" s="233" t="s">
        <v>78</v>
      </c>
      <c r="H16" s="86">
        <f t="shared" ca="1" si="1"/>
        <v>23</v>
      </c>
      <c r="I16" s="16"/>
      <c r="J16" s="80" t="s">
        <v>81</v>
      </c>
      <c r="K16" s="16" t="str">
        <f t="shared" si="2"/>
        <v xml:space="preserve"> </v>
      </c>
      <c r="L16" s="16" t="str">
        <f t="shared" si="3"/>
        <v xml:space="preserve"> </v>
      </c>
      <c r="M16" s="71" t="s">
        <v>79</v>
      </c>
      <c r="N16" s="71">
        <f t="shared" si="0"/>
        <v>2042</v>
      </c>
      <c r="O16" s="72">
        <v>40000</v>
      </c>
      <c r="P16" s="16"/>
      <c r="Q16" s="16"/>
      <c r="R16" s="16"/>
      <c r="S16" s="16"/>
      <c r="T16" s="119"/>
      <c r="U16" s="16"/>
      <c r="V16" s="16"/>
      <c r="W16" s="16"/>
      <c r="X16" s="16"/>
      <c r="Y16" s="16"/>
      <c r="Z16" s="16"/>
      <c r="AA16" s="16"/>
      <c r="AB16" s="16"/>
      <c r="AC16" s="56">
        <v>40000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05"/>
      <c r="AZ16" s="152"/>
      <c r="BA16" s="16"/>
      <c r="BB16" s="16"/>
      <c r="BC16" s="16"/>
      <c r="BJ16" s="21" t="s">
        <v>86</v>
      </c>
      <c r="BK16" s="16"/>
      <c r="BL16" s="16"/>
      <c r="BM16" s="16">
        <v>2029</v>
      </c>
      <c r="BN16" s="16"/>
    </row>
    <row r="17" spans="1:67" ht="24" customHeight="1" x14ac:dyDescent="0.3">
      <c r="A17" s="117" t="s">
        <v>75</v>
      </c>
      <c r="B17" s="153" t="s">
        <v>76</v>
      </c>
      <c r="C17" s="21" t="s">
        <v>87</v>
      </c>
      <c r="D17" s="16"/>
      <c r="E17" s="16"/>
      <c r="F17" s="22">
        <v>2003</v>
      </c>
      <c r="G17" s="233" t="s">
        <v>78</v>
      </c>
      <c r="H17" s="86">
        <f t="shared" ca="1" si="1"/>
        <v>23</v>
      </c>
      <c r="I17" s="16"/>
      <c r="J17" s="80" t="s">
        <v>81</v>
      </c>
      <c r="K17" s="16" t="str">
        <f t="shared" si="2"/>
        <v xml:space="preserve"> </v>
      </c>
      <c r="L17" s="16" t="str">
        <f t="shared" si="3"/>
        <v xml:space="preserve"> </v>
      </c>
      <c r="M17" s="71" t="s">
        <v>79</v>
      </c>
      <c r="N17" s="71">
        <f t="shared" si="0"/>
        <v>2042</v>
      </c>
      <c r="O17" s="72">
        <v>40000</v>
      </c>
      <c r="P17" s="16"/>
      <c r="Q17" s="153"/>
      <c r="R17" s="153"/>
      <c r="S17" s="153"/>
      <c r="T17" s="16"/>
      <c r="U17" s="16"/>
      <c r="W17" s="118"/>
      <c r="X17" s="118"/>
      <c r="Y17" s="16"/>
      <c r="Z17" s="56">
        <v>20000</v>
      </c>
      <c r="AA17" s="16"/>
      <c r="AB17" s="16"/>
      <c r="AC17" s="16"/>
      <c r="AD17" s="16"/>
      <c r="AE17" s="16"/>
      <c r="AF17" s="117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05"/>
      <c r="AZ17" s="152"/>
      <c r="BA17" s="16"/>
      <c r="BB17" s="16"/>
      <c r="BC17" s="16"/>
      <c r="BJ17" s="21" t="s">
        <v>87</v>
      </c>
      <c r="BK17" s="16"/>
      <c r="BL17" s="16"/>
      <c r="BM17" s="16">
        <v>2028</v>
      </c>
      <c r="BN17" s="16"/>
    </row>
    <row r="18" spans="1:67" ht="24" customHeight="1" x14ac:dyDescent="0.3">
      <c r="A18" s="117" t="s">
        <v>75</v>
      </c>
      <c r="B18" s="153" t="s">
        <v>76</v>
      </c>
      <c r="C18" s="21" t="s">
        <v>88</v>
      </c>
      <c r="D18" s="16"/>
      <c r="E18" s="16"/>
      <c r="F18" s="22">
        <v>2003</v>
      </c>
      <c r="G18" s="233" t="s">
        <v>78</v>
      </c>
      <c r="H18" s="86">
        <f t="shared" ca="1" si="1"/>
        <v>23</v>
      </c>
      <c r="I18" s="16"/>
      <c r="J18" s="80" t="s">
        <v>81</v>
      </c>
      <c r="K18" s="16" t="str">
        <f t="shared" si="2"/>
        <v xml:space="preserve"> </v>
      </c>
      <c r="L18" s="16" t="str">
        <f t="shared" si="3"/>
        <v xml:space="preserve"> </v>
      </c>
      <c r="M18" s="71" t="s">
        <v>79</v>
      </c>
      <c r="N18" s="71">
        <f t="shared" si="0"/>
        <v>2042</v>
      </c>
      <c r="O18" s="72">
        <v>40000</v>
      </c>
      <c r="P18" s="16"/>
      <c r="Q18" s="16"/>
      <c r="R18" s="16"/>
      <c r="S18" s="105"/>
      <c r="T18" s="105"/>
      <c r="U18" s="16"/>
      <c r="V18" s="152"/>
      <c r="W18" s="117"/>
      <c r="X18" s="117"/>
      <c r="Y18" s="153"/>
      <c r="Z18" s="56">
        <v>50000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05"/>
      <c r="AZ18" s="152"/>
      <c r="BA18" s="16"/>
      <c r="BB18" s="16"/>
      <c r="BC18" s="16"/>
      <c r="BJ18" s="21" t="s">
        <v>88</v>
      </c>
      <c r="BK18" s="16"/>
      <c r="BL18" s="16"/>
      <c r="BM18" s="16">
        <v>2028</v>
      </c>
      <c r="BN18" s="16"/>
    </row>
    <row r="19" spans="1:67" ht="24" customHeight="1" x14ac:dyDescent="0.3">
      <c r="A19" s="117" t="s">
        <v>75</v>
      </c>
      <c r="B19" s="153" t="s">
        <v>76</v>
      </c>
      <c r="C19" s="21" t="s">
        <v>89</v>
      </c>
      <c r="D19" s="16"/>
      <c r="E19" s="16"/>
      <c r="F19" s="22">
        <v>2001</v>
      </c>
      <c r="G19" s="233" t="s">
        <v>78</v>
      </c>
      <c r="H19" s="86">
        <f t="shared" ca="1" si="1"/>
        <v>25</v>
      </c>
      <c r="I19" s="16"/>
      <c r="J19" s="16" t="s">
        <v>90</v>
      </c>
      <c r="K19" s="16" t="str">
        <f t="shared" si="2"/>
        <v xml:space="preserve"> </v>
      </c>
      <c r="L19" s="16" t="str">
        <f t="shared" si="3"/>
        <v xml:space="preserve"> </v>
      </c>
      <c r="M19" s="71" t="s">
        <v>79</v>
      </c>
      <c r="N19" s="71">
        <f t="shared" si="0"/>
        <v>2040</v>
      </c>
      <c r="O19" s="72">
        <v>40000</v>
      </c>
      <c r="P19" s="16"/>
      <c r="Q19" s="16"/>
      <c r="R19" s="16"/>
      <c r="S19" s="16"/>
      <c r="T19" s="16"/>
      <c r="U19" s="119"/>
      <c r="V19" s="156"/>
      <c r="W19" s="228"/>
      <c r="X19" s="229">
        <v>170000</v>
      </c>
      <c r="Y19" s="153"/>
      <c r="Z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05"/>
      <c r="AZ19" s="152"/>
      <c r="BA19" s="16"/>
      <c r="BB19" s="16"/>
      <c r="BC19" s="16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customHeight="1" x14ac:dyDescent="0.3">
      <c r="A20" s="117" t="s">
        <v>75</v>
      </c>
      <c r="B20" s="153" t="s">
        <v>76</v>
      </c>
      <c r="C20" s="21" t="s">
        <v>91</v>
      </c>
      <c r="D20" s="16"/>
      <c r="E20" s="16"/>
      <c r="F20" s="22">
        <v>2001</v>
      </c>
      <c r="G20" s="233" t="s">
        <v>78</v>
      </c>
      <c r="H20" s="86">
        <f t="shared" ca="1" si="1"/>
        <v>25</v>
      </c>
      <c r="I20" s="16"/>
      <c r="J20" s="16" t="s">
        <v>90</v>
      </c>
      <c r="K20" s="16" t="str">
        <f t="shared" si="2"/>
        <v xml:space="preserve"> </v>
      </c>
      <c r="L20" s="16" t="str">
        <f t="shared" si="3"/>
        <v xml:space="preserve"> </v>
      </c>
      <c r="M20" s="71" t="s">
        <v>79</v>
      </c>
      <c r="N20" s="71">
        <f t="shared" si="0"/>
        <v>2040</v>
      </c>
      <c r="O20" s="72">
        <v>40000</v>
      </c>
      <c r="P20" s="16"/>
      <c r="Q20" s="16"/>
      <c r="R20" s="16"/>
      <c r="S20" s="16"/>
      <c r="T20" s="16"/>
      <c r="U20" s="16"/>
      <c r="V20" s="16"/>
      <c r="W20" s="56"/>
      <c r="X20" s="167">
        <v>170000</v>
      </c>
      <c r="Y20" s="153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05"/>
      <c r="AZ20" s="152"/>
      <c r="BA20" s="16"/>
      <c r="BB20" s="16"/>
      <c r="BC20" s="16"/>
      <c r="BJ20" s="21" t="s">
        <v>91</v>
      </c>
      <c r="BK20" s="16"/>
      <c r="BL20" s="16"/>
      <c r="BM20" s="16">
        <v>2027</v>
      </c>
      <c r="BN20" s="16"/>
    </row>
    <row r="21" spans="1:67" ht="24" customHeight="1" x14ac:dyDescent="0.3">
      <c r="A21" s="117" t="s">
        <v>75</v>
      </c>
      <c r="B21" s="153" t="s">
        <v>76</v>
      </c>
      <c r="C21" s="21" t="s">
        <v>92</v>
      </c>
      <c r="D21" s="16"/>
      <c r="E21" s="16"/>
      <c r="F21" s="22">
        <v>2000</v>
      </c>
      <c r="G21" s="233" t="s">
        <v>78</v>
      </c>
      <c r="H21" s="86">
        <f t="shared" ca="1" si="1"/>
        <v>26</v>
      </c>
      <c r="I21" s="16"/>
      <c r="J21" s="80" t="s">
        <v>81</v>
      </c>
      <c r="K21" s="16" t="str">
        <f t="shared" si="2"/>
        <v xml:space="preserve"> </v>
      </c>
      <c r="L21" s="16" t="str">
        <f t="shared" si="3"/>
        <v xml:space="preserve"> </v>
      </c>
      <c r="M21" s="71" t="s">
        <v>79</v>
      </c>
      <c r="N21" s="71">
        <f t="shared" si="0"/>
        <v>2039</v>
      </c>
      <c r="O21" s="72">
        <v>40000</v>
      </c>
      <c r="P21" s="16"/>
      <c r="Q21" s="16"/>
      <c r="R21" s="16"/>
      <c r="S21" s="16"/>
      <c r="T21" s="56"/>
      <c r="U21" s="167">
        <v>150000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05"/>
      <c r="AZ21" s="152"/>
      <c r="BA21" s="16"/>
      <c r="BB21" s="16"/>
      <c r="BC21" s="16"/>
      <c r="BJ21" s="21" t="s">
        <v>92</v>
      </c>
      <c r="BK21" s="16"/>
      <c r="BL21" s="16"/>
      <c r="BM21" s="16">
        <v>2026</v>
      </c>
      <c r="BN21" s="16"/>
    </row>
    <row r="22" spans="1:67" ht="24" customHeight="1" x14ac:dyDescent="0.3">
      <c r="A22" s="117" t="s">
        <v>75</v>
      </c>
      <c r="B22" s="153" t="s">
        <v>76</v>
      </c>
      <c r="C22" s="21" t="s">
        <v>93</v>
      </c>
      <c r="D22" s="16"/>
      <c r="E22" s="16"/>
      <c r="F22" s="22">
        <v>1999</v>
      </c>
      <c r="G22" s="233" t="s">
        <v>78</v>
      </c>
      <c r="H22" s="86">
        <f t="shared" ca="1" si="1"/>
        <v>27</v>
      </c>
      <c r="I22" s="16"/>
      <c r="J22" s="80" t="s">
        <v>81</v>
      </c>
      <c r="K22" s="16" t="str">
        <f t="shared" si="2"/>
        <v xml:space="preserve"> </v>
      </c>
      <c r="L22" s="16" t="str">
        <f t="shared" si="3"/>
        <v xml:space="preserve"> </v>
      </c>
      <c r="M22" s="71" t="s">
        <v>79</v>
      </c>
      <c r="N22" s="71">
        <f t="shared" si="0"/>
        <v>2038</v>
      </c>
      <c r="O22" s="72">
        <v>40000</v>
      </c>
      <c r="P22" s="16"/>
      <c r="Q22" s="16"/>
      <c r="R22" s="16"/>
      <c r="S22" s="16"/>
      <c r="T22" s="56"/>
      <c r="U22" s="167">
        <v>120000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05"/>
      <c r="AZ22" s="152"/>
      <c r="BA22" s="16"/>
      <c r="BB22" s="16"/>
      <c r="BC22" s="16"/>
      <c r="BJ22" s="21" t="s">
        <v>93</v>
      </c>
      <c r="BK22" s="16"/>
      <c r="BL22" s="16"/>
      <c r="BM22" s="16">
        <v>2026</v>
      </c>
      <c r="BN22" s="16"/>
    </row>
    <row r="23" spans="1:67" ht="24" customHeight="1" x14ac:dyDescent="0.3">
      <c r="A23" s="117" t="s">
        <v>75</v>
      </c>
      <c r="B23" s="153" t="s">
        <v>76</v>
      </c>
      <c r="C23" s="21" t="s">
        <v>94</v>
      </c>
      <c r="D23" s="16"/>
      <c r="E23" s="16"/>
      <c r="F23" s="22">
        <v>1994</v>
      </c>
      <c r="G23" s="233" t="s">
        <v>78</v>
      </c>
      <c r="H23" s="86">
        <f t="shared" ca="1" si="1"/>
        <v>32</v>
      </c>
      <c r="I23" s="16"/>
      <c r="J23" s="80" t="s">
        <v>81</v>
      </c>
      <c r="K23" s="16" t="str">
        <f t="shared" si="2"/>
        <v xml:space="preserve"> </v>
      </c>
      <c r="L23" s="16" t="str">
        <f t="shared" si="3"/>
        <v xml:space="preserve"> </v>
      </c>
      <c r="M23" s="71" t="s">
        <v>79</v>
      </c>
      <c r="N23" s="71">
        <f t="shared" si="0"/>
        <v>2033</v>
      </c>
      <c r="O23" s="72">
        <v>40000</v>
      </c>
      <c r="P23" s="16"/>
      <c r="Q23" s="16"/>
      <c r="R23" s="16"/>
      <c r="S23" s="16"/>
      <c r="T23" s="56"/>
      <c r="U23" s="167">
        <v>150000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05"/>
      <c r="AZ23" s="152"/>
      <c r="BA23" s="16"/>
      <c r="BB23" s="16"/>
      <c r="BC23" s="16"/>
      <c r="BJ23" s="21" t="s">
        <v>94</v>
      </c>
      <c r="BK23" s="16"/>
      <c r="BL23" s="16"/>
      <c r="BM23" s="16">
        <v>2026</v>
      </c>
      <c r="BN23" s="16"/>
    </row>
    <row r="24" spans="1:67" ht="24" customHeight="1" x14ac:dyDescent="0.3">
      <c r="A24" s="117" t="s">
        <v>75</v>
      </c>
      <c r="B24" s="153" t="s">
        <v>76</v>
      </c>
      <c r="C24" s="21" t="s">
        <v>95</v>
      </c>
      <c r="D24" s="16"/>
      <c r="E24" s="16"/>
      <c r="F24" s="22">
        <v>1994</v>
      </c>
      <c r="G24" s="233" t="s">
        <v>78</v>
      </c>
      <c r="H24" s="86">
        <f t="shared" ca="1" si="1"/>
        <v>32</v>
      </c>
      <c r="I24" s="16"/>
      <c r="J24" s="16"/>
      <c r="K24" s="16" t="str">
        <f t="shared" si="2"/>
        <v xml:space="preserve"> </v>
      </c>
      <c r="L24" s="16" t="str">
        <f t="shared" si="3"/>
        <v xml:space="preserve"> </v>
      </c>
      <c r="M24" s="71" t="s">
        <v>79</v>
      </c>
      <c r="N24" s="71">
        <f t="shared" si="0"/>
        <v>2033</v>
      </c>
      <c r="O24" s="72">
        <v>40000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05"/>
      <c r="AZ24" s="152"/>
      <c r="BA24" s="16"/>
      <c r="BB24" s="16"/>
      <c r="BC24" s="16"/>
      <c r="BJ24" s="21" t="s">
        <v>95</v>
      </c>
      <c r="BK24" s="16"/>
      <c r="BL24" s="16"/>
      <c r="BM24" s="16"/>
      <c r="BN24" s="16"/>
    </row>
    <row r="25" spans="1:67" ht="14.4" customHeight="1" x14ac:dyDescent="0.3">
      <c r="A25" s="117" t="s">
        <v>75</v>
      </c>
      <c r="B25" s="153" t="s">
        <v>96</v>
      </c>
      <c r="C25" s="17" t="s">
        <v>97</v>
      </c>
      <c r="D25" s="16" t="s">
        <v>98</v>
      </c>
      <c r="E25" s="16" t="s">
        <v>99</v>
      </c>
      <c r="F25" s="18">
        <v>2006</v>
      </c>
      <c r="G25" s="18"/>
      <c r="H25" s="86">
        <f t="shared" ca="1" si="1"/>
        <v>20</v>
      </c>
      <c r="I25" s="16">
        <f>'DEMARCHE EVS'!B9</f>
        <v>950000</v>
      </c>
      <c r="J25" s="16" t="s">
        <v>81</v>
      </c>
      <c r="K25" s="16" t="str">
        <f t="shared" si="2"/>
        <v xml:space="preserve"> </v>
      </c>
      <c r="L25" s="16" t="str">
        <f t="shared" si="3"/>
        <v xml:space="preserve"> </v>
      </c>
      <c r="M25" s="71" t="s">
        <v>100</v>
      </c>
      <c r="N25" s="71">
        <f t="shared" si="0"/>
        <v>2045</v>
      </c>
      <c r="O25" s="72">
        <v>40000</v>
      </c>
      <c r="P25" s="57"/>
      <c r="Q25" s="57"/>
      <c r="R25" s="57"/>
      <c r="S25" s="57"/>
      <c r="T25" s="57"/>
      <c r="U25" s="57"/>
      <c r="V25" s="58"/>
      <c r="W25" s="16"/>
      <c r="X25" s="16"/>
      <c r="Y25" s="16"/>
      <c r="Z25" s="56">
        <v>60000</v>
      </c>
      <c r="AA25" s="16"/>
      <c r="AB25" s="16"/>
      <c r="AC25" s="16"/>
      <c r="AD25" s="16"/>
      <c r="AE25" s="16"/>
      <c r="AF25" s="16"/>
      <c r="AG25" s="16"/>
      <c r="AH25" s="16"/>
      <c r="AI25" s="121"/>
      <c r="AJ25" s="121"/>
      <c r="AK25" s="121"/>
      <c r="AL25" s="16"/>
      <c r="AM25" s="16"/>
      <c r="AN25" s="16"/>
      <c r="AO25" s="16"/>
      <c r="AP25" s="16"/>
      <c r="AQ25" s="16"/>
      <c r="AR25" s="34"/>
      <c r="AS25" s="34"/>
      <c r="AT25" s="34"/>
      <c r="AU25" s="34"/>
      <c r="AV25" s="34"/>
      <c r="AW25" s="34"/>
      <c r="AX25" s="34"/>
      <c r="AY25" s="145"/>
      <c r="AZ25" s="268"/>
      <c r="BA25" s="34"/>
      <c r="BB25" s="34"/>
      <c r="BC25" s="34"/>
      <c r="BE25" s="126"/>
      <c r="BF25" s="126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" customHeight="1" x14ac:dyDescent="0.3">
      <c r="A26" s="117" t="s">
        <v>75</v>
      </c>
      <c r="B26" s="153" t="s">
        <v>96</v>
      </c>
      <c r="C26" s="17" t="s">
        <v>102</v>
      </c>
      <c r="D26" s="16" t="s">
        <v>98</v>
      </c>
      <c r="E26" s="16" t="s">
        <v>103</v>
      </c>
      <c r="F26" s="18">
        <v>2006</v>
      </c>
      <c r="G26" s="18"/>
      <c r="H26" s="86">
        <f t="shared" ca="1" si="1"/>
        <v>20</v>
      </c>
      <c r="I26" s="16"/>
      <c r="J26" s="16" t="s">
        <v>81</v>
      </c>
      <c r="K26" s="16" t="str">
        <f t="shared" si="2"/>
        <v xml:space="preserve"> </v>
      </c>
      <c r="L26" s="16" t="str">
        <f t="shared" si="3"/>
        <v xml:space="preserve"> </v>
      </c>
      <c r="M26" s="16"/>
      <c r="N26" s="71">
        <f t="shared" si="0"/>
        <v>2045</v>
      </c>
      <c r="O26" s="72">
        <v>40000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21"/>
      <c r="AJ26" s="121">
        <v>170000</v>
      </c>
      <c r="AK26" s="121"/>
      <c r="AL26" s="16"/>
      <c r="AM26" s="16"/>
      <c r="AN26" s="16"/>
      <c r="AO26" s="16"/>
      <c r="AP26" s="16"/>
      <c r="AQ26" s="16"/>
      <c r="AR26" s="34"/>
      <c r="AS26" s="34"/>
      <c r="AT26" s="34"/>
      <c r="AU26" s="34"/>
      <c r="AV26" s="34"/>
      <c r="AW26" s="34"/>
      <c r="AX26" s="34"/>
      <c r="AY26" s="145"/>
      <c r="AZ26" s="268"/>
      <c r="BA26" s="34"/>
      <c r="BB26" s="34"/>
      <c r="BC26" s="34"/>
      <c r="BE26" s="126"/>
      <c r="BF26" s="126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" customHeight="1" x14ac:dyDescent="0.3">
      <c r="A27" s="117" t="s">
        <v>75</v>
      </c>
      <c r="B27" s="153" t="s">
        <v>96</v>
      </c>
      <c r="C27" s="17" t="s">
        <v>105</v>
      </c>
      <c r="D27" s="16" t="s">
        <v>106</v>
      </c>
      <c r="E27" s="16" t="s">
        <v>103</v>
      </c>
      <c r="F27" s="18">
        <v>1999</v>
      </c>
      <c r="G27" s="18"/>
      <c r="H27" s="86">
        <f t="shared" ca="1" si="1"/>
        <v>27</v>
      </c>
      <c r="I27" s="16"/>
      <c r="J27" s="16" t="s">
        <v>107</v>
      </c>
      <c r="K27" s="16" t="str">
        <f t="shared" si="2"/>
        <v xml:space="preserve"> </v>
      </c>
      <c r="L27" s="16" t="str">
        <f t="shared" si="3"/>
        <v xml:space="preserve"> </v>
      </c>
      <c r="M27" s="71" t="s">
        <v>100</v>
      </c>
      <c r="N27" s="71"/>
      <c r="O27" s="72"/>
      <c r="P27" s="57"/>
      <c r="Q27" s="16"/>
      <c r="R27" s="63">
        <v>100000</v>
      </c>
      <c r="S27" s="57"/>
      <c r="T27" s="132"/>
      <c r="U27" s="129"/>
      <c r="V27" s="129"/>
      <c r="W27" s="16"/>
      <c r="X27" s="16"/>
      <c r="Y27" s="16"/>
      <c r="Z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05"/>
      <c r="AZ27" s="152"/>
      <c r="BA27" s="16"/>
      <c r="BB27" s="16"/>
      <c r="BC27" s="16"/>
      <c r="BJ27" s="16"/>
      <c r="BK27" s="16"/>
      <c r="BL27" s="16"/>
      <c r="BM27" s="16"/>
      <c r="BN27" s="16"/>
    </row>
    <row r="28" spans="1:67" ht="14.4" customHeight="1" x14ac:dyDescent="0.3">
      <c r="A28" s="117" t="s">
        <v>75</v>
      </c>
      <c r="B28" s="153" t="s">
        <v>96</v>
      </c>
      <c r="C28" s="17" t="s">
        <v>108</v>
      </c>
      <c r="D28" s="16" t="s">
        <v>106</v>
      </c>
      <c r="E28" s="16" t="s">
        <v>109</v>
      </c>
      <c r="F28" s="18">
        <v>1999</v>
      </c>
      <c r="G28" s="18"/>
      <c r="H28" s="86">
        <f t="shared" ca="1" si="1"/>
        <v>27</v>
      </c>
      <c r="I28" s="56">
        <v>220000</v>
      </c>
      <c r="J28" s="120" t="s">
        <v>110</v>
      </c>
      <c r="K28" s="16" t="str">
        <f t="shared" si="2"/>
        <v xml:space="preserve"> </v>
      </c>
      <c r="L28" s="16" t="str">
        <f t="shared" si="3"/>
        <v xml:space="preserve"> </v>
      </c>
      <c r="M28" s="71" t="s">
        <v>100</v>
      </c>
      <c r="N28" s="71"/>
      <c r="O28" s="72"/>
      <c r="P28" s="57"/>
      <c r="Q28" s="57"/>
      <c r="R28" s="127"/>
      <c r="S28" s="57"/>
      <c r="T28" s="117"/>
      <c r="U28" s="232">
        <v>85000</v>
      </c>
      <c r="V28" s="146"/>
      <c r="W28" s="118"/>
      <c r="X28" s="118"/>
      <c r="Y28" s="16"/>
      <c r="Z28" s="120"/>
      <c r="AA28" s="120"/>
      <c r="AB28" s="196"/>
      <c r="AC28" s="16"/>
      <c r="AD28" s="16"/>
      <c r="AE28" s="16"/>
      <c r="AF28" s="16"/>
      <c r="AG28" s="16"/>
      <c r="AH28" s="16"/>
      <c r="AI28" s="121"/>
      <c r="AJ28" s="121"/>
      <c r="AK28" s="121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05"/>
      <c r="AZ28" s="152"/>
      <c r="BA28" s="16"/>
      <c r="BB28" s="16"/>
      <c r="BC28" s="16"/>
      <c r="BE28" s="16"/>
      <c r="BJ28" s="16"/>
      <c r="BK28" s="34"/>
      <c r="BL28" s="34"/>
      <c r="BM28" s="16"/>
      <c r="BN28" s="34"/>
      <c r="BO28" s="160"/>
    </row>
    <row r="29" spans="1:67" ht="15.75" customHeight="1" x14ac:dyDescent="0.3">
      <c r="A29" s="117" t="s">
        <v>75</v>
      </c>
      <c r="B29" s="153" t="s">
        <v>96</v>
      </c>
      <c r="C29" s="17" t="s">
        <v>118</v>
      </c>
      <c r="D29" s="16"/>
      <c r="E29" s="34" t="s">
        <v>582</v>
      </c>
      <c r="F29" s="18">
        <v>1979</v>
      </c>
      <c r="G29" s="18"/>
      <c r="H29" s="86">
        <f t="shared" ca="1" si="1"/>
        <v>47</v>
      </c>
      <c r="I29" s="16">
        <v>120000</v>
      </c>
      <c r="J29" s="16" t="s">
        <v>107</v>
      </c>
      <c r="K29" s="16" t="str">
        <f t="shared" si="2"/>
        <v xml:space="preserve"> </v>
      </c>
      <c r="L29" s="16" t="str">
        <f t="shared" si="3"/>
        <v xml:space="preserve"> </v>
      </c>
      <c r="M29" s="71" t="s">
        <v>79</v>
      </c>
      <c r="N29" s="71">
        <v>2026</v>
      </c>
      <c r="O29" s="72">
        <v>20000</v>
      </c>
      <c r="P29" s="57"/>
      <c r="Q29" s="59"/>
      <c r="R29" s="57"/>
      <c r="S29" s="57"/>
      <c r="T29" s="190">
        <v>20000</v>
      </c>
      <c r="U29" s="129"/>
      <c r="V29" s="129"/>
      <c r="W29" s="129"/>
      <c r="X29" s="16"/>
      <c r="Y29" s="16"/>
      <c r="Z29" s="120"/>
      <c r="AA29" s="120"/>
      <c r="AB29" s="120"/>
      <c r="AC29" s="16"/>
      <c r="AD29" s="16"/>
      <c r="AE29" s="16"/>
      <c r="AF29" s="16"/>
      <c r="AG29" s="16"/>
      <c r="AH29" s="16"/>
      <c r="AI29" s="121"/>
      <c r="AJ29" s="121"/>
      <c r="AK29" s="121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05"/>
      <c r="AZ29" s="152"/>
      <c r="BA29" s="16"/>
      <c r="BB29" s="16"/>
      <c r="BC29" s="16"/>
      <c r="BJ29" s="16" t="s">
        <v>118</v>
      </c>
      <c r="BK29" s="16" t="s">
        <v>83</v>
      </c>
      <c r="BL29" s="16"/>
      <c r="BM29" s="16"/>
      <c r="BN29" s="16"/>
    </row>
    <row r="30" spans="1:67" ht="18" customHeight="1" x14ac:dyDescent="0.3">
      <c r="A30" s="117" t="s">
        <v>75</v>
      </c>
      <c r="B30" s="153" t="s">
        <v>96</v>
      </c>
      <c r="C30" s="17" t="s">
        <v>583</v>
      </c>
      <c r="D30" s="16"/>
      <c r="E30" s="34" t="s">
        <v>113</v>
      </c>
      <c r="F30" s="18">
        <v>1979</v>
      </c>
      <c r="G30" s="18"/>
      <c r="H30" s="86">
        <f t="shared" ca="1" si="1"/>
        <v>47</v>
      </c>
      <c r="I30" s="16">
        <v>120000</v>
      </c>
      <c r="J30" s="16" t="s">
        <v>107</v>
      </c>
      <c r="K30" s="16" t="str">
        <f t="shared" si="2"/>
        <v xml:space="preserve"> </v>
      </c>
      <c r="L30" s="16" t="str">
        <f t="shared" si="3"/>
        <v xml:space="preserve"> </v>
      </c>
      <c r="M30" s="71" t="s">
        <v>79</v>
      </c>
      <c r="N30" s="71">
        <v>2026</v>
      </c>
      <c r="O30" s="72">
        <v>20000</v>
      </c>
      <c r="P30" s="57"/>
      <c r="Q30" s="57"/>
      <c r="R30" s="57"/>
      <c r="S30" s="57"/>
      <c r="T30" s="192">
        <f>20000</f>
        <v>20000</v>
      </c>
      <c r="U30" s="57"/>
      <c r="V30" s="129"/>
      <c r="W30" s="129"/>
      <c r="X30" s="117"/>
      <c r="Y30" s="153"/>
      <c r="Z30" s="120"/>
      <c r="AA30" s="120"/>
      <c r="AB30" s="120"/>
      <c r="AC30" s="16"/>
      <c r="AD30" s="16"/>
      <c r="AE30" s="16"/>
      <c r="AF30" s="16"/>
      <c r="AG30" s="16"/>
      <c r="AH30" s="16"/>
      <c r="AI30" s="121"/>
      <c r="AJ30" s="121"/>
      <c r="AK30" s="121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05"/>
      <c r="AZ30" s="152"/>
      <c r="BA30" s="16"/>
      <c r="BB30" s="16"/>
      <c r="BC30" s="16"/>
      <c r="BJ30" s="16" t="s">
        <v>121</v>
      </c>
      <c r="BK30" s="16" t="s">
        <v>83</v>
      </c>
      <c r="BL30" s="16"/>
      <c r="BM30" s="16"/>
      <c r="BN30" s="16"/>
    </row>
    <row r="31" spans="1:67" ht="27" customHeight="1" x14ac:dyDescent="0.3">
      <c r="A31" s="117" t="s">
        <v>75</v>
      </c>
      <c r="B31" s="153" t="s">
        <v>96</v>
      </c>
      <c r="C31" s="17" t="s">
        <v>126</v>
      </c>
      <c r="D31" s="16"/>
      <c r="E31" s="34" t="s">
        <v>123</v>
      </c>
      <c r="F31" s="18">
        <v>1970</v>
      </c>
      <c r="G31" s="18"/>
      <c r="H31" s="86">
        <f t="shared" ca="1" si="1"/>
        <v>56</v>
      </c>
      <c r="I31" s="16"/>
      <c r="J31" s="80" t="s">
        <v>124</v>
      </c>
      <c r="K31" s="16" t="str">
        <f t="shared" si="2"/>
        <v xml:space="preserve"> </v>
      </c>
      <c r="L31" s="16" t="str">
        <f t="shared" si="3"/>
        <v xml:space="preserve"> </v>
      </c>
      <c r="M31" s="124" t="s">
        <v>125</v>
      </c>
      <c r="N31" s="71">
        <v>2035</v>
      </c>
      <c r="O31" s="72">
        <v>40000</v>
      </c>
      <c r="P31" s="58"/>
      <c r="Q31" s="79">
        <f xml:space="preserve"> 40000 + 25000</f>
        <v>65000</v>
      </c>
      <c r="R31" s="57"/>
      <c r="S31" s="57"/>
      <c r="T31" s="16"/>
      <c r="V31" s="58"/>
      <c r="W31" s="119"/>
      <c r="X31" s="235">
        <v>170000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57">
        <v>40000</v>
      </c>
      <c r="AV31" s="16"/>
      <c r="AW31" s="60">
        <v>1120000</v>
      </c>
      <c r="AX31" s="16"/>
      <c r="AY31" s="105"/>
      <c r="AZ31" s="152"/>
      <c r="BA31" s="16"/>
      <c r="BB31" s="16"/>
      <c r="BC31" s="16"/>
      <c r="BJ31" s="17" t="s">
        <v>126</v>
      </c>
      <c r="BK31" s="16"/>
      <c r="BL31" s="16"/>
      <c r="BM31" s="16">
        <v>2026</v>
      </c>
      <c r="BN31" s="16"/>
    </row>
    <row r="32" spans="1:67" ht="23.25" customHeight="1" x14ac:dyDescent="0.3">
      <c r="A32" s="117" t="s">
        <v>75</v>
      </c>
      <c r="B32" s="153" t="s">
        <v>96</v>
      </c>
      <c r="C32" s="17" t="s">
        <v>116</v>
      </c>
      <c r="D32" s="16"/>
      <c r="E32" s="34" t="s">
        <v>113</v>
      </c>
      <c r="F32" s="18">
        <v>1970</v>
      </c>
      <c r="G32" s="18"/>
      <c r="H32" s="86">
        <f t="shared" ca="1" si="1"/>
        <v>56</v>
      </c>
      <c r="I32" s="16">
        <v>1170000</v>
      </c>
      <c r="J32" s="130" t="s">
        <v>115</v>
      </c>
      <c r="K32" s="16" t="str">
        <f t="shared" si="2"/>
        <v xml:space="preserve"> </v>
      </c>
      <c r="L32" s="16" t="str">
        <f t="shared" si="3"/>
        <v xml:space="preserve"> </v>
      </c>
      <c r="M32" s="71" t="s">
        <v>79</v>
      </c>
      <c r="N32" s="71">
        <v>2026</v>
      </c>
      <c r="O32" s="72">
        <v>40000</v>
      </c>
      <c r="P32" s="58"/>
      <c r="Q32" s="57"/>
      <c r="R32" s="57"/>
      <c r="S32" s="57"/>
      <c r="T32" s="78">
        <v>69000</v>
      </c>
      <c r="U32" s="16"/>
      <c r="V32" s="58"/>
      <c r="W32" s="16"/>
      <c r="X32" s="235">
        <v>170000</v>
      </c>
      <c r="Y32" s="16"/>
      <c r="Z32" s="120"/>
      <c r="AA32" s="196"/>
      <c r="AB32" s="60">
        <v>1170000</v>
      </c>
      <c r="AC32" s="16"/>
      <c r="AD32" s="16"/>
      <c r="AE32" s="16"/>
      <c r="AF32" s="16"/>
      <c r="AG32" s="16"/>
      <c r="AH32" s="16"/>
      <c r="AI32" s="121"/>
      <c r="AJ32" s="121"/>
      <c r="AK32" s="121"/>
      <c r="AL32" s="16"/>
      <c r="AM32" s="16"/>
      <c r="AN32" s="16"/>
      <c r="AO32" s="16"/>
      <c r="AP32" s="16"/>
      <c r="AQ32" s="16"/>
      <c r="AR32" s="34"/>
      <c r="AS32" s="34"/>
      <c r="AT32" s="16"/>
      <c r="AU32" s="34"/>
      <c r="AV32" s="16"/>
      <c r="AW32" s="34"/>
      <c r="AX32" s="34"/>
      <c r="AY32" s="145"/>
      <c r="AZ32" s="268"/>
      <c r="BA32" s="34"/>
      <c r="BB32" s="34"/>
      <c r="BC32" s="34"/>
      <c r="BE32" s="84"/>
      <c r="BF32" s="84"/>
      <c r="BG32" s="84"/>
      <c r="BH32" s="84"/>
      <c r="BI32" s="84"/>
      <c r="BJ32" s="16" t="s">
        <v>116</v>
      </c>
      <c r="BK32" s="16"/>
      <c r="BL32" s="16"/>
      <c r="BM32" s="16">
        <v>2026</v>
      </c>
      <c r="BN32" s="16"/>
    </row>
    <row r="33" spans="1:67" ht="14.4" x14ac:dyDescent="0.3">
      <c r="A33" s="117" t="s">
        <v>75</v>
      </c>
      <c r="B33" s="153" t="s">
        <v>96</v>
      </c>
      <c r="C33" s="17" t="s">
        <v>584</v>
      </c>
      <c r="D33" s="16"/>
      <c r="E33" s="34" t="s">
        <v>113</v>
      </c>
      <c r="F33" s="18">
        <v>1970</v>
      </c>
      <c r="G33" s="18"/>
      <c r="H33" s="86">
        <f t="shared" ca="1" si="1"/>
        <v>56</v>
      </c>
      <c r="I33" s="16" t="s">
        <v>585</v>
      </c>
      <c r="J33" s="16" t="s">
        <v>107</v>
      </c>
      <c r="K33" s="16" t="str">
        <f t="shared" si="2"/>
        <v xml:space="preserve"> </v>
      </c>
      <c r="L33" s="16" t="str">
        <f t="shared" si="3"/>
        <v xml:space="preserve"> </v>
      </c>
      <c r="M33" s="71" t="s">
        <v>100</v>
      </c>
      <c r="N33" s="71"/>
      <c r="O33" s="71"/>
      <c r="P33" s="57"/>
      <c r="Q33" s="57"/>
      <c r="R33" s="57"/>
      <c r="S33" s="57"/>
      <c r="T33" s="132"/>
      <c r="U33" s="118"/>
      <c r="V33" s="129"/>
      <c r="W33" s="153"/>
      <c r="X33" s="16"/>
      <c r="Y33" s="16"/>
      <c r="Z33" s="120"/>
      <c r="AA33" s="120"/>
      <c r="AB33" s="120"/>
      <c r="AD33" s="16"/>
      <c r="AE33" s="16"/>
      <c r="AF33" s="16"/>
      <c r="AG33" s="16"/>
      <c r="AH33" s="16"/>
      <c r="AI33" s="121"/>
      <c r="AJ33" s="121"/>
      <c r="AK33" s="121"/>
      <c r="AL33" s="16"/>
      <c r="AM33" s="16"/>
      <c r="AN33" s="16"/>
      <c r="AO33" s="16"/>
      <c r="AP33" s="16"/>
      <c r="AQ33" s="16"/>
      <c r="AR33" s="34"/>
      <c r="AS33" s="34"/>
      <c r="AT33" s="34"/>
      <c r="AU33" s="34"/>
      <c r="AV33" s="34"/>
      <c r="AW33" s="34"/>
      <c r="AX33" s="34"/>
      <c r="AY33" s="145"/>
      <c r="AZ33" s="268"/>
      <c r="BA33" s="34"/>
      <c r="BB33" s="34"/>
      <c r="BC33" s="34"/>
      <c r="BE33" s="126"/>
      <c r="BF33" s="126"/>
      <c r="BG33" s="126"/>
      <c r="BH33" s="126"/>
      <c r="BI33" s="126"/>
      <c r="BJ33" s="16" t="s">
        <v>584</v>
      </c>
      <c r="BK33" s="16"/>
      <c r="BL33" s="16"/>
      <c r="BM33" s="16"/>
      <c r="BN33" s="16"/>
    </row>
    <row r="34" spans="1:67" ht="18" customHeight="1" x14ac:dyDescent="0.3">
      <c r="A34" s="117" t="s">
        <v>75</v>
      </c>
      <c r="B34" s="153" t="s">
        <v>96</v>
      </c>
      <c r="C34" s="17" t="s">
        <v>586</v>
      </c>
      <c r="D34" s="16"/>
      <c r="E34" s="16" t="s">
        <v>142</v>
      </c>
      <c r="F34" s="18">
        <v>1970</v>
      </c>
      <c r="G34" s="18"/>
      <c r="H34" s="86">
        <f t="shared" ca="1" si="1"/>
        <v>56</v>
      </c>
      <c r="I34" s="16" t="s">
        <v>585</v>
      </c>
      <c r="J34" s="16" t="s">
        <v>107</v>
      </c>
      <c r="K34" s="16" t="str">
        <f t="shared" si="2"/>
        <v xml:space="preserve"> </v>
      </c>
      <c r="L34" s="16" t="str">
        <f t="shared" si="3"/>
        <v xml:space="preserve"> </v>
      </c>
      <c r="M34" s="71" t="s">
        <v>100</v>
      </c>
      <c r="N34" s="71"/>
      <c r="O34" s="72"/>
      <c r="P34" s="57"/>
      <c r="Q34" s="58"/>
      <c r="R34" s="186"/>
      <c r="S34" s="58"/>
      <c r="T34" s="191"/>
      <c r="U34" s="171"/>
      <c r="V34" s="149"/>
      <c r="W34" s="153"/>
      <c r="X34" s="153"/>
      <c r="Y34" s="16"/>
      <c r="Z34" s="16"/>
      <c r="AA34" s="16"/>
      <c r="AB34" s="16"/>
      <c r="AC34" s="16"/>
      <c r="AD34" s="16"/>
      <c r="AE34" s="16"/>
      <c r="AF34" s="34"/>
      <c r="AG34" s="34"/>
      <c r="AH34" s="34"/>
      <c r="AI34" s="34"/>
      <c r="AJ34" s="34"/>
      <c r="AK34" s="34"/>
      <c r="AL34" s="16"/>
      <c r="AM34" s="16"/>
      <c r="AN34" s="16"/>
      <c r="AO34" s="16"/>
      <c r="AP34" s="16"/>
      <c r="AQ34" s="16"/>
      <c r="AR34" s="34"/>
      <c r="AS34" s="34"/>
      <c r="AT34" s="16"/>
      <c r="AU34" s="34"/>
      <c r="AV34" s="16"/>
      <c r="AW34" s="34"/>
      <c r="AX34" s="34"/>
      <c r="AY34" s="145"/>
      <c r="AZ34" s="268"/>
      <c r="BA34" s="34"/>
      <c r="BB34" s="34"/>
      <c r="BC34" s="34"/>
      <c r="BE34" s="126"/>
      <c r="BF34" s="126"/>
      <c r="BG34" s="126"/>
      <c r="BH34" s="126"/>
      <c r="BI34" s="126"/>
      <c r="BJ34" s="16" t="s">
        <v>587</v>
      </c>
      <c r="BK34" s="16"/>
      <c r="BL34" s="16"/>
      <c r="BM34" s="16"/>
      <c r="BN34" s="16"/>
    </row>
    <row r="35" spans="1:67" ht="14.4" x14ac:dyDescent="0.3">
      <c r="A35" s="117" t="s">
        <v>75</v>
      </c>
      <c r="B35" s="153" t="s">
        <v>96</v>
      </c>
      <c r="C35" s="17" t="s">
        <v>127</v>
      </c>
      <c r="D35" s="16" t="s">
        <v>98</v>
      </c>
      <c r="E35" s="16" t="s">
        <v>109</v>
      </c>
      <c r="F35" s="18"/>
      <c r="G35" s="18"/>
      <c r="H35" s="86" t="str">
        <f t="shared" ca="1" si="1"/>
        <v/>
      </c>
      <c r="I35" s="16"/>
      <c r="J35" s="16"/>
      <c r="K35" s="16" t="str">
        <f t="shared" si="2"/>
        <v xml:space="preserve"> </v>
      </c>
      <c r="L35" s="16" t="str">
        <f t="shared" si="3"/>
        <v xml:space="preserve"> </v>
      </c>
      <c r="M35" s="16"/>
      <c r="N35" s="16"/>
      <c r="O35" s="16"/>
      <c r="P35" s="16"/>
      <c r="Q35" s="16"/>
      <c r="R35" s="16"/>
      <c r="S35" s="16"/>
      <c r="T35" s="119"/>
      <c r="U35" s="119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05"/>
      <c r="AZ35" s="152"/>
      <c r="BA35" s="16"/>
      <c r="BB35" s="16"/>
      <c r="BC35" s="16"/>
      <c r="BJ35" s="17" t="s">
        <v>127</v>
      </c>
      <c r="BK35" s="16"/>
      <c r="BL35" s="16"/>
      <c r="BM35" s="16"/>
      <c r="BN35" s="16"/>
    </row>
    <row r="36" spans="1:67" ht="14.4" x14ac:dyDescent="0.3">
      <c r="A36" s="117" t="s">
        <v>75</v>
      </c>
      <c r="B36" s="153" t="s">
        <v>96</v>
      </c>
      <c r="C36" s="17" t="s">
        <v>128</v>
      </c>
      <c r="D36" s="16" t="s">
        <v>112</v>
      </c>
      <c r="E36" s="16" t="s">
        <v>109</v>
      </c>
      <c r="F36" s="18"/>
      <c r="G36" s="18"/>
      <c r="H36" s="86" t="str">
        <f t="shared" ca="1" si="1"/>
        <v/>
      </c>
      <c r="I36" s="16"/>
      <c r="J36" s="16"/>
      <c r="K36" s="16" t="str">
        <f t="shared" si="2"/>
        <v xml:space="preserve"> </v>
      </c>
      <c r="L36" s="16" t="str">
        <f t="shared" si="3"/>
        <v xml:space="preserve"> 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21"/>
      <c r="AJ36" s="121"/>
      <c r="AK36" s="121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05"/>
      <c r="AZ36" s="152"/>
      <c r="BA36" s="16"/>
      <c r="BB36" s="16"/>
      <c r="BC36" s="16"/>
      <c r="BD36" s="84" t="s">
        <v>17</v>
      </c>
      <c r="BJ36" s="16" t="s">
        <v>129</v>
      </c>
      <c r="BK36" s="16"/>
      <c r="BL36" s="16"/>
      <c r="BM36" s="16"/>
      <c r="BN36" s="124">
        <v>2025</v>
      </c>
    </row>
    <row r="37" spans="1:67" ht="14.4" x14ac:dyDescent="0.3">
      <c r="A37" s="117" t="s">
        <v>75</v>
      </c>
      <c r="B37" s="153" t="s">
        <v>96</v>
      </c>
      <c r="C37" s="17" t="s">
        <v>130</v>
      </c>
      <c r="D37" s="16" t="s">
        <v>112</v>
      </c>
      <c r="E37" s="16" t="s">
        <v>131</v>
      </c>
      <c r="F37" s="18"/>
      <c r="G37" s="18"/>
      <c r="H37" s="86" t="str">
        <f t="shared" ca="1" si="1"/>
        <v/>
      </c>
      <c r="I37" s="16"/>
      <c r="J37" s="16"/>
      <c r="K37" s="16" t="str">
        <f t="shared" si="2"/>
        <v xml:space="preserve"> </v>
      </c>
      <c r="L37" s="16" t="str">
        <f t="shared" si="3"/>
        <v xml:space="preserve"> 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21"/>
      <c r="AJ37" s="121"/>
      <c r="AK37" s="121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05"/>
      <c r="AZ37" s="152"/>
      <c r="BA37" s="16"/>
      <c r="BB37" s="16"/>
      <c r="BC37" s="16"/>
      <c r="BD37" s="84">
        <v>2026</v>
      </c>
      <c r="BJ37" s="18" t="s">
        <v>130</v>
      </c>
      <c r="BK37" s="18"/>
      <c r="BL37" s="86"/>
      <c r="BM37" s="16"/>
      <c r="BN37" s="16"/>
      <c r="BO37" s="160"/>
    </row>
    <row r="38" spans="1:67" ht="14.4" x14ac:dyDescent="0.3">
      <c r="A38" s="117" t="s">
        <v>75</v>
      </c>
      <c r="B38" s="153" t="s">
        <v>132</v>
      </c>
      <c r="C38" s="19" t="s">
        <v>133</v>
      </c>
      <c r="D38" s="16" t="s">
        <v>98</v>
      </c>
      <c r="E38" s="16" t="s">
        <v>134</v>
      </c>
      <c r="F38" s="20">
        <v>2019</v>
      </c>
      <c r="G38" s="20"/>
      <c r="H38" s="86">
        <f t="shared" ca="1" si="1"/>
        <v>7</v>
      </c>
      <c r="I38" s="16"/>
      <c r="J38" s="16"/>
      <c r="K38" s="16" t="str">
        <f t="shared" si="2"/>
        <v>Evaluation interne</v>
      </c>
      <c r="L38" s="16">
        <f t="shared" si="3"/>
        <v>2039</v>
      </c>
      <c r="M38" s="71" t="s">
        <v>79</v>
      </c>
      <c r="N38" s="71">
        <f>F38+20</f>
        <v>2039</v>
      </c>
      <c r="O38" s="72">
        <v>40000</v>
      </c>
      <c r="P38" s="16"/>
      <c r="Q38" s="16"/>
      <c r="R38" s="16"/>
      <c r="S38" s="16"/>
      <c r="T38" s="16"/>
      <c r="U38" s="16"/>
      <c r="V38" s="57"/>
      <c r="W38" s="16"/>
      <c r="X38" s="16"/>
      <c r="Y38" s="16"/>
      <c r="Z38" s="16"/>
      <c r="AA38" s="151">
        <v>140000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5"/>
      <c r="AZ38" s="152"/>
      <c r="BA38" s="16"/>
      <c r="BB38" s="16"/>
      <c r="BC38" s="16"/>
      <c r="BJ38" s="19" t="s">
        <v>133</v>
      </c>
      <c r="BK38" s="16"/>
      <c r="BL38" s="16"/>
      <c r="BM38" s="16">
        <v>2028</v>
      </c>
      <c r="BN38" s="16"/>
    </row>
    <row r="39" spans="1:67" ht="14.4" x14ac:dyDescent="0.3">
      <c r="A39" s="117" t="s">
        <v>75</v>
      </c>
      <c r="B39" s="153" t="s">
        <v>132</v>
      </c>
      <c r="C39" s="19" t="s">
        <v>135</v>
      </c>
      <c r="D39" s="16"/>
      <c r="E39" s="16" t="s">
        <v>136</v>
      </c>
      <c r="F39" s="20">
        <v>2019</v>
      </c>
      <c r="G39" s="20"/>
      <c r="H39" s="86">
        <f t="shared" ca="1" si="1"/>
        <v>7</v>
      </c>
      <c r="I39" s="16"/>
      <c r="J39" s="16"/>
      <c r="K39" s="16" t="str">
        <f t="shared" si="2"/>
        <v>Evaluation interne</v>
      </c>
      <c r="L39" s="16">
        <f t="shared" si="3"/>
        <v>2039</v>
      </c>
      <c r="M39" s="71"/>
      <c r="N39" s="71">
        <v>2039</v>
      </c>
      <c r="O39" s="72"/>
      <c r="P39" s="16"/>
      <c r="Q39" s="16"/>
      <c r="R39" s="16"/>
      <c r="S39" s="16"/>
      <c r="T39" s="16"/>
      <c r="U39" s="16"/>
      <c r="V39" s="57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5"/>
      <c r="AZ39" s="152"/>
      <c r="BA39" s="16"/>
      <c r="BB39" s="16"/>
      <c r="BC39" s="16"/>
      <c r="BJ39" s="19"/>
      <c r="BK39" s="16"/>
      <c r="BL39" s="16"/>
      <c r="BM39" s="16"/>
      <c r="BN39" s="16"/>
    </row>
    <row r="40" spans="1:67" ht="14.4" x14ac:dyDescent="0.3">
      <c r="A40" s="117" t="s">
        <v>75</v>
      </c>
      <c r="B40" s="153" t="s">
        <v>132</v>
      </c>
      <c r="C40" s="19" t="s">
        <v>137</v>
      </c>
      <c r="D40" s="16" t="s">
        <v>98</v>
      </c>
      <c r="E40" s="16" t="s">
        <v>138</v>
      </c>
      <c r="F40" s="20">
        <v>2019</v>
      </c>
      <c r="G40" s="20"/>
      <c r="H40" s="86">
        <f t="shared" ca="1" si="1"/>
        <v>7</v>
      </c>
      <c r="I40" s="16"/>
      <c r="J40" s="16"/>
      <c r="K40" s="16" t="str">
        <f t="shared" si="2"/>
        <v>Evaluation interne</v>
      </c>
      <c r="L40" s="16">
        <f t="shared" si="3"/>
        <v>2039</v>
      </c>
      <c r="M40" s="71" t="s">
        <v>79</v>
      </c>
      <c r="N40" s="71">
        <f>F40+39</f>
        <v>2058</v>
      </c>
      <c r="O40" s="72">
        <v>40000</v>
      </c>
      <c r="P40" s="16"/>
      <c r="Q40" s="16"/>
      <c r="R40" s="16"/>
      <c r="S40" s="16"/>
      <c r="T40" s="16"/>
      <c r="U40" s="16"/>
      <c r="V40" s="16"/>
      <c r="X40" s="16"/>
      <c r="Y40" s="16"/>
      <c r="Z40" s="16"/>
      <c r="AA40" s="16"/>
      <c r="AB40" s="16"/>
      <c r="AC40" s="16"/>
      <c r="AD40" s="165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05"/>
      <c r="AZ40" s="152"/>
      <c r="BA40" s="16"/>
      <c r="BB40" s="16"/>
      <c r="BC40" s="16"/>
      <c r="BJ40" s="19" t="s">
        <v>137</v>
      </c>
      <c r="BK40" s="16"/>
      <c r="BL40" s="16"/>
      <c r="BM40" s="16">
        <v>2029</v>
      </c>
      <c r="BN40" s="16"/>
    </row>
    <row r="41" spans="1:67" ht="14.4" x14ac:dyDescent="0.3">
      <c r="A41" s="117" t="s">
        <v>75</v>
      </c>
      <c r="B41" s="153" t="s">
        <v>132</v>
      </c>
      <c r="C41" s="19" t="s">
        <v>139</v>
      </c>
      <c r="D41" s="16" t="s">
        <v>112</v>
      </c>
      <c r="E41" s="16" t="s">
        <v>140</v>
      </c>
      <c r="F41" s="20">
        <v>2001</v>
      </c>
      <c r="G41" s="20"/>
      <c r="H41" s="86">
        <f t="shared" ca="1" si="1"/>
        <v>25</v>
      </c>
      <c r="I41" s="16"/>
      <c r="J41" s="16" t="s">
        <v>90</v>
      </c>
      <c r="K41" s="16" t="str">
        <f t="shared" si="2"/>
        <v xml:space="preserve"> </v>
      </c>
      <c r="L41" s="16" t="str">
        <f t="shared" si="3"/>
        <v xml:space="preserve"> </v>
      </c>
      <c r="M41" s="71" t="s">
        <v>79</v>
      </c>
      <c r="N41" s="71">
        <f>F41+39</f>
        <v>2040</v>
      </c>
      <c r="O41" s="72">
        <v>40000</v>
      </c>
      <c r="P41" s="57"/>
      <c r="Q41" s="16"/>
      <c r="R41" s="63">
        <v>135000</v>
      </c>
      <c r="S41" s="57"/>
      <c r="T41" s="57"/>
      <c r="U41" s="57"/>
      <c r="V41" s="147">
        <v>290000</v>
      </c>
      <c r="W41" s="16"/>
      <c r="X41" s="16"/>
      <c r="Y41" s="16"/>
      <c r="Z41" s="120"/>
      <c r="AA41" s="120"/>
      <c r="AB41" s="120"/>
      <c r="AC41" s="16"/>
      <c r="AD41" s="16"/>
      <c r="AE41" s="16"/>
      <c r="AF41" s="16"/>
      <c r="AG41" s="16"/>
      <c r="AH41" s="16"/>
      <c r="AI41" s="197"/>
      <c r="AJ41" s="121"/>
      <c r="AK41" s="121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05"/>
      <c r="AZ41" s="152"/>
      <c r="BA41" s="16"/>
      <c r="BB41" s="16"/>
      <c r="BC41" s="16"/>
      <c r="BD41" s="84" t="s">
        <v>17</v>
      </c>
      <c r="BJ41" s="18" t="s">
        <v>139</v>
      </c>
      <c r="BK41" s="18"/>
      <c r="BL41" s="86"/>
      <c r="BM41" s="16">
        <v>2025</v>
      </c>
      <c r="BN41" s="16"/>
      <c r="BO41" s="160"/>
    </row>
    <row r="42" spans="1:67" ht="14.4" x14ac:dyDescent="0.3">
      <c r="A42" s="117" t="s">
        <v>75</v>
      </c>
      <c r="B42" s="153" t="s">
        <v>132</v>
      </c>
      <c r="C42" s="19" t="s">
        <v>141</v>
      </c>
      <c r="D42" s="16" t="s">
        <v>98</v>
      </c>
      <c r="E42" s="16" t="s">
        <v>142</v>
      </c>
      <c r="F42" s="20">
        <v>2000</v>
      </c>
      <c r="G42" s="20"/>
      <c r="H42" s="86">
        <f t="shared" ca="1" si="1"/>
        <v>26</v>
      </c>
      <c r="I42" s="150"/>
      <c r="J42" s="16" t="s">
        <v>90</v>
      </c>
      <c r="K42" s="16" t="str">
        <f t="shared" si="2"/>
        <v xml:space="preserve"> </v>
      </c>
      <c r="L42" s="16" t="str">
        <f t="shared" si="3"/>
        <v xml:space="preserve"> </v>
      </c>
      <c r="M42" s="71" t="s">
        <v>79</v>
      </c>
      <c r="N42" s="71">
        <f>F42+39</f>
        <v>2039</v>
      </c>
      <c r="O42" s="72">
        <v>40000</v>
      </c>
      <c r="P42" s="16"/>
      <c r="Q42" s="16"/>
      <c r="R42" s="16"/>
      <c r="S42" s="16"/>
      <c r="T42" s="16"/>
      <c r="U42" s="16"/>
      <c r="V42" s="57"/>
      <c r="W42" s="16"/>
      <c r="X42" s="16"/>
      <c r="Y42" s="16"/>
      <c r="Z42" s="16"/>
      <c r="AA42" s="247">
        <v>170000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P42" s="16"/>
      <c r="AQ42" s="16"/>
      <c r="AR42" s="16"/>
      <c r="AS42" s="16"/>
      <c r="AT42" s="16"/>
      <c r="AU42" s="16"/>
      <c r="AV42" s="16"/>
      <c r="AW42" s="16"/>
      <c r="AX42" s="16"/>
      <c r="AY42" s="105"/>
      <c r="AZ42" s="152"/>
      <c r="BA42" s="16"/>
      <c r="BB42" s="16"/>
      <c r="BC42" s="16"/>
      <c r="BJ42" s="19" t="s">
        <v>141</v>
      </c>
      <c r="BK42" s="16"/>
      <c r="BL42" s="16"/>
      <c r="BM42" s="16">
        <v>2027</v>
      </c>
      <c r="BN42" s="16"/>
    </row>
    <row r="43" spans="1:67" ht="14.4" x14ac:dyDescent="0.3">
      <c r="A43" s="117" t="s">
        <v>75</v>
      </c>
      <c r="B43" s="153" t="s">
        <v>132</v>
      </c>
      <c r="C43" s="19" t="s">
        <v>143</v>
      </c>
      <c r="D43" s="16" t="s">
        <v>112</v>
      </c>
      <c r="E43" s="16" t="s">
        <v>144</v>
      </c>
      <c r="F43" s="20">
        <v>1998</v>
      </c>
      <c r="G43" s="20"/>
      <c r="H43" s="86">
        <f t="shared" ca="1" si="1"/>
        <v>28</v>
      </c>
      <c r="I43" s="16"/>
      <c r="J43" s="120" t="s">
        <v>90</v>
      </c>
      <c r="K43" s="16" t="str">
        <f t="shared" si="2"/>
        <v xml:space="preserve"> </v>
      </c>
      <c r="L43" s="16" t="str">
        <f t="shared" si="3"/>
        <v xml:space="preserve"> </v>
      </c>
      <c r="M43" s="71" t="s">
        <v>79</v>
      </c>
      <c r="N43" s="71">
        <f>F43+39</f>
        <v>2037</v>
      </c>
      <c r="O43" s="72">
        <v>40000</v>
      </c>
      <c r="P43" s="57"/>
      <c r="Q43" s="16"/>
      <c r="R43" s="16"/>
      <c r="T43" s="57"/>
      <c r="U43" s="16"/>
      <c r="V43" s="57"/>
      <c r="W43" s="16"/>
      <c r="X43" s="239">
        <v>0</v>
      </c>
      <c r="Y43" s="16"/>
      <c r="Z43" s="120"/>
      <c r="AA43" s="120"/>
      <c r="AB43" s="120"/>
      <c r="AC43" s="16"/>
      <c r="AD43" s="16"/>
      <c r="AE43" s="16"/>
      <c r="AF43" s="16"/>
      <c r="AG43" s="16"/>
      <c r="AH43" s="16"/>
      <c r="AI43" s="121"/>
      <c r="AJ43" s="121"/>
      <c r="AK43" s="121"/>
      <c r="AL43" s="16"/>
      <c r="AM43" s="16"/>
      <c r="AN43" s="16"/>
      <c r="AO43" s="16"/>
      <c r="AP43" s="16"/>
      <c r="AQ43" s="16"/>
      <c r="AR43" s="16"/>
      <c r="AS43" s="16"/>
      <c r="AT43" s="16"/>
      <c r="AV43" s="16"/>
      <c r="AW43" s="16"/>
      <c r="AX43" s="16"/>
      <c r="AY43" s="105"/>
      <c r="AZ43" s="152"/>
      <c r="BA43" s="16"/>
      <c r="BB43" s="16"/>
      <c r="BC43" s="16"/>
      <c r="BJ43" s="18" t="s">
        <v>143</v>
      </c>
      <c r="BK43" s="18"/>
      <c r="BL43" s="86"/>
      <c r="BM43" s="16">
        <v>2025</v>
      </c>
      <c r="BN43" s="124">
        <v>2025</v>
      </c>
      <c r="BO43" s="160"/>
    </row>
    <row r="44" spans="1:67" ht="14.4" x14ac:dyDescent="0.3">
      <c r="A44" s="117" t="s">
        <v>75</v>
      </c>
      <c r="B44" s="153" t="s">
        <v>132</v>
      </c>
      <c r="C44" s="19" t="s">
        <v>145</v>
      </c>
      <c r="D44" s="16"/>
      <c r="E44" s="16" t="s">
        <v>146</v>
      </c>
      <c r="F44" s="20">
        <v>1996</v>
      </c>
      <c r="G44" s="20"/>
      <c r="H44" s="86">
        <f t="shared" ca="1" si="1"/>
        <v>30</v>
      </c>
      <c r="I44" s="150"/>
      <c r="J44" s="120" t="s">
        <v>90</v>
      </c>
      <c r="K44" s="16" t="str">
        <f t="shared" si="2"/>
        <v xml:space="preserve"> </v>
      </c>
      <c r="L44" s="16" t="str">
        <f t="shared" si="3"/>
        <v xml:space="preserve"> </v>
      </c>
      <c r="M44" s="71" t="s">
        <v>79</v>
      </c>
      <c r="N44" s="71">
        <v>2035</v>
      </c>
      <c r="O44" s="72">
        <v>25000</v>
      </c>
      <c r="P44" s="16"/>
      <c r="Q44" s="16"/>
      <c r="R44" s="16"/>
      <c r="S44" s="57"/>
      <c r="T44" s="57"/>
      <c r="U44" s="16"/>
      <c r="V44" s="57"/>
      <c r="W44" s="16"/>
      <c r="X44" s="247">
        <v>170000</v>
      </c>
      <c r="Y44" s="16"/>
      <c r="Z44" s="120"/>
      <c r="AA44" s="120"/>
      <c r="AB44" s="120"/>
      <c r="AC44" s="16"/>
      <c r="AD44" s="16"/>
      <c r="AE44" s="16"/>
      <c r="AF44" s="16"/>
      <c r="AG44" s="16"/>
      <c r="AH44" s="16"/>
      <c r="AI44" s="121"/>
      <c r="AJ44" s="121"/>
      <c r="AK44" s="121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05"/>
      <c r="AZ44" s="152"/>
      <c r="BA44" s="16"/>
      <c r="BB44" s="16"/>
      <c r="BC44" s="16"/>
      <c r="BJ44" s="18" t="s">
        <v>145</v>
      </c>
      <c r="BK44" s="18"/>
      <c r="BL44" s="86"/>
      <c r="BM44" s="16">
        <v>2026</v>
      </c>
      <c r="BN44" s="16"/>
      <c r="BO44" s="160"/>
    </row>
    <row r="45" spans="1:67" ht="14.4" x14ac:dyDescent="0.3">
      <c r="A45" s="117" t="s">
        <v>75</v>
      </c>
      <c r="B45" s="153" t="s">
        <v>132</v>
      </c>
      <c r="C45" s="19" t="s">
        <v>147</v>
      </c>
      <c r="D45" s="11" t="s">
        <v>98</v>
      </c>
      <c r="E45" s="16" t="s">
        <v>148</v>
      </c>
      <c r="F45" s="20">
        <v>1995</v>
      </c>
      <c r="G45" s="20"/>
      <c r="H45" s="86">
        <f t="shared" ca="1" si="1"/>
        <v>31</v>
      </c>
      <c r="I45" s="150"/>
      <c r="J45" s="120" t="s">
        <v>90</v>
      </c>
      <c r="K45" s="16" t="str">
        <f t="shared" si="2"/>
        <v xml:space="preserve"> </v>
      </c>
      <c r="L45" s="16" t="str">
        <f t="shared" si="3"/>
        <v xml:space="preserve"> </v>
      </c>
      <c r="M45" s="71" t="s">
        <v>79</v>
      </c>
      <c r="N45" s="71">
        <v>2034</v>
      </c>
      <c r="O45" s="72">
        <v>40000</v>
      </c>
      <c r="P45" s="16"/>
      <c r="R45" s="16"/>
      <c r="S45" s="57"/>
      <c r="T45" s="16"/>
      <c r="U45" s="16"/>
      <c r="V45" s="57"/>
      <c r="W45" s="16"/>
      <c r="X45" s="238">
        <v>0</v>
      </c>
      <c r="Y45" s="16"/>
      <c r="Z45" s="120"/>
      <c r="AA45" s="120"/>
      <c r="AB45" s="120"/>
      <c r="AC45" s="16"/>
      <c r="AD45" s="16"/>
      <c r="AE45" s="16"/>
      <c r="AF45" s="16"/>
      <c r="AG45" s="16"/>
      <c r="AH45" s="16"/>
      <c r="AI45" s="121"/>
      <c r="AJ45" s="121"/>
      <c r="AK45" s="121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05"/>
      <c r="AZ45" s="152"/>
      <c r="BA45" s="16"/>
      <c r="BB45" s="16"/>
      <c r="BC45" s="16"/>
      <c r="BE45" s="84"/>
      <c r="BF45" s="84"/>
      <c r="BG45" s="84"/>
      <c r="BH45" s="84"/>
      <c r="BI45" s="84"/>
      <c r="BJ45" s="11" t="s">
        <v>147</v>
      </c>
      <c r="BL45" s="16"/>
      <c r="BM45" s="16">
        <v>2026</v>
      </c>
      <c r="BN45" s="16"/>
    </row>
    <row r="46" spans="1:67" thickBot="1" x14ac:dyDescent="0.35">
      <c r="A46" s="117" t="s">
        <v>75</v>
      </c>
      <c r="B46" s="153" t="s">
        <v>132</v>
      </c>
      <c r="C46" s="19" t="s">
        <v>149</v>
      </c>
      <c r="D46" s="117" t="s">
        <v>112</v>
      </c>
      <c r="E46" s="16" t="s">
        <v>150</v>
      </c>
      <c r="F46" s="20">
        <v>1994</v>
      </c>
      <c r="G46" s="20"/>
      <c r="H46" s="86">
        <f t="shared" ca="1" si="1"/>
        <v>32</v>
      </c>
      <c r="I46" s="150"/>
      <c r="J46" s="16" t="s">
        <v>90</v>
      </c>
      <c r="K46" s="16" t="str">
        <f t="shared" si="2"/>
        <v xml:space="preserve"> </v>
      </c>
      <c r="L46" s="16" t="str">
        <f t="shared" si="3"/>
        <v xml:space="preserve"> </v>
      </c>
      <c r="M46" s="71" t="s">
        <v>79</v>
      </c>
      <c r="N46" s="71">
        <v>2033</v>
      </c>
      <c r="O46" s="72">
        <v>40000</v>
      </c>
      <c r="P46" s="105"/>
      <c r="Q46" s="117"/>
      <c r="R46" s="153"/>
      <c r="S46" s="16"/>
      <c r="T46" s="16"/>
      <c r="U46" s="16"/>
      <c r="V46" s="57"/>
      <c r="W46" s="16"/>
      <c r="X46" s="247">
        <v>170000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05"/>
      <c r="AZ46" s="152"/>
      <c r="BA46" s="16"/>
      <c r="BB46" s="16"/>
      <c r="BC46" s="16"/>
      <c r="BD46" s="84" t="s">
        <v>588</v>
      </c>
      <c r="BE46" s="148">
        <v>170000</v>
      </c>
      <c r="BJ46" s="199" t="s">
        <v>151</v>
      </c>
      <c r="BL46" s="16"/>
      <c r="BM46" s="16">
        <v>2027</v>
      </c>
      <c r="BN46" s="16"/>
    </row>
    <row r="47" spans="1:67" ht="15.6" thickTop="1" thickBot="1" x14ac:dyDescent="0.35">
      <c r="A47" s="117" t="s">
        <v>75</v>
      </c>
      <c r="B47" s="153" t="s">
        <v>152</v>
      </c>
      <c r="C47" s="14" t="s">
        <v>153</v>
      </c>
      <c r="D47" s="16" t="s">
        <v>98</v>
      </c>
      <c r="E47" s="16" t="s">
        <v>142</v>
      </c>
      <c r="F47" s="15">
        <v>2016</v>
      </c>
      <c r="G47" s="15"/>
      <c r="H47" s="86">
        <f t="shared" ca="1" si="1"/>
        <v>10</v>
      </c>
      <c r="I47" s="16"/>
      <c r="J47" s="16"/>
      <c r="K47" s="16" t="str">
        <f t="shared" si="2"/>
        <v>Evaluation interne</v>
      </c>
      <c r="L47" s="16">
        <f t="shared" si="3"/>
        <v>2036</v>
      </c>
      <c r="M47" s="71" t="s">
        <v>79</v>
      </c>
      <c r="N47" s="71">
        <f t="shared" ref="N47:N60" si="4">F47+39</f>
        <v>2055</v>
      </c>
      <c r="O47" s="72">
        <v>40000</v>
      </c>
      <c r="P47" s="57"/>
      <c r="Q47" s="57"/>
      <c r="R47" s="57"/>
      <c r="S47" s="57"/>
      <c r="T47" s="84"/>
      <c r="U47" s="194"/>
      <c r="V47" s="59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S47" s="16"/>
      <c r="AT47" s="16"/>
      <c r="AU47" s="117"/>
      <c r="AV47" s="16"/>
      <c r="AW47" s="16"/>
      <c r="AX47" s="16"/>
      <c r="AY47" s="105"/>
      <c r="AZ47" s="152"/>
      <c r="BA47" s="16"/>
      <c r="BB47" s="16"/>
      <c r="BC47" s="16"/>
      <c r="BJ47" s="14" t="s">
        <v>153</v>
      </c>
      <c r="BK47" s="16"/>
      <c r="BL47" s="16"/>
      <c r="BM47" s="16" t="s">
        <v>98</v>
      </c>
      <c r="BN47" s="16"/>
    </row>
    <row r="48" spans="1:67" thickTop="1" x14ac:dyDescent="0.3">
      <c r="A48" s="117" t="s">
        <v>75</v>
      </c>
      <c r="B48" s="153" t="s">
        <v>152</v>
      </c>
      <c r="C48" s="14" t="s">
        <v>180</v>
      </c>
      <c r="D48" s="16" t="s">
        <v>98</v>
      </c>
      <c r="E48" s="16" t="s">
        <v>148</v>
      </c>
      <c r="F48" s="15">
        <v>2015</v>
      </c>
      <c r="G48" s="15"/>
      <c r="H48" s="86">
        <f t="shared" ca="1" si="1"/>
        <v>11</v>
      </c>
      <c r="J48" s="16"/>
      <c r="K48" s="16" t="str">
        <f t="shared" si="2"/>
        <v>Evaluation interne</v>
      </c>
      <c r="L48" s="16">
        <f t="shared" si="3"/>
        <v>2035</v>
      </c>
      <c r="M48" s="71" t="s">
        <v>79</v>
      </c>
      <c r="N48" s="71">
        <f t="shared" si="4"/>
        <v>2054</v>
      </c>
      <c r="O48" s="72">
        <v>40000</v>
      </c>
      <c r="P48" s="57"/>
      <c r="Q48" s="57"/>
      <c r="R48" s="57"/>
      <c r="S48" s="57"/>
      <c r="T48" s="57"/>
      <c r="U48" s="193"/>
      <c r="V48" s="57"/>
      <c r="W48" s="118"/>
      <c r="X48" s="118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05"/>
      <c r="AZ48" s="152"/>
      <c r="BA48" s="16"/>
      <c r="BB48" s="16"/>
      <c r="BC48" s="16"/>
      <c r="BJ48" s="14" t="s">
        <v>180</v>
      </c>
      <c r="BK48" s="16"/>
      <c r="BL48" s="16"/>
      <c r="BM48" s="16"/>
      <c r="BN48" s="16"/>
      <c r="BO48" s="16"/>
    </row>
    <row r="49" spans="1:69" ht="14.4" x14ac:dyDescent="0.3">
      <c r="A49" s="117" t="s">
        <v>75</v>
      </c>
      <c r="B49" s="153" t="s">
        <v>152</v>
      </c>
      <c r="C49" s="14" t="s">
        <v>183</v>
      </c>
      <c r="D49" s="16"/>
      <c r="E49" s="16" t="s">
        <v>184</v>
      </c>
      <c r="F49" s="15">
        <v>2012</v>
      </c>
      <c r="G49" s="15"/>
      <c r="H49" s="86">
        <f t="shared" ca="1" si="1"/>
        <v>14</v>
      </c>
      <c r="I49" s="16"/>
      <c r="J49" s="16"/>
      <c r="K49" s="16" t="str">
        <f t="shared" si="2"/>
        <v>Evaluation interne</v>
      </c>
      <c r="L49" s="16">
        <f t="shared" si="3"/>
        <v>2032</v>
      </c>
      <c r="M49" s="71" t="s">
        <v>79</v>
      </c>
      <c r="N49" s="71">
        <f t="shared" si="4"/>
        <v>2051</v>
      </c>
      <c r="O49" s="72">
        <v>40000</v>
      </c>
      <c r="P49" s="57"/>
      <c r="Q49" s="57"/>
      <c r="R49" s="57"/>
      <c r="S49" s="59"/>
      <c r="T49" s="185"/>
      <c r="U49" s="129"/>
      <c r="V49" s="185"/>
      <c r="W49" s="117"/>
      <c r="X49" s="16"/>
      <c r="Z49" s="16"/>
      <c r="AA49" s="16"/>
      <c r="AB49" s="153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05"/>
      <c r="AZ49" s="152"/>
      <c r="BA49" s="16"/>
      <c r="BB49" s="16"/>
      <c r="BC49" s="16"/>
      <c r="BD49" s="84" t="s">
        <v>17</v>
      </c>
      <c r="BJ49" s="14" t="s">
        <v>183</v>
      </c>
      <c r="BK49" s="16"/>
      <c r="BL49" s="16"/>
      <c r="BM49" s="16"/>
      <c r="BN49" s="16"/>
      <c r="BO49" s="16"/>
    </row>
    <row r="50" spans="1:69" ht="14.4" x14ac:dyDescent="0.3">
      <c r="A50" s="117" t="s">
        <v>75</v>
      </c>
      <c r="B50" s="153" t="s">
        <v>152</v>
      </c>
      <c r="C50" s="14" t="s">
        <v>154</v>
      </c>
      <c r="D50" s="16" t="s">
        <v>98</v>
      </c>
      <c r="E50" s="16" t="s">
        <v>142</v>
      </c>
      <c r="F50" s="15">
        <v>2010</v>
      </c>
      <c r="G50" s="15"/>
      <c r="H50" s="86">
        <f t="shared" ca="1" si="1"/>
        <v>16</v>
      </c>
      <c r="I50" s="16"/>
      <c r="J50" s="80" t="s">
        <v>90</v>
      </c>
      <c r="K50" s="16" t="str">
        <f t="shared" si="2"/>
        <v>Evaluation interne</v>
      </c>
      <c r="L50" s="16">
        <f t="shared" si="3"/>
        <v>2030</v>
      </c>
      <c r="M50" s="71" t="s">
        <v>79</v>
      </c>
      <c r="N50" s="71">
        <f t="shared" si="4"/>
        <v>2049</v>
      </c>
      <c r="O50" s="72">
        <v>40000</v>
      </c>
      <c r="P50" s="57"/>
      <c r="Q50" s="57"/>
      <c r="R50" s="57"/>
      <c r="S50" s="57"/>
      <c r="T50" s="57"/>
      <c r="U50" s="84"/>
      <c r="V50" s="57"/>
      <c r="W50" s="119"/>
      <c r="X50" s="119"/>
      <c r="Y50" s="16"/>
      <c r="Z50" s="16"/>
      <c r="AA50" s="16"/>
      <c r="AB50" s="16"/>
      <c r="AC50" s="16"/>
      <c r="AD50" s="16"/>
      <c r="AE50" s="16"/>
      <c r="AF50" s="254">
        <v>40000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7"/>
      <c r="AQ50" s="16"/>
      <c r="AR50" s="16"/>
      <c r="AS50" s="16"/>
      <c r="AT50" s="16"/>
      <c r="AU50" s="16"/>
      <c r="AV50" s="116">
        <v>170000</v>
      </c>
      <c r="AW50" s="16"/>
      <c r="AX50" s="16"/>
      <c r="AY50" s="105"/>
      <c r="AZ50" s="152"/>
      <c r="BA50" s="16"/>
      <c r="BB50" s="16"/>
      <c r="BC50" s="16"/>
      <c r="BJ50" s="14" t="s">
        <v>154</v>
      </c>
      <c r="BK50" s="16"/>
      <c r="BL50" s="16"/>
      <c r="BM50" s="16">
        <v>2035</v>
      </c>
      <c r="BN50" s="16"/>
      <c r="BO50" s="16"/>
    </row>
    <row r="51" spans="1:69" ht="14.4" x14ac:dyDescent="0.3">
      <c r="A51" s="117" t="s">
        <v>75</v>
      </c>
      <c r="B51" s="153" t="s">
        <v>152</v>
      </c>
      <c r="C51" s="14" t="s">
        <v>190</v>
      </c>
      <c r="D51" s="16"/>
      <c r="E51" s="16" t="s">
        <v>191</v>
      </c>
      <c r="F51" s="15">
        <v>2009</v>
      </c>
      <c r="G51" s="15"/>
      <c r="H51" s="86">
        <f t="shared" ca="1" si="1"/>
        <v>17</v>
      </c>
      <c r="I51" s="16"/>
      <c r="J51" s="16"/>
      <c r="K51" s="16" t="str">
        <f t="shared" si="2"/>
        <v>Evaluation interne</v>
      </c>
      <c r="L51" s="16">
        <f t="shared" si="3"/>
        <v>2029</v>
      </c>
      <c r="M51" s="71" t="s">
        <v>79</v>
      </c>
      <c r="N51" s="71">
        <f t="shared" si="4"/>
        <v>2048</v>
      </c>
      <c r="O51" s="72">
        <v>40000</v>
      </c>
      <c r="P51" s="57"/>
      <c r="Q51" s="57"/>
      <c r="R51" s="57"/>
      <c r="S51" s="57"/>
      <c r="T51" s="57"/>
      <c r="U51" s="57"/>
      <c r="V51" s="57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05"/>
      <c r="AZ51" s="152"/>
      <c r="BA51" s="16"/>
      <c r="BB51" s="16"/>
      <c r="BC51" s="16"/>
      <c r="BJ51" s="14" t="s">
        <v>190</v>
      </c>
      <c r="BK51" s="16"/>
      <c r="BL51" s="16"/>
      <c r="BM51" s="16"/>
      <c r="BN51" s="16"/>
      <c r="BO51" s="16"/>
    </row>
    <row r="52" spans="1:69" ht="14.4" x14ac:dyDescent="0.3">
      <c r="A52" s="117" t="s">
        <v>75</v>
      </c>
      <c r="B52" s="153" t="s">
        <v>152</v>
      </c>
      <c r="C52" s="14" t="s">
        <v>155</v>
      </c>
      <c r="D52" s="16" t="s">
        <v>112</v>
      </c>
      <c r="E52" s="16" t="s">
        <v>156</v>
      </c>
      <c r="F52" s="15">
        <v>2008</v>
      </c>
      <c r="G52" s="15"/>
      <c r="H52" s="86">
        <f t="shared" ca="1" si="1"/>
        <v>18</v>
      </c>
      <c r="I52" s="16"/>
      <c r="J52" s="80" t="s">
        <v>90</v>
      </c>
      <c r="K52" s="16" t="str">
        <f t="shared" si="2"/>
        <v xml:space="preserve"> </v>
      </c>
      <c r="L52" s="16" t="str">
        <f t="shared" si="3"/>
        <v xml:space="preserve"> </v>
      </c>
      <c r="M52" s="71" t="s">
        <v>79</v>
      </c>
      <c r="N52" s="71">
        <f t="shared" si="4"/>
        <v>2047</v>
      </c>
      <c r="O52" s="72">
        <v>40000</v>
      </c>
      <c r="P52" s="57"/>
      <c r="Q52" s="57"/>
      <c r="R52" s="57"/>
      <c r="S52" s="57"/>
      <c r="T52" s="57"/>
      <c r="U52" s="57"/>
      <c r="V52" s="57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5">
        <v>170000</v>
      </c>
      <c r="AQ52" s="16"/>
      <c r="AR52" s="16"/>
      <c r="AS52" s="16"/>
      <c r="AT52" s="16"/>
      <c r="AU52" s="16"/>
      <c r="AV52" s="16"/>
      <c r="AW52" s="16"/>
      <c r="AX52" s="16"/>
      <c r="AY52" s="105"/>
      <c r="AZ52" s="152"/>
      <c r="BA52" s="16"/>
      <c r="BB52" s="16"/>
      <c r="BC52" s="16"/>
      <c r="BD52" s="84" t="s">
        <v>17</v>
      </c>
      <c r="BJ52" s="14" t="s">
        <v>155</v>
      </c>
      <c r="BK52" s="16"/>
      <c r="BL52" s="16"/>
      <c r="BM52" s="16">
        <v>2033</v>
      </c>
      <c r="BN52" s="16"/>
      <c r="BO52" s="16"/>
    </row>
    <row r="53" spans="1:69" ht="14.4" x14ac:dyDescent="0.3">
      <c r="A53" s="117" t="s">
        <v>75</v>
      </c>
      <c r="B53" s="153" t="s">
        <v>152</v>
      </c>
      <c r="C53" s="14" t="s">
        <v>157</v>
      </c>
      <c r="D53" s="16" t="s">
        <v>112</v>
      </c>
      <c r="E53" s="16" t="s">
        <v>156</v>
      </c>
      <c r="F53" s="15">
        <v>2006</v>
      </c>
      <c r="G53" s="15"/>
      <c r="H53" s="86">
        <f t="shared" ca="1" si="1"/>
        <v>20</v>
      </c>
      <c r="I53" s="16"/>
      <c r="J53" s="80" t="s">
        <v>90</v>
      </c>
      <c r="K53" s="16" t="str">
        <f t="shared" si="2"/>
        <v xml:space="preserve"> </v>
      </c>
      <c r="L53" s="16" t="str">
        <f t="shared" si="3"/>
        <v xml:space="preserve"> </v>
      </c>
      <c r="M53" s="71" t="s">
        <v>79</v>
      </c>
      <c r="N53" s="71">
        <f t="shared" si="4"/>
        <v>2045</v>
      </c>
      <c r="O53" s="72">
        <v>40000</v>
      </c>
      <c r="P53" s="57"/>
      <c r="Q53" s="57"/>
      <c r="R53" s="57"/>
      <c r="S53" s="57"/>
      <c r="T53" s="84"/>
      <c r="U53" s="57"/>
      <c r="V53" s="57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5">
        <v>170000</v>
      </c>
      <c r="AK53" s="16"/>
      <c r="AL53" s="16"/>
      <c r="AN53" s="16"/>
      <c r="AO53" s="16"/>
      <c r="AP53" s="16"/>
      <c r="AR53" s="16"/>
      <c r="AS53" s="16"/>
      <c r="AT53" s="16"/>
      <c r="AU53" s="16"/>
      <c r="AV53" s="16"/>
      <c r="AW53" s="16"/>
      <c r="AX53" s="16"/>
      <c r="AY53" s="105"/>
      <c r="AZ53" s="152"/>
      <c r="BA53" s="16"/>
      <c r="BB53" s="16"/>
      <c r="BC53" s="16"/>
      <c r="BD53" s="84" t="s">
        <v>17</v>
      </c>
      <c r="BJ53" s="14" t="s">
        <v>157</v>
      </c>
      <c r="BK53" s="16"/>
      <c r="BL53" s="16"/>
      <c r="BM53" s="16">
        <v>2031</v>
      </c>
      <c r="BN53" s="16"/>
      <c r="BO53" s="16"/>
    </row>
    <row r="54" spans="1:69" ht="14.4" x14ac:dyDescent="0.3">
      <c r="A54" s="117" t="s">
        <v>75</v>
      </c>
      <c r="B54" s="153" t="s">
        <v>152</v>
      </c>
      <c r="C54" s="14" t="s">
        <v>181</v>
      </c>
      <c r="D54" s="117"/>
      <c r="E54" s="16" t="s">
        <v>182</v>
      </c>
      <c r="F54" s="15">
        <v>2019</v>
      </c>
      <c r="G54" s="15"/>
      <c r="H54" s="86">
        <f t="shared" ca="1" si="1"/>
        <v>7</v>
      </c>
      <c r="I54" s="16"/>
      <c r="J54" s="16"/>
      <c r="K54" s="16" t="str">
        <f t="shared" si="2"/>
        <v>Evaluation interne</v>
      </c>
      <c r="L54" s="16">
        <f t="shared" si="3"/>
        <v>2039</v>
      </c>
      <c r="M54" s="71" t="s">
        <v>79</v>
      </c>
      <c r="N54" s="71">
        <f t="shared" si="4"/>
        <v>2058</v>
      </c>
      <c r="O54" s="72">
        <v>40000</v>
      </c>
      <c r="P54" s="57"/>
      <c r="Q54" s="128"/>
      <c r="R54" s="57"/>
      <c r="S54" s="57"/>
      <c r="T54" s="57"/>
      <c r="U54" s="132"/>
      <c r="V54" s="57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05"/>
      <c r="AZ54" s="152"/>
      <c r="BA54" s="16"/>
      <c r="BB54" s="16"/>
      <c r="BC54" s="16"/>
      <c r="BD54" s="84" t="s">
        <v>17</v>
      </c>
      <c r="BJ54" s="14" t="s">
        <v>181</v>
      </c>
      <c r="BK54" s="16"/>
      <c r="BL54" s="16"/>
      <c r="BM54" s="16"/>
      <c r="BN54" s="16"/>
    </row>
    <row r="55" spans="1:69" ht="14.4" x14ac:dyDescent="0.3">
      <c r="A55" s="117" t="s">
        <v>75</v>
      </c>
      <c r="B55" s="153" t="s">
        <v>152</v>
      </c>
      <c r="C55" s="14" t="s">
        <v>167</v>
      </c>
      <c r="D55" s="16"/>
      <c r="E55" s="34" t="s">
        <v>168</v>
      </c>
      <c r="F55" s="15">
        <v>2005</v>
      </c>
      <c r="G55" s="15"/>
      <c r="H55" s="86">
        <f t="shared" ca="1" si="1"/>
        <v>21</v>
      </c>
      <c r="I55" s="16"/>
      <c r="J55" s="80" t="s">
        <v>90</v>
      </c>
      <c r="K55" s="16" t="str">
        <f t="shared" si="2"/>
        <v xml:space="preserve"> </v>
      </c>
      <c r="L55" s="16" t="str">
        <f t="shared" si="3"/>
        <v xml:space="preserve"> </v>
      </c>
      <c r="M55" s="71" t="s">
        <v>79</v>
      </c>
      <c r="N55" s="71">
        <f t="shared" si="4"/>
        <v>2044</v>
      </c>
      <c r="O55" s="72">
        <v>40000</v>
      </c>
      <c r="P55" s="57"/>
      <c r="Q55" s="57"/>
      <c r="R55" s="57"/>
      <c r="S55" s="57"/>
      <c r="T55" s="59"/>
      <c r="U55" s="57"/>
      <c r="V55" s="57"/>
      <c r="W55" s="153"/>
      <c r="X55" s="16"/>
      <c r="Y55" s="16"/>
      <c r="Z55" s="16"/>
      <c r="AA55" s="16"/>
      <c r="AB55" s="16"/>
      <c r="AC55" s="16"/>
      <c r="AD55" s="16"/>
      <c r="AE55" s="16"/>
      <c r="AF55" s="16"/>
      <c r="AG55" s="165">
        <v>170000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05"/>
      <c r="AZ55" s="152"/>
      <c r="BA55" s="16"/>
      <c r="BB55" s="16"/>
      <c r="BC55" s="16"/>
      <c r="BJ55" s="14" t="s">
        <v>167</v>
      </c>
      <c r="BK55" s="16"/>
      <c r="BL55" s="16"/>
      <c r="BM55" s="16">
        <v>2030</v>
      </c>
      <c r="BN55" s="16"/>
      <c r="BO55" s="16"/>
    </row>
    <row r="56" spans="1:69" ht="14.4" x14ac:dyDescent="0.3">
      <c r="A56" s="117" t="s">
        <v>75</v>
      </c>
      <c r="B56" s="153" t="s">
        <v>152</v>
      </c>
      <c r="C56" s="14" t="s">
        <v>162</v>
      </c>
      <c r="D56" s="16" t="s">
        <v>112</v>
      </c>
      <c r="E56" s="16" t="s">
        <v>109</v>
      </c>
      <c r="F56" s="15">
        <v>2004</v>
      </c>
      <c r="G56" s="15"/>
      <c r="H56" s="86">
        <f t="shared" ca="1" si="1"/>
        <v>22</v>
      </c>
      <c r="I56" s="16"/>
      <c r="J56" s="80" t="s">
        <v>90</v>
      </c>
      <c r="K56" s="16" t="str">
        <f t="shared" si="2"/>
        <v xml:space="preserve"> </v>
      </c>
      <c r="L56" s="16" t="str">
        <f t="shared" si="3"/>
        <v xml:space="preserve"> </v>
      </c>
      <c r="M56" s="71" t="s">
        <v>79</v>
      </c>
      <c r="N56" s="71">
        <f t="shared" si="4"/>
        <v>2043</v>
      </c>
      <c r="O56" s="72">
        <v>40000</v>
      </c>
      <c r="P56" s="57"/>
      <c r="Q56" s="57"/>
      <c r="R56" s="57"/>
      <c r="S56" s="57"/>
      <c r="T56" s="59"/>
      <c r="U56" s="57"/>
      <c r="V56" s="57"/>
      <c r="W56" s="153"/>
      <c r="X56" s="16"/>
      <c r="Y56" s="16"/>
      <c r="Z56" s="16"/>
      <c r="AA56" s="16"/>
      <c r="AB56" s="16"/>
      <c r="AC56" s="16"/>
      <c r="AD56" s="165">
        <v>170000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05"/>
      <c r="AZ56" s="152"/>
      <c r="BA56" s="16"/>
      <c r="BB56" s="16"/>
      <c r="BC56" s="16"/>
      <c r="BD56" s="84" t="s">
        <v>17</v>
      </c>
      <c r="BJ56" s="14" t="s">
        <v>162</v>
      </c>
      <c r="BK56" s="16"/>
      <c r="BL56" s="16"/>
      <c r="BM56" s="16">
        <v>2029</v>
      </c>
      <c r="BN56" s="16"/>
      <c r="BO56" s="16"/>
    </row>
    <row r="57" spans="1:69" ht="15.75" customHeight="1" x14ac:dyDescent="0.3">
      <c r="A57" s="117" t="s">
        <v>75</v>
      </c>
      <c r="B57" s="153" t="s">
        <v>152</v>
      </c>
      <c r="C57" s="14" t="s">
        <v>163</v>
      </c>
      <c r="D57" s="16" t="s">
        <v>112</v>
      </c>
      <c r="E57" s="16" t="s">
        <v>164</v>
      </c>
      <c r="F57" s="15">
        <v>2001</v>
      </c>
      <c r="G57" s="15"/>
      <c r="H57" s="86">
        <f t="shared" ca="1" si="1"/>
        <v>25</v>
      </c>
      <c r="I57" s="56">
        <v>1170000</v>
      </c>
      <c r="J57" s="16" t="s">
        <v>90</v>
      </c>
      <c r="K57" s="16" t="str">
        <f t="shared" si="2"/>
        <v xml:space="preserve"> </v>
      </c>
      <c r="L57" s="16" t="str">
        <f t="shared" si="3"/>
        <v xml:space="preserve"> </v>
      </c>
      <c r="M57" s="71" t="s">
        <v>79</v>
      </c>
      <c r="N57" s="71">
        <f t="shared" si="4"/>
        <v>2040</v>
      </c>
      <c r="O57" s="72">
        <v>40000</v>
      </c>
      <c r="P57" s="57"/>
      <c r="Q57" s="57"/>
      <c r="R57" s="57"/>
      <c r="S57" s="57"/>
      <c r="T57" s="16"/>
      <c r="U57" s="16"/>
      <c r="V57" s="57"/>
      <c r="W57" s="16"/>
      <c r="X57" s="166">
        <v>170000</v>
      </c>
      <c r="Y57" s="16"/>
      <c r="Z57" s="16"/>
      <c r="AA57" s="16"/>
      <c r="AB57" s="16"/>
      <c r="AC57" s="16"/>
      <c r="AD57" s="165">
        <v>170000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05"/>
      <c r="AZ57" s="152"/>
      <c r="BA57" s="16"/>
      <c r="BB57" s="16"/>
      <c r="BC57" s="16"/>
      <c r="BD57" s="84" t="s">
        <v>17</v>
      </c>
      <c r="BJ57" s="14" t="s">
        <v>165</v>
      </c>
      <c r="BK57" s="16"/>
      <c r="BL57" s="16"/>
      <c r="BM57" s="16">
        <v>2026</v>
      </c>
      <c r="BN57" s="16">
        <v>2026</v>
      </c>
      <c r="BO57" s="34" t="s">
        <v>166</v>
      </c>
    </row>
    <row r="58" spans="1:69" ht="35.25" customHeight="1" x14ac:dyDescent="0.3">
      <c r="A58" s="117" t="s">
        <v>75</v>
      </c>
      <c r="B58" s="153" t="s">
        <v>152</v>
      </c>
      <c r="C58" s="14" t="s">
        <v>158</v>
      </c>
      <c r="D58" s="16" t="s">
        <v>112</v>
      </c>
      <c r="E58" s="16" t="s">
        <v>156</v>
      </c>
      <c r="F58" s="15">
        <v>2001</v>
      </c>
      <c r="G58" s="240" t="s">
        <v>161</v>
      </c>
      <c r="H58" s="86">
        <f t="shared" ca="1" si="1"/>
        <v>25</v>
      </c>
      <c r="I58" s="16"/>
      <c r="J58" s="16" t="s">
        <v>90</v>
      </c>
      <c r="K58" s="16" t="str">
        <f t="shared" si="2"/>
        <v xml:space="preserve"> </v>
      </c>
      <c r="L58" s="16" t="str">
        <f t="shared" si="3"/>
        <v xml:space="preserve"> </v>
      </c>
      <c r="M58" s="71" t="s">
        <v>79</v>
      </c>
      <c r="N58" s="71">
        <f t="shared" si="4"/>
        <v>2040</v>
      </c>
      <c r="O58" s="72">
        <v>40000</v>
      </c>
      <c r="P58" s="57"/>
      <c r="Q58" s="132"/>
      <c r="R58" s="57"/>
      <c r="S58" s="57"/>
      <c r="T58" s="57"/>
      <c r="U58" s="57"/>
      <c r="V58" s="57"/>
      <c r="W58" s="16"/>
      <c r="Y58" s="16"/>
      <c r="Z58" s="16"/>
      <c r="AA58" s="165">
        <v>170000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05"/>
      <c r="AZ58" s="152"/>
      <c r="BA58" s="16"/>
      <c r="BB58" s="16"/>
      <c r="BC58" s="16"/>
      <c r="BD58" s="84" t="s">
        <v>17</v>
      </c>
      <c r="BJ58" s="14" t="s">
        <v>158</v>
      </c>
      <c r="BK58" s="16"/>
      <c r="BL58" s="16"/>
      <c r="BM58" s="11">
        <v>2027</v>
      </c>
      <c r="BN58" s="16"/>
      <c r="BO58" s="16"/>
    </row>
    <row r="59" spans="1:69" ht="14.4" x14ac:dyDescent="0.3">
      <c r="A59" s="117" t="s">
        <v>75</v>
      </c>
      <c r="B59" s="153" t="s">
        <v>152</v>
      </c>
      <c r="C59" s="14" t="s">
        <v>169</v>
      </c>
      <c r="D59" s="16"/>
      <c r="E59" s="16" t="s">
        <v>170</v>
      </c>
      <c r="F59" s="15">
        <v>1996</v>
      </c>
      <c r="G59" s="15"/>
      <c r="H59" s="86">
        <f t="shared" ca="1" si="1"/>
        <v>30</v>
      </c>
      <c r="I59" s="16"/>
      <c r="J59" s="80" t="s">
        <v>90</v>
      </c>
      <c r="K59" s="16" t="str">
        <f t="shared" si="2"/>
        <v xml:space="preserve"> </v>
      </c>
      <c r="L59" s="16" t="str">
        <f t="shared" si="3"/>
        <v xml:space="preserve"> </v>
      </c>
      <c r="M59" s="71" t="s">
        <v>79</v>
      </c>
      <c r="N59" s="71">
        <f t="shared" si="4"/>
        <v>2035</v>
      </c>
      <c r="O59" s="72">
        <v>40000</v>
      </c>
      <c r="P59" s="127"/>
      <c r="Q59" s="129"/>
      <c r="R59" s="84"/>
      <c r="S59" s="57"/>
      <c r="T59" s="57"/>
      <c r="U59" s="84"/>
      <c r="V59" s="57"/>
      <c r="W59" s="57"/>
      <c r="X59" s="165">
        <v>170000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05"/>
      <c r="AZ59" s="152"/>
      <c r="BA59" s="16"/>
      <c r="BB59" s="16"/>
      <c r="BC59" s="16"/>
      <c r="BD59" s="84" t="s">
        <v>17</v>
      </c>
      <c r="BE59" s="16"/>
      <c r="BJ59" s="14" t="s">
        <v>169</v>
      </c>
      <c r="BK59" s="16"/>
      <c r="BL59" s="16"/>
      <c r="BM59" s="16">
        <v>2027</v>
      </c>
      <c r="BN59" s="16"/>
      <c r="BO59" s="16"/>
    </row>
    <row r="60" spans="1:69" ht="14.4" x14ac:dyDescent="0.3">
      <c r="A60" s="117" t="s">
        <v>75</v>
      </c>
      <c r="B60" s="153" t="s">
        <v>152</v>
      </c>
      <c r="C60" s="14" t="s">
        <v>185</v>
      </c>
      <c r="D60" s="16"/>
      <c r="E60" s="16" t="s">
        <v>186</v>
      </c>
      <c r="F60" s="15">
        <v>1993</v>
      </c>
      <c r="G60" s="15"/>
      <c r="H60" s="86">
        <f t="shared" ca="1" si="1"/>
        <v>33</v>
      </c>
      <c r="I60" s="16">
        <v>120000</v>
      </c>
      <c r="J60" s="80" t="s">
        <v>90</v>
      </c>
      <c r="K60" s="16" t="str">
        <f t="shared" si="2"/>
        <v xml:space="preserve"> </v>
      </c>
      <c r="L60" s="16" t="str">
        <f t="shared" si="3"/>
        <v xml:space="preserve"> </v>
      </c>
      <c r="M60" s="71" t="s">
        <v>79</v>
      </c>
      <c r="N60" s="71">
        <f t="shared" si="4"/>
        <v>2032</v>
      </c>
      <c r="O60" s="72">
        <v>40000</v>
      </c>
      <c r="P60" s="127"/>
      <c r="Q60" s="177"/>
      <c r="R60" s="59"/>
      <c r="S60" s="127"/>
      <c r="T60" s="129"/>
      <c r="U60" s="129"/>
      <c r="V60" s="57"/>
      <c r="W60" s="57"/>
      <c r="X60" s="16"/>
      <c r="Y60" s="16"/>
      <c r="Z60" s="16"/>
      <c r="AA60" s="165">
        <v>170000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05"/>
      <c r="AZ60" s="152"/>
      <c r="BA60" s="16"/>
      <c r="BB60" s="16"/>
      <c r="BC60" s="16"/>
      <c r="BJ60" s="14" t="s">
        <v>185</v>
      </c>
      <c r="BK60" s="16"/>
      <c r="BL60" s="16"/>
      <c r="BM60" s="16">
        <v>2028</v>
      </c>
      <c r="BN60" s="16"/>
      <c r="BO60" s="16"/>
      <c r="BQ60" s="100" t="s">
        <v>187</v>
      </c>
    </row>
    <row r="61" spans="1:69" ht="14.4" x14ac:dyDescent="0.3">
      <c r="A61" s="117" t="s">
        <v>75</v>
      </c>
      <c r="B61" s="153" t="s">
        <v>152</v>
      </c>
      <c r="C61" s="14" t="s">
        <v>176</v>
      </c>
      <c r="D61" s="16" t="s">
        <v>112</v>
      </c>
      <c r="E61" s="16" t="s">
        <v>178</v>
      </c>
      <c r="F61" s="15">
        <v>1974</v>
      </c>
      <c r="G61" s="15" t="s">
        <v>179</v>
      </c>
      <c r="H61" s="86">
        <f t="shared" ca="1" si="1"/>
        <v>52</v>
      </c>
      <c r="I61" s="16">
        <f>'DEMARCHE EVS'!B9</f>
        <v>950000</v>
      </c>
      <c r="J61" s="16" t="s">
        <v>81</v>
      </c>
      <c r="K61" s="16" t="str">
        <f t="shared" si="2"/>
        <v xml:space="preserve"> </v>
      </c>
      <c r="L61" s="16" t="str">
        <f t="shared" si="3"/>
        <v xml:space="preserve"> </v>
      </c>
      <c r="M61" s="71" t="s">
        <v>79</v>
      </c>
      <c r="N61" s="71">
        <v>2027</v>
      </c>
      <c r="O61" s="72">
        <v>40000</v>
      </c>
      <c r="P61" s="63"/>
      <c r="Q61" s="189">
        <v>60000</v>
      </c>
      <c r="R61" s="57"/>
      <c r="S61" s="127"/>
      <c r="T61" s="146">
        <v>160000</v>
      </c>
      <c r="U61" s="146"/>
      <c r="V61" s="56"/>
      <c r="W61" s="174">
        <v>40000</v>
      </c>
      <c r="X61" s="58"/>
      <c r="Y61" s="58"/>
      <c r="Z61" s="16"/>
      <c r="AA61" s="16"/>
      <c r="AB61" s="60">
        <v>900000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05"/>
      <c r="AZ61" s="152"/>
      <c r="BA61" s="16"/>
      <c r="BB61" s="16"/>
      <c r="BC61" s="16"/>
      <c r="BD61" s="84">
        <v>2026</v>
      </c>
      <c r="BJ61" s="14" t="s">
        <v>176</v>
      </c>
      <c r="BK61" s="16"/>
      <c r="BL61" s="16"/>
      <c r="BM61" s="16">
        <v>2028</v>
      </c>
      <c r="BN61" s="124">
        <v>2025</v>
      </c>
      <c r="BO61" s="16"/>
      <c r="BQ61" s="96">
        <v>2025</v>
      </c>
    </row>
    <row r="62" spans="1:69" ht="14.4" x14ac:dyDescent="0.3">
      <c r="A62" s="117" t="s">
        <v>75</v>
      </c>
      <c r="B62" s="153" t="s">
        <v>152</v>
      </c>
      <c r="C62" s="14" t="s">
        <v>188</v>
      </c>
      <c r="D62" s="16"/>
      <c r="E62" s="16"/>
      <c r="F62" s="15">
        <v>1974</v>
      </c>
      <c r="G62" s="15"/>
      <c r="H62" s="86">
        <f t="shared" ca="1" si="1"/>
        <v>52</v>
      </c>
      <c r="I62" s="16"/>
      <c r="J62" s="16" t="s">
        <v>189</v>
      </c>
      <c r="K62" s="16" t="str">
        <f t="shared" si="2"/>
        <v xml:space="preserve"> </v>
      </c>
      <c r="L62" s="16" t="str">
        <f t="shared" si="3"/>
        <v xml:space="preserve"> </v>
      </c>
      <c r="M62" s="71" t="s">
        <v>125</v>
      </c>
      <c r="N62" s="71">
        <v>2025</v>
      </c>
      <c r="O62" s="72">
        <v>25000</v>
      </c>
      <c r="P62" s="58"/>
      <c r="Q62" s="78">
        <f>15000+25000</f>
        <v>40000</v>
      </c>
      <c r="R62" s="57"/>
      <c r="S62" s="127"/>
      <c r="T62" s="117"/>
      <c r="U62" s="117"/>
      <c r="V62" s="16"/>
      <c r="W62" s="56"/>
      <c r="X62" s="5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05"/>
      <c r="AZ62" s="152"/>
      <c r="BA62" s="16"/>
      <c r="BB62" s="16"/>
      <c r="BC62" s="16"/>
      <c r="BD62" s="84"/>
      <c r="BE62" s="158">
        <v>170000</v>
      </c>
      <c r="BJ62" s="14" t="s">
        <v>188</v>
      </c>
      <c r="BK62" s="16" t="s">
        <v>83</v>
      </c>
      <c r="BL62" s="16"/>
      <c r="BM62" s="16">
        <v>2026</v>
      </c>
      <c r="BN62" s="16"/>
      <c r="BQ62" s="97">
        <v>2026</v>
      </c>
    </row>
    <row r="63" spans="1:69" ht="14.4" x14ac:dyDescent="0.3">
      <c r="A63" s="117" t="s">
        <v>75</v>
      </c>
      <c r="B63" s="153" t="s">
        <v>152</v>
      </c>
      <c r="C63" s="14" t="s">
        <v>194</v>
      </c>
      <c r="D63" s="16"/>
      <c r="E63" s="16" t="s">
        <v>191</v>
      </c>
      <c r="F63" s="15">
        <v>1974</v>
      </c>
      <c r="G63" s="15" t="s">
        <v>173</v>
      </c>
      <c r="H63" s="86">
        <f t="shared" ca="1" si="1"/>
        <v>52</v>
      </c>
      <c r="I63" s="16">
        <f>'DEMARCHE EVS'!B6</f>
        <v>675000</v>
      </c>
      <c r="J63" s="16" t="s">
        <v>193</v>
      </c>
      <c r="K63" s="16" t="str">
        <f t="shared" si="2"/>
        <v xml:space="preserve"> </v>
      </c>
      <c r="L63" s="16" t="str">
        <f t="shared" si="3"/>
        <v xml:space="preserve"> </v>
      </c>
      <c r="M63" s="71" t="s">
        <v>79</v>
      </c>
      <c r="N63" s="71">
        <v>2025</v>
      </c>
      <c r="O63" s="72">
        <v>40000</v>
      </c>
      <c r="P63" s="57"/>
      <c r="Q63" s="57"/>
      <c r="R63" s="57"/>
      <c r="S63" s="127"/>
      <c r="T63" s="174">
        <v>40000</v>
      </c>
      <c r="U63" s="117"/>
      <c r="V63" s="57"/>
      <c r="W63" s="56"/>
      <c r="X63" s="79">
        <v>170000</v>
      </c>
      <c r="Y63" s="16"/>
      <c r="Z63" s="16"/>
      <c r="AA63" s="16"/>
      <c r="AB63" s="60">
        <v>800000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05"/>
      <c r="AZ63" s="152"/>
      <c r="BA63" s="16"/>
      <c r="BB63" s="16"/>
      <c r="BC63" s="16"/>
      <c r="BJ63" s="14" t="s">
        <v>194</v>
      </c>
      <c r="BK63" s="16"/>
      <c r="BL63" s="16"/>
      <c r="BM63" s="16">
        <v>2027</v>
      </c>
      <c r="BN63" s="16"/>
      <c r="BQ63" s="98">
        <v>2027</v>
      </c>
    </row>
    <row r="64" spans="1:69" ht="14.4" x14ac:dyDescent="0.3">
      <c r="A64" s="117" t="s">
        <v>75</v>
      </c>
      <c r="B64" s="153" t="s">
        <v>152</v>
      </c>
      <c r="C64" s="14" t="s">
        <v>171</v>
      </c>
      <c r="D64" s="16"/>
      <c r="E64" s="16" t="s">
        <v>172</v>
      </c>
      <c r="F64" s="15">
        <v>1974</v>
      </c>
      <c r="G64" s="15" t="s">
        <v>173</v>
      </c>
      <c r="H64" s="86">
        <f t="shared" ca="1" si="1"/>
        <v>52</v>
      </c>
      <c r="I64" s="16">
        <v>1170000</v>
      </c>
      <c r="J64" s="80" t="s">
        <v>90</v>
      </c>
      <c r="K64" s="16" t="str">
        <f t="shared" si="2"/>
        <v xml:space="preserve"> </v>
      </c>
      <c r="L64" s="16" t="str">
        <f t="shared" si="3"/>
        <v xml:space="preserve"> </v>
      </c>
      <c r="M64" s="71" t="s">
        <v>79</v>
      </c>
      <c r="N64" s="71">
        <v>2026</v>
      </c>
      <c r="O64" s="72">
        <v>40000</v>
      </c>
      <c r="P64" s="57"/>
      <c r="Q64" s="57"/>
      <c r="R64" s="57"/>
      <c r="S64" s="57"/>
      <c r="T64" s="78">
        <f xml:space="preserve"> 40000 + 40000</f>
        <v>80000</v>
      </c>
      <c r="U64" s="57"/>
      <c r="V64" s="57"/>
      <c r="W64" s="57"/>
      <c r="X64" s="79">
        <v>170000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05"/>
      <c r="AZ64" s="152"/>
      <c r="BA64" s="16"/>
      <c r="BB64" s="16"/>
      <c r="BC64" s="16"/>
      <c r="BD64" s="84" t="s">
        <v>17</v>
      </c>
      <c r="BJ64" s="14" t="s">
        <v>174</v>
      </c>
      <c r="BK64" s="16"/>
      <c r="BL64" s="16"/>
      <c r="BM64" s="16">
        <v>2027</v>
      </c>
      <c r="BN64" s="16"/>
      <c r="BQ64" s="99" t="s">
        <v>175</v>
      </c>
    </row>
    <row r="65" spans="1:69" ht="14.4" x14ac:dyDescent="0.3">
      <c r="A65" s="117" t="s">
        <v>75</v>
      </c>
      <c r="B65" s="153" t="s">
        <v>195</v>
      </c>
      <c r="C65" s="12" t="s">
        <v>196</v>
      </c>
      <c r="D65" s="16" t="s">
        <v>112</v>
      </c>
      <c r="E65" s="16"/>
      <c r="F65" s="13">
        <v>2005</v>
      </c>
      <c r="G65" s="13"/>
      <c r="H65" s="86">
        <f t="shared" ca="1" si="1"/>
        <v>21</v>
      </c>
      <c r="I65" s="16"/>
      <c r="J65" s="80" t="s">
        <v>81</v>
      </c>
      <c r="K65" s="16" t="str">
        <f t="shared" si="2"/>
        <v xml:space="preserve"> </v>
      </c>
      <c r="L65" s="16" t="str">
        <f t="shared" si="3"/>
        <v xml:space="preserve"> </v>
      </c>
      <c r="M65" s="71" t="s">
        <v>79</v>
      </c>
      <c r="N65" s="71">
        <f>F65+39</f>
        <v>2044</v>
      </c>
      <c r="O65" s="72">
        <v>40000</v>
      </c>
      <c r="P65" s="57"/>
      <c r="Q65" s="57"/>
      <c r="R65" s="57"/>
      <c r="S65" s="57"/>
      <c r="T65" s="58"/>
      <c r="U65" s="58"/>
      <c r="V65" s="58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79">
        <v>60000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05"/>
      <c r="AZ65" s="152"/>
      <c r="BA65" s="16"/>
      <c r="BB65" s="16"/>
      <c r="BC65" s="16"/>
      <c r="BD65" s="84" t="s">
        <v>17</v>
      </c>
      <c r="BJ65" s="12" t="s">
        <v>196</v>
      </c>
      <c r="BK65" s="16"/>
      <c r="BL65" s="16"/>
      <c r="BM65" s="16">
        <v>2032</v>
      </c>
      <c r="BN65" s="16"/>
      <c r="BQ65" s="93" t="s">
        <v>197</v>
      </c>
    </row>
    <row r="66" spans="1:69" ht="14.4" x14ac:dyDescent="0.3">
      <c r="A66" s="117" t="s">
        <v>75</v>
      </c>
      <c r="B66" s="153" t="s">
        <v>195</v>
      </c>
      <c r="C66" s="12" t="s">
        <v>201</v>
      </c>
      <c r="D66" s="16" t="s">
        <v>112</v>
      </c>
      <c r="E66" s="16"/>
      <c r="F66" s="13">
        <v>2001</v>
      </c>
      <c r="G66" s="13"/>
      <c r="H66" s="86">
        <f t="shared" ca="1" si="1"/>
        <v>25</v>
      </c>
      <c r="I66" s="16">
        <f>'DEMARCHE EVS'!B8</f>
        <v>840000</v>
      </c>
      <c r="J66" s="16" t="s">
        <v>90</v>
      </c>
      <c r="K66" s="16" t="str">
        <f t="shared" si="2"/>
        <v xml:space="preserve"> </v>
      </c>
      <c r="L66" s="16" t="str">
        <f t="shared" si="3"/>
        <v xml:space="preserve"> </v>
      </c>
      <c r="M66" s="71" t="s">
        <v>79</v>
      </c>
      <c r="N66" s="71">
        <f t="shared" ref="N66:N81" si="5">F66+39</f>
        <v>2040</v>
      </c>
      <c r="O66" s="72">
        <v>40000</v>
      </c>
      <c r="P66" s="57"/>
      <c r="Q66" s="57"/>
      <c r="R66" s="57"/>
      <c r="S66" s="57"/>
      <c r="T66" s="58"/>
      <c r="U66" s="58"/>
      <c r="V66" s="58"/>
      <c r="W66" s="16"/>
      <c r="X66" s="16"/>
      <c r="Y66" s="16"/>
      <c r="Z66" s="16"/>
      <c r="AA66" s="16"/>
      <c r="AB66" s="16"/>
      <c r="AC66" s="16"/>
      <c r="AD66" s="16"/>
      <c r="AE66" s="16"/>
      <c r="AF66" s="56"/>
      <c r="AG66" s="165">
        <v>170000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05"/>
      <c r="AZ66" s="152"/>
      <c r="BA66" s="16"/>
      <c r="BB66" s="16"/>
      <c r="BC66" s="16"/>
      <c r="BD66" s="84" t="s">
        <v>17</v>
      </c>
      <c r="BJ66" s="12" t="s">
        <v>201</v>
      </c>
      <c r="BK66" s="16"/>
      <c r="BL66" s="16"/>
      <c r="BM66" s="16">
        <v>2030</v>
      </c>
      <c r="BN66" s="16"/>
      <c r="BQ66" s="93" t="s">
        <v>202</v>
      </c>
    </row>
    <row r="67" spans="1:69" ht="14.4" x14ac:dyDescent="0.3">
      <c r="A67" s="117" t="s">
        <v>75</v>
      </c>
      <c r="B67" s="153" t="s">
        <v>195</v>
      </c>
      <c r="C67" s="12" t="s">
        <v>203</v>
      </c>
      <c r="D67" s="16" t="s">
        <v>112</v>
      </c>
      <c r="E67" s="16"/>
      <c r="F67" s="13">
        <v>2001</v>
      </c>
      <c r="G67" s="13"/>
      <c r="H67" s="86">
        <f t="shared" ca="1" si="1"/>
        <v>25</v>
      </c>
      <c r="I67" s="16">
        <f>'DEMARCHE EVS'!B6</f>
        <v>675000</v>
      </c>
      <c r="J67" s="16" t="s">
        <v>90</v>
      </c>
      <c r="K67" s="16" t="str">
        <f t="shared" si="2"/>
        <v xml:space="preserve"> </v>
      </c>
      <c r="L67" s="16" t="str">
        <f t="shared" si="3"/>
        <v xml:space="preserve"> </v>
      </c>
      <c r="M67" s="71" t="s">
        <v>79</v>
      </c>
      <c r="N67" s="71">
        <f t="shared" si="5"/>
        <v>2040</v>
      </c>
      <c r="O67" s="72">
        <v>40000</v>
      </c>
      <c r="P67" s="57"/>
      <c r="Q67" s="57"/>
      <c r="R67" s="57"/>
      <c r="S67" s="57"/>
      <c r="T67" s="58"/>
      <c r="U67" s="58"/>
      <c r="V67" s="58"/>
      <c r="W67" s="16"/>
      <c r="X67" s="16"/>
      <c r="Y67" s="16"/>
      <c r="Z67" s="16"/>
      <c r="AA67" s="16"/>
      <c r="AB67" s="16"/>
      <c r="AC67" s="16"/>
      <c r="AD67" s="16"/>
      <c r="AE67" s="16"/>
      <c r="AF67" s="56"/>
      <c r="AG67" s="165">
        <v>170000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05"/>
      <c r="AZ67" s="152"/>
      <c r="BA67" s="16"/>
      <c r="BB67" s="16"/>
      <c r="BC67" s="16"/>
      <c r="BD67" s="84" t="s">
        <v>17</v>
      </c>
      <c r="BJ67" s="12" t="s">
        <v>203</v>
      </c>
      <c r="BK67" s="16"/>
      <c r="BL67" s="16"/>
      <c r="BM67" s="16">
        <v>2030</v>
      </c>
      <c r="BN67" s="16"/>
      <c r="BQ67" s="94" t="s">
        <v>204</v>
      </c>
    </row>
    <row r="68" spans="1:69" ht="14.4" x14ac:dyDescent="0.3">
      <c r="A68" s="117" t="s">
        <v>75</v>
      </c>
      <c r="B68" s="153" t="s">
        <v>195</v>
      </c>
      <c r="C68" s="12" t="s">
        <v>205</v>
      </c>
      <c r="D68" s="16" t="s">
        <v>112</v>
      </c>
      <c r="E68" s="16" t="s">
        <v>164</v>
      </c>
      <c r="F68" s="13">
        <v>1997</v>
      </c>
      <c r="G68" s="13"/>
      <c r="H68" s="86">
        <f t="shared" ca="1" si="1"/>
        <v>29</v>
      </c>
      <c r="I68" s="16"/>
      <c r="J68" s="80" t="s">
        <v>81</v>
      </c>
      <c r="K68" s="16" t="str">
        <f t="shared" si="2"/>
        <v xml:space="preserve"> </v>
      </c>
      <c r="L68" s="16" t="str">
        <f t="shared" si="3"/>
        <v xml:space="preserve"> </v>
      </c>
      <c r="M68" s="71" t="s">
        <v>79</v>
      </c>
      <c r="N68" s="71">
        <f t="shared" si="5"/>
        <v>2036</v>
      </c>
      <c r="O68" s="72">
        <v>40000</v>
      </c>
      <c r="P68" s="57"/>
      <c r="Q68" s="57"/>
      <c r="R68" s="57"/>
      <c r="S68" s="57"/>
      <c r="T68" s="58"/>
      <c r="U68" s="58"/>
      <c r="V68" s="58"/>
      <c r="W68" s="58"/>
      <c r="Y68" s="16"/>
      <c r="Z68" s="16"/>
      <c r="AA68" s="221">
        <v>170000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05"/>
      <c r="AZ68" s="152"/>
      <c r="BA68" s="16"/>
      <c r="BB68" s="16"/>
      <c r="BC68" s="16"/>
      <c r="BD68" s="84" t="s">
        <v>17</v>
      </c>
      <c r="BJ68" s="12" t="s">
        <v>205</v>
      </c>
      <c r="BK68" s="16"/>
      <c r="BL68" s="16"/>
      <c r="BM68" s="16">
        <v>2027</v>
      </c>
      <c r="BN68" s="124">
        <v>2025</v>
      </c>
      <c r="BO68" s="11" t="s">
        <v>206</v>
      </c>
      <c r="BQ68" s="93" t="s">
        <v>207</v>
      </c>
    </row>
    <row r="69" spans="1:69" ht="14.4" x14ac:dyDescent="0.3">
      <c r="A69" s="117" t="s">
        <v>75</v>
      </c>
      <c r="B69" s="153" t="s">
        <v>195</v>
      </c>
      <c r="C69" s="12" t="s">
        <v>208</v>
      </c>
      <c r="D69" s="16" t="s">
        <v>98</v>
      </c>
      <c r="E69" s="16" t="s">
        <v>199</v>
      </c>
      <c r="F69" s="13">
        <v>1993</v>
      </c>
      <c r="G69" s="13"/>
      <c r="H69" s="86">
        <f t="shared" ca="1" si="1"/>
        <v>33</v>
      </c>
      <c r="I69" s="16"/>
      <c r="J69" s="16" t="s">
        <v>81</v>
      </c>
      <c r="K69" s="16" t="str">
        <f t="shared" si="2"/>
        <v xml:space="preserve"> </v>
      </c>
      <c r="L69" s="16" t="str">
        <f t="shared" si="3"/>
        <v xml:space="preserve"> </v>
      </c>
      <c r="M69" s="71" t="s">
        <v>79</v>
      </c>
      <c r="N69" s="71">
        <f t="shared" si="5"/>
        <v>2032</v>
      </c>
      <c r="O69" s="72">
        <v>40000</v>
      </c>
      <c r="P69" s="57"/>
      <c r="Q69" s="57"/>
      <c r="R69" s="57"/>
      <c r="S69" s="57"/>
      <c r="T69" s="16"/>
      <c r="U69" s="58"/>
      <c r="V69" s="58"/>
      <c r="W69" s="16"/>
      <c r="X69" s="245">
        <v>25000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58"/>
      <c r="AM69" s="58"/>
      <c r="AN69" s="58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05"/>
      <c r="AZ69" s="152"/>
      <c r="BA69" s="16"/>
      <c r="BB69" s="16"/>
      <c r="BC69" s="16"/>
      <c r="BJ69" s="12" t="s">
        <v>208</v>
      </c>
      <c r="BK69" s="16"/>
      <c r="BL69" s="16"/>
      <c r="BM69" s="16">
        <v>2026</v>
      </c>
      <c r="BN69" s="16"/>
      <c r="BQ69" s="93" t="s">
        <v>210</v>
      </c>
    </row>
    <row r="70" spans="1:69" ht="14.4" x14ac:dyDescent="0.3">
      <c r="A70" s="117" t="s">
        <v>75</v>
      </c>
      <c r="B70" s="153" t="s">
        <v>195</v>
      </c>
      <c r="C70" s="12" t="s">
        <v>211</v>
      </c>
      <c r="D70" s="16" t="s">
        <v>112</v>
      </c>
      <c r="E70" s="16" t="s">
        <v>109</v>
      </c>
      <c r="F70" s="13">
        <v>1993</v>
      </c>
      <c r="G70" s="13"/>
      <c r="H70" s="86">
        <f t="shared" ca="1" si="1"/>
        <v>33</v>
      </c>
      <c r="I70" s="16"/>
      <c r="J70" s="16" t="s">
        <v>81</v>
      </c>
      <c r="K70" s="16" t="str">
        <f t="shared" si="2"/>
        <v xml:space="preserve"> </v>
      </c>
      <c r="L70" s="16" t="str">
        <f t="shared" si="3"/>
        <v xml:space="preserve"> </v>
      </c>
      <c r="M70" s="71" t="s">
        <v>79</v>
      </c>
      <c r="N70" s="71">
        <f t="shared" si="5"/>
        <v>2032</v>
      </c>
      <c r="O70" s="72">
        <v>40000</v>
      </c>
      <c r="P70" s="57"/>
      <c r="Q70" s="57"/>
      <c r="R70" s="57"/>
      <c r="S70" s="57"/>
      <c r="T70" s="16"/>
      <c r="U70" s="58"/>
      <c r="V70" s="58"/>
      <c r="W70" s="16"/>
      <c r="X70" s="245">
        <v>25000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58"/>
      <c r="AM70" s="58"/>
      <c r="AN70" s="58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05"/>
      <c r="AZ70" s="152"/>
      <c r="BA70" s="16"/>
      <c r="BB70" s="16"/>
      <c r="BC70" s="16"/>
      <c r="BD70" s="84" t="s">
        <v>588</v>
      </c>
      <c r="BJ70" s="12" t="s">
        <v>211</v>
      </c>
      <c r="BK70" s="16"/>
      <c r="BL70" s="16"/>
      <c r="BM70" s="16">
        <v>2026</v>
      </c>
      <c r="BN70" s="16"/>
      <c r="BQ70" s="93" t="s">
        <v>212</v>
      </c>
    </row>
    <row r="71" spans="1:69" ht="14.4" x14ac:dyDescent="0.3">
      <c r="A71" s="117" t="s">
        <v>75</v>
      </c>
      <c r="B71" s="153" t="s">
        <v>195</v>
      </c>
      <c r="C71" s="12" t="s">
        <v>213</v>
      </c>
      <c r="D71" s="16" t="s">
        <v>112</v>
      </c>
      <c r="E71" s="16" t="s">
        <v>186</v>
      </c>
      <c r="F71" s="13">
        <v>1993</v>
      </c>
      <c r="G71" s="13"/>
      <c r="H71" s="86">
        <f t="shared" ca="1" si="1"/>
        <v>33</v>
      </c>
      <c r="I71" s="16"/>
      <c r="J71" s="80" t="s">
        <v>81</v>
      </c>
      <c r="K71" s="16" t="str">
        <f t="shared" si="2"/>
        <v xml:space="preserve"> </v>
      </c>
      <c r="L71" s="16" t="str">
        <f t="shared" si="3"/>
        <v xml:space="preserve"> </v>
      </c>
      <c r="M71" s="71" t="s">
        <v>79</v>
      </c>
      <c r="N71" s="71">
        <f t="shared" si="5"/>
        <v>2032</v>
      </c>
      <c r="O71" s="72">
        <v>40000</v>
      </c>
      <c r="P71" s="57"/>
      <c r="Q71" s="57"/>
      <c r="R71" s="57"/>
      <c r="S71" s="57"/>
      <c r="T71" s="58"/>
      <c r="U71" s="58"/>
      <c r="V71" s="58"/>
      <c r="W71" s="16"/>
      <c r="X71" s="245">
        <v>25000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05"/>
      <c r="AZ71" s="152"/>
      <c r="BA71" s="16"/>
      <c r="BB71" s="16"/>
      <c r="BC71" s="16"/>
      <c r="BJ71" s="12" t="s">
        <v>213</v>
      </c>
      <c r="BK71" s="16"/>
      <c r="BL71" s="16"/>
      <c r="BM71" s="74" t="s">
        <v>214</v>
      </c>
      <c r="BN71" s="16"/>
      <c r="BQ71" s="95">
        <v>2024</v>
      </c>
    </row>
    <row r="72" spans="1:69" ht="14.4" x14ac:dyDescent="0.3">
      <c r="A72" s="117" t="s">
        <v>75</v>
      </c>
      <c r="B72" s="153" t="s">
        <v>195</v>
      </c>
      <c r="C72" s="12" t="s">
        <v>215</v>
      </c>
      <c r="D72" s="16" t="s">
        <v>112</v>
      </c>
      <c r="E72" s="16" t="s">
        <v>109</v>
      </c>
      <c r="F72" s="13">
        <v>1971</v>
      </c>
      <c r="G72" s="13" t="s">
        <v>589</v>
      </c>
      <c r="H72" s="86">
        <f t="shared" ca="1" si="1"/>
        <v>55</v>
      </c>
      <c r="I72" s="16">
        <v>850000</v>
      </c>
      <c r="J72" s="16" t="s">
        <v>217</v>
      </c>
      <c r="K72" s="16" t="str">
        <f t="shared" si="2"/>
        <v xml:space="preserve"> </v>
      </c>
      <c r="L72" s="16" t="str">
        <f t="shared" si="3"/>
        <v xml:space="preserve"> </v>
      </c>
      <c r="M72" s="124" t="s">
        <v>125</v>
      </c>
      <c r="N72" s="71">
        <f t="shared" si="5"/>
        <v>2010</v>
      </c>
      <c r="O72" s="72">
        <v>40000</v>
      </c>
      <c r="P72" s="58"/>
      <c r="Q72" s="57"/>
      <c r="R72" s="57"/>
      <c r="S72" s="57"/>
      <c r="T72" s="58"/>
      <c r="U72" s="58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254">
        <v>40000</v>
      </c>
      <c r="AG72" s="16"/>
      <c r="AI72" s="16"/>
      <c r="AJ72" s="16"/>
      <c r="AK72" s="60">
        <v>850000</v>
      </c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05"/>
      <c r="AZ72" s="152"/>
      <c r="BA72" s="16"/>
      <c r="BB72" s="16"/>
      <c r="BC72" s="16"/>
      <c r="BJ72" s="12" t="s">
        <v>215</v>
      </c>
      <c r="BK72" s="16"/>
      <c r="BL72" s="16"/>
      <c r="BM72" s="16">
        <v>2026</v>
      </c>
      <c r="BN72" s="16"/>
      <c r="BQ72" s="93"/>
    </row>
    <row r="73" spans="1:69" ht="14.4" x14ac:dyDescent="0.3">
      <c r="A73" s="117" t="s">
        <v>75</v>
      </c>
      <c r="B73" s="153" t="s">
        <v>195</v>
      </c>
      <c r="C73" s="12" t="s">
        <v>218</v>
      </c>
      <c r="D73" s="16" t="s">
        <v>112</v>
      </c>
      <c r="E73" s="16" t="s">
        <v>109</v>
      </c>
      <c r="F73" s="13">
        <v>1971</v>
      </c>
      <c r="G73" s="13"/>
      <c r="H73" s="86">
        <f t="shared" ca="1" si="1"/>
        <v>55</v>
      </c>
      <c r="I73" s="16">
        <v>860000</v>
      </c>
      <c r="J73" s="16" t="s">
        <v>217</v>
      </c>
      <c r="K73" s="16" t="str">
        <f t="shared" si="2"/>
        <v xml:space="preserve"> </v>
      </c>
      <c r="L73" s="16" t="str">
        <f t="shared" si="3"/>
        <v xml:space="preserve"> </v>
      </c>
      <c r="M73" s="71" t="s">
        <v>79</v>
      </c>
      <c r="N73" s="71">
        <v>2026</v>
      </c>
      <c r="O73" s="72">
        <v>40000</v>
      </c>
      <c r="P73" s="57"/>
      <c r="Q73" s="58"/>
      <c r="R73" s="58"/>
      <c r="S73" s="58"/>
      <c r="T73" s="224">
        <f>40000 + 25000</f>
        <v>65000</v>
      </c>
      <c r="U73" s="58"/>
      <c r="V73" s="57"/>
      <c r="W73" s="16"/>
      <c r="X73" s="16"/>
      <c r="Y73" s="237">
        <v>860000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05"/>
      <c r="AZ73" s="152"/>
      <c r="BA73" s="16"/>
      <c r="BB73" s="16"/>
      <c r="BC73" s="16"/>
      <c r="BD73" s="84" t="s">
        <v>17</v>
      </c>
      <c r="BJ73" s="12" t="s">
        <v>218</v>
      </c>
      <c r="BK73" s="16"/>
      <c r="BL73" s="16"/>
      <c r="BM73" s="16">
        <v>2027</v>
      </c>
      <c r="BN73" s="16"/>
      <c r="BQ73" s="93" t="s">
        <v>219</v>
      </c>
    </row>
    <row r="74" spans="1:69" ht="14.4" x14ac:dyDescent="0.3">
      <c r="A74" s="117" t="s">
        <v>75</v>
      </c>
      <c r="B74" s="153" t="s">
        <v>195</v>
      </c>
      <c r="C74" s="12" t="s">
        <v>220</v>
      </c>
      <c r="D74" s="16" t="s">
        <v>112</v>
      </c>
      <c r="E74" s="16" t="s">
        <v>109</v>
      </c>
      <c r="F74" s="13">
        <v>1971</v>
      </c>
      <c r="G74" s="13"/>
      <c r="H74" s="86">
        <f t="shared" ca="1" si="1"/>
        <v>55</v>
      </c>
      <c r="I74" s="16">
        <f>'DEMARCHE EVS'!B6</f>
        <v>675000</v>
      </c>
      <c r="J74" s="16" t="s">
        <v>217</v>
      </c>
      <c r="K74" s="16" t="str">
        <f t="shared" si="2"/>
        <v xml:space="preserve"> </v>
      </c>
      <c r="L74" s="16" t="str">
        <f t="shared" si="3"/>
        <v xml:space="preserve"> </v>
      </c>
      <c r="M74" s="71" t="s">
        <v>79</v>
      </c>
      <c r="N74" s="71">
        <v>2027</v>
      </c>
      <c r="O74" s="72">
        <v>40000</v>
      </c>
      <c r="P74" s="57"/>
      <c r="Q74" s="58"/>
      <c r="R74" s="58"/>
      <c r="S74" s="58"/>
      <c r="T74" s="57"/>
      <c r="U74" s="57"/>
      <c r="V74" s="57"/>
      <c r="W74" s="227">
        <f>40000 + 25000</f>
        <v>65000</v>
      </c>
      <c r="X74" s="16"/>
      <c r="Y74" s="16"/>
      <c r="Z74" s="16"/>
      <c r="AA74" s="16"/>
      <c r="AB74" s="60">
        <v>860000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05"/>
      <c r="AZ74" s="152"/>
      <c r="BA74" s="16"/>
      <c r="BB74" s="16"/>
      <c r="BC74" s="16"/>
      <c r="BD74" s="84" t="s">
        <v>17</v>
      </c>
      <c r="BJ74" s="12" t="s">
        <v>220</v>
      </c>
      <c r="BK74" s="16"/>
      <c r="BL74" s="16"/>
      <c r="BM74" s="16">
        <v>2028</v>
      </c>
      <c r="BN74" s="16"/>
      <c r="BQ74" s="93" t="s">
        <v>221</v>
      </c>
    </row>
    <row r="75" spans="1:69" ht="14.4" x14ac:dyDescent="0.3">
      <c r="A75" s="117" t="s">
        <v>75</v>
      </c>
      <c r="B75" s="153" t="s">
        <v>195</v>
      </c>
      <c r="C75" s="12" t="s">
        <v>225</v>
      </c>
      <c r="D75" s="16" t="s">
        <v>98</v>
      </c>
      <c r="E75" s="16" t="s">
        <v>226</v>
      </c>
      <c r="F75" s="13">
        <v>1969</v>
      </c>
      <c r="G75" s="13" t="s">
        <v>227</v>
      </c>
      <c r="H75" s="86">
        <f t="shared" ca="1" si="1"/>
        <v>57</v>
      </c>
      <c r="I75" s="16">
        <f>'DEMARCHE EVS'!B8</f>
        <v>840000</v>
      </c>
      <c r="J75" s="80" t="s">
        <v>81</v>
      </c>
      <c r="K75" s="16" t="str">
        <f t="shared" si="2"/>
        <v xml:space="preserve"> </v>
      </c>
      <c r="L75" s="16" t="str">
        <f t="shared" si="3"/>
        <v xml:space="preserve"> </v>
      </c>
      <c r="M75" s="124" t="s">
        <v>125</v>
      </c>
      <c r="N75" s="71">
        <f t="shared" si="5"/>
        <v>2008</v>
      </c>
      <c r="O75" s="72">
        <v>40000</v>
      </c>
      <c r="P75" s="58"/>
      <c r="Q75" s="63">
        <v>50000</v>
      </c>
      <c r="R75" s="57"/>
      <c r="S75" s="57"/>
      <c r="T75" s="16"/>
      <c r="U75" s="16"/>
      <c r="V75" s="16"/>
      <c r="W75" s="227">
        <v>40000</v>
      </c>
      <c r="X75" s="157"/>
      <c r="Y75" s="157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05"/>
      <c r="AZ75" s="152"/>
      <c r="BA75" s="16"/>
      <c r="BB75" s="16"/>
      <c r="BC75" s="16"/>
      <c r="BJ75" s="12" t="s">
        <v>225</v>
      </c>
      <c r="BK75" s="16" t="s">
        <v>228</v>
      </c>
      <c r="BL75" s="16"/>
      <c r="BM75" s="16">
        <v>2025</v>
      </c>
      <c r="BN75" s="16"/>
    </row>
    <row r="76" spans="1:69" ht="14.4" x14ac:dyDescent="0.3">
      <c r="A76" s="117" t="s">
        <v>75</v>
      </c>
      <c r="B76" s="153" t="s">
        <v>195</v>
      </c>
      <c r="C76" s="12" t="s">
        <v>234</v>
      </c>
      <c r="D76" s="16" t="s">
        <v>112</v>
      </c>
      <c r="E76" s="16" t="s">
        <v>184</v>
      </c>
      <c r="F76" s="13">
        <v>1958</v>
      </c>
      <c r="G76" s="13"/>
      <c r="H76" s="86">
        <f t="shared" ref="H76:H140" ca="1" si="6">IF(F76="","",YEAR(TODAY())-F76)</f>
        <v>68</v>
      </c>
      <c r="I76" s="16">
        <v>150000</v>
      </c>
      <c r="J76" s="16"/>
      <c r="K76" s="16" t="str">
        <f t="shared" ref="K76:K140" si="7">IF(F76&gt;2008,"Evaluation interne", " ")</f>
        <v xml:space="preserve"> </v>
      </c>
      <c r="L76" s="16" t="str">
        <f t="shared" ref="L76:L140" si="8">IF(F76&gt;2008, F76+20, " ")</f>
        <v xml:space="preserve"> </v>
      </c>
      <c r="M76" s="71" t="s">
        <v>125</v>
      </c>
      <c r="N76" s="71">
        <v>2026</v>
      </c>
      <c r="O76" s="72"/>
      <c r="P76" s="57"/>
      <c r="Q76" s="56"/>
      <c r="R76" s="16"/>
      <c r="S76" s="16"/>
      <c r="T76" s="227">
        <v>4300</v>
      </c>
      <c r="U76" s="56"/>
      <c r="V76" s="5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05"/>
      <c r="AZ76" s="152"/>
      <c r="BA76" s="16"/>
      <c r="BB76" s="16"/>
      <c r="BC76" s="16"/>
      <c r="BD76" s="84" t="s">
        <v>17</v>
      </c>
      <c r="BJ76" s="12" t="s">
        <v>234</v>
      </c>
      <c r="BK76" s="16"/>
      <c r="BL76" s="16"/>
      <c r="BM76" s="74" t="s">
        <v>214</v>
      </c>
      <c r="BN76" s="16"/>
    </row>
    <row r="77" spans="1:69" ht="14.4" x14ac:dyDescent="0.3">
      <c r="A77" s="117" t="s">
        <v>75</v>
      </c>
      <c r="B77" s="153" t="s">
        <v>195</v>
      </c>
      <c r="C77" s="12" t="s">
        <v>231</v>
      </c>
      <c r="D77" s="16" t="s">
        <v>112</v>
      </c>
      <c r="E77" s="16" t="s">
        <v>230</v>
      </c>
      <c r="F77" s="13">
        <v>1958</v>
      </c>
      <c r="G77" s="13"/>
      <c r="H77" s="86">
        <f t="shared" ca="1" si="6"/>
        <v>68</v>
      </c>
      <c r="I77" s="16">
        <f>'DEMARCHE EVS'!B4</f>
        <v>70000</v>
      </c>
      <c r="J77" s="16"/>
      <c r="K77" s="16" t="str">
        <f t="shared" si="7"/>
        <v xml:space="preserve"> </v>
      </c>
      <c r="L77" s="16" t="str">
        <f t="shared" si="8"/>
        <v xml:space="preserve"> </v>
      </c>
      <c r="M77" s="124" t="s">
        <v>125</v>
      </c>
      <c r="N77" s="71">
        <v>2025</v>
      </c>
      <c r="O77" s="72">
        <v>8000</v>
      </c>
      <c r="P77" s="57"/>
      <c r="Q77" s="58">
        <v>8000</v>
      </c>
      <c r="R77" s="57"/>
      <c r="S77" s="57"/>
      <c r="T77" s="58"/>
      <c r="U77" s="58"/>
      <c r="V77" s="58"/>
      <c r="W77" s="16"/>
      <c r="X77" s="16"/>
      <c r="Y77" s="16"/>
      <c r="Z77" s="16"/>
      <c r="AA77" s="16"/>
      <c r="AB77" s="16"/>
      <c r="AC77" s="16"/>
      <c r="AD77" s="16"/>
      <c r="AE77" s="16"/>
      <c r="AF77" s="254">
        <v>8000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05"/>
      <c r="AZ77" s="152"/>
      <c r="BA77" s="16"/>
      <c r="BB77" s="16"/>
      <c r="BC77" s="16"/>
      <c r="BJ77" s="12" t="s">
        <v>231</v>
      </c>
      <c r="BK77" s="16"/>
      <c r="BL77" s="16"/>
      <c r="BM77" s="74" t="s">
        <v>214</v>
      </c>
      <c r="BN77" s="16"/>
      <c r="BQ77" s="101" t="s">
        <v>232</v>
      </c>
    </row>
    <row r="78" spans="1:69" ht="14.4" x14ac:dyDescent="0.3">
      <c r="A78" s="117" t="s">
        <v>75</v>
      </c>
      <c r="B78" s="153" t="s">
        <v>195</v>
      </c>
      <c r="C78" s="12" t="s">
        <v>237</v>
      </c>
      <c r="D78" s="16" t="s">
        <v>112</v>
      </c>
      <c r="E78" s="16" t="s">
        <v>236</v>
      </c>
      <c r="F78" s="13">
        <v>1957</v>
      </c>
      <c r="G78" s="13"/>
      <c r="H78" s="86">
        <f t="shared" ca="1" si="6"/>
        <v>69</v>
      </c>
      <c r="I78" s="16">
        <v>150000</v>
      </c>
      <c r="J78" s="16"/>
      <c r="K78" s="16" t="str">
        <f t="shared" si="7"/>
        <v xml:space="preserve"> </v>
      </c>
      <c r="L78" s="16" t="str">
        <f t="shared" si="8"/>
        <v xml:space="preserve"> </v>
      </c>
      <c r="M78" s="71" t="s">
        <v>125</v>
      </c>
      <c r="N78" s="71">
        <v>2026</v>
      </c>
      <c r="O78" s="72"/>
      <c r="P78" s="57"/>
      <c r="Q78" s="56"/>
      <c r="R78" s="16"/>
      <c r="S78" s="16"/>
      <c r="T78" s="227">
        <v>4300</v>
      </c>
      <c r="U78" s="56"/>
      <c r="V78" s="5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05"/>
      <c r="AZ78" s="152"/>
      <c r="BA78" s="16"/>
      <c r="BB78" s="16"/>
      <c r="BC78" s="16"/>
      <c r="BJ78" s="12" t="s">
        <v>237</v>
      </c>
      <c r="BK78" s="16"/>
      <c r="BL78" s="16"/>
      <c r="BM78" s="74" t="s">
        <v>214</v>
      </c>
      <c r="BN78" s="16"/>
      <c r="BQ78" s="94" t="s">
        <v>238</v>
      </c>
    </row>
    <row r="79" spans="1:69" ht="14.4" x14ac:dyDescent="0.3">
      <c r="A79" s="117" t="s">
        <v>75</v>
      </c>
      <c r="B79" s="153" t="s">
        <v>195</v>
      </c>
      <c r="C79" s="12" t="s">
        <v>198</v>
      </c>
      <c r="D79" s="16" t="s">
        <v>98</v>
      </c>
      <c r="E79" s="16" t="s">
        <v>199</v>
      </c>
      <c r="F79" s="13">
        <v>2005</v>
      </c>
      <c r="G79" s="13"/>
      <c r="H79" s="86">
        <f t="shared" ca="1" si="6"/>
        <v>21</v>
      </c>
      <c r="I79" s="16"/>
      <c r="J79" s="16" t="s">
        <v>107</v>
      </c>
      <c r="K79" s="16" t="str">
        <f t="shared" si="7"/>
        <v xml:space="preserve"> </v>
      </c>
      <c r="L79" s="16" t="str">
        <f t="shared" si="8"/>
        <v xml:space="preserve"> </v>
      </c>
      <c r="M79" s="71" t="s">
        <v>100</v>
      </c>
      <c r="N79" s="71">
        <f t="shared" si="5"/>
        <v>2044</v>
      </c>
      <c r="O79" s="71"/>
      <c r="P79" s="57"/>
      <c r="Q79" s="57"/>
      <c r="R79" s="57"/>
      <c r="S79" s="57"/>
      <c r="T79" s="16"/>
      <c r="U79" s="117"/>
      <c r="V79" s="58"/>
      <c r="W79" s="16"/>
      <c r="X79" s="230">
        <v>90000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05"/>
      <c r="AZ79" s="152"/>
      <c r="BA79" s="16"/>
      <c r="BB79" s="16"/>
      <c r="BC79" s="16"/>
      <c r="BJ79" s="16"/>
      <c r="BK79" s="16"/>
      <c r="BL79" s="16"/>
      <c r="BM79" s="16"/>
      <c r="BN79" s="16"/>
    </row>
    <row r="80" spans="1:69" ht="14.4" x14ac:dyDescent="0.3">
      <c r="A80" s="117" t="s">
        <v>75</v>
      </c>
      <c r="B80" s="153" t="s">
        <v>195</v>
      </c>
      <c r="C80" s="12" t="s">
        <v>239</v>
      </c>
      <c r="D80" s="16" t="s">
        <v>112</v>
      </c>
      <c r="E80" s="16" t="s">
        <v>240</v>
      </c>
      <c r="F80" s="13">
        <v>1953</v>
      </c>
      <c r="G80" s="13"/>
      <c r="H80" s="86">
        <f t="shared" ca="1" si="6"/>
        <v>73</v>
      </c>
      <c r="I80" s="16"/>
      <c r="J80" s="16"/>
      <c r="K80" s="16" t="str">
        <f t="shared" si="7"/>
        <v xml:space="preserve"> </v>
      </c>
      <c r="L80" s="16" t="str">
        <f t="shared" si="8"/>
        <v xml:space="preserve"> </v>
      </c>
      <c r="M80" s="133" t="s">
        <v>241</v>
      </c>
      <c r="N80" s="71"/>
      <c r="O80" s="72"/>
      <c r="P80" s="57"/>
      <c r="Q80" s="137"/>
      <c r="R80" s="138"/>
      <c r="S80" s="138"/>
      <c r="T80" s="137"/>
      <c r="U80" s="137"/>
      <c r="V80" s="137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44"/>
      <c r="AZ80" s="269"/>
      <c r="BA80" s="138"/>
      <c r="BB80" s="138"/>
      <c r="BC80" s="138"/>
      <c r="BJ80" s="12" t="s">
        <v>239</v>
      </c>
      <c r="BK80" s="16"/>
      <c r="BL80" s="16"/>
      <c r="BM80" s="74" t="s">
        <v>214</v>
      </c>
      <c r="BN80" s="16"/>
      <c r="BQ80" s="93"/>
    </row>
    <row r="81" spans="1:66" ht="14.4" x14ac:dyDescent="0.3">
      <c r="A81" s="117" t="s">
        <v>75</v>
      </c>
      <c r="B81" s="153" t="s">
        <v>195</v>
      </c>
      <c r="C81" s="12" t="s">
        <v>200</v>
      </c>
      <c r="D81" s="16" t="s">
        <v>98</v>
      </c>
      <c r="E81" s="16"/>
      <c r="F81" s="13">
        <v>2005</v>
      </c>
      <c r="G81" s="13"/>
      <c r="H81" s="86">
        <f t="shared" ca="1" si="6"/>
        <v>21</v>
      </c>
      <c r="I81" s="16"/>
      <c r="J81" s="56" t="s">
        <v>107</v>
      </c>
      <c r="K81" s="16" t="str">
        <f t="shared" si="7"/>
        <v xml:space="preserve"> </v>
      </c>
      <c r="L81" s="16" t="str">
        <f t="shared" si="8"/>
        <v xml:space="preserve"> </v>
      </c>
      <c r="M81" s="71" t="s">
        <v>100</v>
      </c>
      <c r="N81" s="71">
        <f t="shared" si="5"/>
        <v>2044</v>
      </c>
      <c r="O81" s="71"/>
      <c r="P81" s="58"/>
      <c r="Q81" s="57"/>
      <c r="R81" s="57"/>
      <c r="S81" s="57"/>
      <c r="T81" s="57"/>
      <c r="U81" s="117"/>
      <c r="V81" s="58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05"/>
      <c r="AZ81" s="152"/>
      <c r="BA81" s="16"/>
      <c r="BB81" s="16"/>
      <c r="BC81" s="16"/>
      <c r="BJ81" s="16"/>
      <c r="BK81" s="16"/>
      <c r="BL81" s="16"/>
      <c r="BM81" s="16"/>
      <c r="BN81" s="16"/>
    </row>
    <row r="82" spans="1:66" ht="14.4" x14ac:dyDescent="0.3">
      <c r="A82" s="117" t="s">
        <v>75</v>
      </c>
      <c r="B82" s="153" t="s">
        <v>195</v>
      </c>
      <c r="C82" s="12" t="s">
        <v>222</v>
      </c>
      <c r="D82" s="16"/>
      <c r="E82" s="16" t="s">
        <v>223</v>
      </c>
      <c r="F82" s="13">
        <v>1971</v>
      </c>
      <c r="G82" s="13"/>
      <c r="H82" s="86">
        <f t="shared" ca="1" si="6"/>
        <v>55</v>
      </c>
      <c r="I82" s="16">
        <f>'DEMARCHE EVS'!B6</f>
        <v>675000</v>
      </c>
      <c r="J82" s="56"/>
      <c r="K82" s="16"/>
      <c r="L82" s="16"/>
      <c r="M82" s="71" t="s">
        <v>79</v>
      </c>
      <c r="N82" s="71">
        <v>2026</v>
      </c>
      <c r="O82" s="71" t="s">
        <v>224</v>
      </c>
      <c r="P82" s="58"/>
      <c r="Q82" s="57"/>
      <c r="R82" s="57"/>
      <c r="S82" s="57"/>
      <c r="T82" s="174">
        <v>40000</v>
      </c>
      <c r="V82" s="58"/>
      <c r="W82" s="16"/>
      <c r="X82" s="245">
        <v>170000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05"/>
      <c r="AZ82" s="152"/>
      <c r="BA82" s="16"/>
      <c r="BB82" s="16"/>
      <c r="BC82" s="16"/>
      <c r="BJ82" s="16"/>
      <c r="BK82" s="16"/>
      <c r="BL82" s="16"/>
      <c r="BM82" s="16"/>
      <c r="BN82" s="16"/>
    </row>
    <row r="83" spans="1:66" ht="14.4" x14ac:dyDescent="0.3">
      <c r="A83" s="117" t="s">
        <v>242</v>
      </c>
      <c r="B83" s="153" t="s">
        <v>140</v>
      </c>
      <c r="C83" s="111" t="s">
        <v>254</v>
      </c>
      <c r="D83" s="16" t="s">
        <v>112</v>
      </c>
      <c r="E83" s="16"/>
      <c r="F83" s="23">
        <v>2021</v>
      </c>
      <c r="G83" s="23"/>
      <c r="H83" s="86">
        <f t="shared" ca="1" si="6"/>
        <v>5</v>
      </c>
      <c r="I83" s="16"/>
      <c r="J83" s="16"/>
      <c r="K83" s="16" t="str">
        <f t="shared" ref="K83:K105" si="9">IF(F83&gt;2008,"Evaluation interne", " ")</f>
        <v>Evaluation interne</v>
      </c>
      <c r="L83" s="16">
        <f t="shared" ref="L83:L105" si="10">IF(F83&gt;2008, F83+20, " ")</f>
        <v>2041</v>
      </c>
      <c r="M83" s="71" t="s">
        <v>79</v>
      </c>
      <c r="N83" s="71">
        <f>F83+39</f>
        <v>2060</v>
      </c>
      <c r="O83" s="72">
        <v>40000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05"/>
      <c r="AZ83" s="152"/>
      <c r="BA83" s="16"/>
      <c r="BB83" s="16"/>
      <c r="BC83" s="16"/>
      <c r="BD83" s="84" t="s">
        <v>588</v>
      </c>
      <c r="BJ83" s="175" t="s">
        <v>254</v>
      </c>
      <c r="BK83" s="16"/>
      <c r="BL83" s="16"/>
      <c r="BM83" s="16"/>
      <c r="BN83" s="16"/>
    </row>
    <row r="84" spans="1:66" ht="14.4" x14ac:dyDescent="0.3">
      <c r="A84" s="117" t="s">
        <v>242</v>
      </c>
      <c r="B84" s="153" t="s">
        <v>140</v>
      </c>
      <c r="C84" s="111" t="s">
        <v>252</v>
      </c>
      <c r="D84" s="164" t="s">
        <v>112</v>
      </c>
      <c r="E84" s="16" t="s">
        <v>134</v>
      </c>
      <c r="F84" s="6">
        <v>2017</v>
      </c>
      <c r="G84" s="6"/>
      <c r="H84" s="86">
        <f t="shared" ca="1" si="6"/>
        <v>9</v>
      </c>
      <c r="I84" s="16"/>
      <c r="J84" s="16"/>
      <c r="K84" s="16" t="str">
        <f t="shared" si="9"/>
        <v>Evaluation interne</v>
      </c>
      <c r="L84" s="16">
        <f t="shared" si="10"/>
        <v>2037</v>
      </c>
      <c r="M84" s="71" t="s">
        <v>79</v>
      </c>
      <c r="N84" s="71">
        <f>F84+20</f>
        <v>2037</v>
      </c>
      <c r="O84" s="72">
        <v>40000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5">
        <v>170000</v>
      </c>
      <c r="AT84" s="16"/>
      <c r="AU84" s="16"/>
      <c r="AV84" s="16"/>
      <c r="AW84" s="16"/>
      <c r="AX84" s="16"/>
      <c r="AY84" s="105"/>
      <c r="AZ84" s="152"/>
      <c r="BA84" s="16"/>
      <c r="BB84" s="16"/>
      <c r="BC84" s="16"/>
      <c r="BD84" s="84" t="s">
        <v>17</v>
      </c>
      <c r="BJ84" s="1" t="s">
        <v>252</v>
      </c>
      <c r="BK84" s="16"/>
      <c r="BL84" s="16"/>
      <c r="BM84" s="16"/>
      <c r="BN84" s="124">
        <v>2025</v>
      </c>
    </row>
    <row r="85" spans="1:66" ht="14.4" x14ac:dyDescent="0.3">
      <c r="A85" s="117" t="s">
        <v>242</v>
      </c>
      <c r="B85" s="153" t="s">
        <v>140</v>
      </c>
      <c r="C85" s="111" t="s">
        <v>243</v>
      </c>
      <c r="D85" s="16" t="s">
        <v>112</v>
      </c>
      <c r="E85" s="16"/>
      <c r="F85" s="6">
        <v>2006</v>
      </c>
      <c r="G85" s="6"/>
      <c r="H85" s="86">
        <f t="shared" ca="1" si="6"/>
        <v>20</v>
      </c>
      <c r="I85" s="16"/>
      <c r="J85" s="108" t="s">
        <v>90</v>
      </c>
      <c r="K85" s="16" t="str">
        <f t="shared" si="9"/>
        <v xml:space="preserve"> </v>
      </c>
      <c r="L85" s="16" t="str">
        <f t="shared" si="10"/>
        <v xml:space="preserve"> </v>
      </c>
      <c r="M85" s="71" t="s">
        <v>79</v>
      </c>
      <c r="N85" s="71">
        <f t="shared" ref="N85:N104" si="11">F85+39</f>
        <v>2045</v>
      </c>
      <c r="O85" s="72">
        <v>25000</v>
      </c>
      <c r="P85" s="16"/>
      <c r="Q85" s="118"/>
      <c r="R85" s="118"/>
      <c r="S85" s="16"/>
      <c r="T85" s="118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05"/>
      <c r="AZ85" s="152"/>
      <c r="BA85" s="16"/>
      <c r="BB85" s="16"/>
      <c r="BC85" s="16"/>
      <c r="BD85" s="84"/>
      <c r="BJ85" s="1" t="s">
        <v>243</v>
      </c>
      <c r="BK85" s="16" t="s">
        <v>83</v>
      </c>
      <c r="BL85" s="16"/>
      <c r="BM85" s="16">
        <v>2029</v>
      </c>
      <c r="BN85" s="16"/>
    </row>
    <row r="86" spans="1:66" ht="14.4" x14ac:dyDescent="0.3">
      <c r="A86" s="117" t="s">
        <v>242</v>
      </c>
      <c r="B86" s="153" t="s">
        <v>140</v>
      </c>
      <c r="C86" s="111" t="s">
        <v>251</v>
      </c>
      <c r="D86" s="16" t="s">
        <v>112</v>
      </c>
      <c r="E86" s="16"/>
      <c r="F86" s="6">
        <v>2005</v>
      </c>
      <c r="G86" s="6"/>
      <c r="H86" s="86">
        <f t="shared" ca="1" si="6"/>
        <v>21</v>
      </c>
      <c r="I86" s="16"/>
      <c r="J86" s="108" t="s">
        <v>90</v>
      </c>
      <c r="K86" s="16" t="str">
        <f t="shared" si="9"/>
        <v xml:space="preserve"> </v>
      </c>
      <c r="L86" s="16" t="str">
        <f t="shared" si="10"/>
        <v xml:space="preserve"> </v>
      </c>
      <c r="M86" s="71" t="s">
        <v>79</v>
      </c>
      <c r="N86" s="71">
        <f t="shared" si="11"/>
        <v>2044</v>
      </c>
      <c r="O86" s="72">
        <v>40000</v>
      </c>
      <c r="P86" s="105"/>
      <c r="Q86" s="117"/>
      <c r="R86" s="117"/>
      <c r="S86" s="16"/>
      <c r="T86" s="117"/>
      <c r="U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5">
        <v>170000</v>
      </c>
      <c r="AQ86" s="16"/>
      <c r="AR86" s="16"/>
      <c r="AS86" s="16"/>
      <c r="AT86" s="16"/>
      <c r="AU86" s="16"/>
      <c r="AV86" s="16"/>
      <c r="AW86" s="16"/>
      <c r="AX86" s="16"/>
      <c r="AY86" s="105"/>
      <c r="AZ86" s="152"/>
      <c r="BA86" s="16"/>
      <c r="BB86" s="16"/>
      <c r="BC86" s="16"/>
      <c r="BD86" s="84" t="s">
        <v>17</v>
      </c>
      <c r="BJ86" s="1" t="s">
        <v>251</v>
      </c>
      <c r="BK86" s="16"/>
      <c r="BL86" s="16"/>
      <c r="BM86" s="16">
        <v>2028</v>
      </c>
      <c r="BN86" s="16"/>
    </row>
    <row r="87" spans="1:66" ht="14.4" x14ac:dyDescent="0.3">
      <c r="A87" s="117" t="s">
        <v>242</v>
      </c>
      <c r="B87" s="153" t="s">
        <v>140</v>
      </c>
      <c r="C87" s="111" t="s">
        <v>244</v>
      </c>
      <c r="D87" s="16" t="s">
        <v>112</v>
      </c>
      <c r="E87" s="16" t="s">
        <v>245</v>
      </c>
      <c r="F87" s="6">
        <v>2004</v>
      </c>
      <c r="G87" s="6"/>
      <c r="H87" s="86">
        <f t="shared" ca="1" si="6"/>
        <v>22</v>
      </c>
      <c r="I87" s="16"/>
      <c r="J87" s="108" t="s">
        <v>90</v>
      </c>
      <c r="K87" s="16" t="str">
        <f t="shared" si="9"/>
        <v xml:space="preserve"> </v>
      </c>
      <c r="L87" s="16" t="str">
        <f t="shared" si="10"/>
        <v xml:space="preserve"> </v>
      </c>
      <c r="M87" s="71" t="s">
        <v>79</v>
      </c>
      <c r="N87" s="71">
        <f t="shared" si="11"/>
        <v>2043</v>
      </c>
      <c r="O87" s="72">
        <v>40000</v>
      </c>
      <c r="P87" s="16"/>
      <c r="Q87" s="119"/>
      <c r="R87" s="119"/>
      <c r="S87" s="119"/>
      <c r="T87" s="119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5">
        <v>170000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05"/>
      <c r="AZ87" s="152"/>
      <c r="BA87" s="16"/>
      <c r="BB87" s="16"/>
      <c r="BC87" s="16"/>
      <c r="BJ87" s="1" t="s">
        <v>244</v>
      </c>
      <c r="BK87" s="16"/>
      <c r="BL87" s="16"/>
      <c r="BM87" s="16">
        <v>2027</v>
      </c>
      <c r="BN87" s="16"/>
    </row>
    <row r="88" spans="1:66" ht="14.4" x14ac:dyDescent="0.3">
      <c r="A88" s="117" t="s">
        <v>242</v>
      </c>
      <c r="B88" s="153" t="s">
        <v>140</v>
      </c>
      <c r="C88" s="111" t="s">
        <v>246</v>
      </c>
      <c r="D88" s="16" t="s">
        <v>112</v>
      </c>
      <c r="E88" s="16" t="s">
        <v>247</v>
      </c>
      <c r="F88" s="6">
        <v>2002</v>
      </c>
      <c r="G88" s="6"/>
      <c r="H88" s="86">
        <f t="shared" ca="1" si="6"/>
        <v>24</v>
      </c>
      <c r="I88" s="16"/>
      <c r="J88" s="108" t="s">
        <v>90</v>
      </c>
      <c r="K88" s="16" t="str">
        <f t="shared" si="9"/>
        <v xml:space="preserve"> </v>
      </c>
      <c r="L88" s="16" t="str">
        <f t="shared" si="10"/>
        <v xml:space="preserve"> </v>
      </c>
      <c r="M88" s="71" t="s">
        <v>79</v>
      </c>
      <c r="N88" s="71">
        <f t="shared" si="11"/>
        <v>2041</v>
      </c>
      <c r="O88" s="72">
        <v>40000</v>
      </c>
      <c r="P88" s="16"/>
      <c r="Q88" s="16"/>
      <c r="R88" s="16"/>
      <c r="S88" s="16"/>
      <c r="T88" s="153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5">
        <v>170000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05"/>
      <c r="AZ88" s="152"/>
      <c r="BA88" s="16"/>
      <c r="BB88" s="16"/>
      <c r="BC88" s="16"/>
      <c r="BD88" s="84" t="s">
        <v>17</v>
      </c>
      <c r="BJ88" s="1" t="s">
        <v>246</v>
      </c>
      <c r="BK88" s="16"/>
      <c r="BL88" s="16"/>
      <c r="BM88" s="16">
        <v>2026</v>
      </c>
      <c r="BN88" s="16"/>
    </row>
    <row r="89" spans="1:66" ht="14.4" x14ac:dyDescent="0.3">
      <c r="A89" s="117" t="s">
        <v>242</v>
      </c>
      <c r="B89" s="153" t="s">
        <v>140</v>
      </c>
      <c r="C89" s="111" t="s">
        <v>248</v>
      </c>
      <c r="D89" s="16" t="s">
        <v>112</v>
      </c>
      <c r="E89" s="16" t="s">
        <v>250</v>
      </c>
      <c r="F89" s="6">
        <v>2002</v>
      </c>
      <c r="G89" s="6"/>
      <c r="H89" s="86">
        <f t="shared" ca="1" si="6"/>
        <v>24</v>
      </c>
      <c r="I89" s="56">
        <v>1100000</v>
      </c>
      <c r="J89" s="131" t="s">
        <v>90</v>
      </c>
      <c r="K89" s="16" t="str">
        <f t="shared" si="9"/>
        <v xml:space="preserve"> </v>
      </c>
      <c r="L89" s="16" t="str">
        <f t="shared" si="10"/>
        <v xml:space="preserve"> </v>
      </c>
      <c r="M89" s="71" t="s">
        <v>79</v>
      </c>
      <c r="N89" s="71">
        <f t="shared" si="11"/>
        <v>2041</v>
      </c>
      <c r="O89" s="72">
        <v>40000</v>
      </c>
      <c r="P89" s="16"/>
      <c r="Q89" s="16"/>
      <c r="R89" s="16"/>
      <c r="S89" s="16"/>
      <c r="T89" s="16"/>
      <c r="U89" s="234">
        <v>329000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5">
        <v>170000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05"/>
      <c r="AZ89" s="152"/>
      <c r="BA89" s="16"/>
      <c r="BB89" s="16"/>
      <c r="BC89" s="16"/>
      <c r="BD89" s="84" t="s">
        <v>17</v>
      </c>
      <c r="BE89" s="11" t="s">
        <v>249</v>
      </c>
      <c r="BJ89" s="1" t="s">
        <v>248</v>
      </c>
      <c r="BK89" s="16"/>
      <c r="BL89" s="16"/>
      <c r="BM89" s="16">
        <v>2026</v>
      </c>
      <c r="BN89" s="16"/>
    </row>
    <row r="90" spans="1:66" ht="14.4" x14ac:dyDescent="0.3">
      <c r="A90" s="117" t="s">
        <v>242</v>
      </c>
      <c r="B90" s="153" t="s">
        <v>140</v>
      </c>
      <c r="C90" s="111" t="s">
        <v>253</v>
      </c>
      <c r="D90" s="16" t="s">
        <v>112</v>
      </c>
      <c r="E90" s="16"/>
      <c r="F90" s="6">
        <v>2001</v>
      </c>
      <c r="G90" s="6"/>
      <c r="H90" s="86">
        <f t="shared" ca="1" si="6"/>
        <v>25</v>
      </c>
      <c r="I90" s="16"/>
      <c r="J90" s="108" t="s">
        <v>90</v>
      </c>
      <c r="K90" s="16" t="str">
        <f t="shared" si="9"/>
        <v xml:space="preserve"> </v>
      </c>
      <c r="L90" s="16" t="str">
        <f t="shared" si="10"/>
        <v xml:space="preserve"> </v>
      </c>
      <c r="M90" s="71" t="s">
        <v>79</v>
      </c>
      <c r="N90" s="71">
        <f t="shared" si="11"/>
        <v>2040</v>
      </c>
      <c r="O90" s="72">
        <v>40000</v>
      </c>
      <c r="P90" s="16"/>
      <c r="Q90" s="16"/>
      <c r="R90" s="16"/>
      <c r="S90" s="16"/>
      <c r="T90" s="118"/>
      <c r="U90" s="118"/>
      <c r="V90" s="16"/>
      <c r="W90" s="16"/>
      <c r="X90" s="16"/>
      <c r="Y90" s="16"/>
      <c r="Z90" s="16"/>
      <c r="AA90" s="16"/>
      <c r="AB90" s="16"/>
      <c r="AC90" s="16"/>
      <c r="AD90" s="165">
        <v>170000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05"/>
      <c r="AZ90" s="152"/>
      <c r="BA90" s="16"/>
      <c r="BB90" s="16"/>
      <c r="BC90" s="16"/>
      <c r="BD90" s="84" t="s">
        <v>17</v>
      </c>
      <c r="BJ90" s="1" t="s">
        <v>253</v>
      </c>
      <c r="BK90" s="16"/>
      <c r="BL90" s="16"/>
      <c r="BM90" s="16">
        <v>2026</v>
      </c>
      <c r="BN90" s="16"/>
    </row>
    <row r="91" spans="1:66" ht="14.4" x14ac:dyDescent="0.3">
      <c r="A91" s="117" t="s">
        <v>242</v>
      </c>
      <c r="B91" s="153" t="s">
        <v>255</v>
      </c>
      <c r="C91" s="112" t="s">
        <v>256</v>
      </c>
      <c r="D91" s="16"/>
      <c r="E91" s="16"/>
      <c r="F91" s="7">
        <v>2021</v>
      </c>
      <c r="G91" s="7"/>
      <c r="H91" s="86">
        <f t="shared" ca="1" si="6"/>
        <v>5</v>
      </c>
      <c r="I91" s="16"/>
      <c r="J91" s="16"/>
      <c r="K91" s="16" t="str">
        <f t="shared" si="9"/>
        <v>Evaluation interne</v>
      </c>
      <c r="L91" s="16">
        <f t="shared" si="10"/>
        <v>2041</v>
      </c>
      <c r="M91" s="71" t="s">
        <v>79</v>
      </c>
      <c r="N91" s="71">
        <f t="shared" si="11"/>
        <v>2060</v>
      </c>
      <c r="O91" s="72">
        <v>40000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05"/>
      <c r="AZ91" s="152"/>
      <c r="BA91" s="16"/>
      <c r="BB91" s="16"/>
      <c r="BC91" s="16"/>
      <c r="BD91" s="84" t="s">
        <v>17</v>
      </c>
      <c r="BJ91" s="2" t="s">
        <v>256</v>
      </c>
      <c r="BK91" s="16"/>
      <c r="BL91" s="16"/>
      <c r="BM91" s="16"/>
      <c r="BN91" s="16"/>
    </row>
    <row r="92" spans="1:66" ht="14.4" x14ac:dyDescent="0.3">
      <c r="A92" s="117" t="s">
        <v>242</v>
      </c>
      <c r="B92" s="153" t="s">
        <v>255</v>
      </c>
      <c r="C92" s="112" t="s">
        <v>257</v>
      </c>
      <c r="D92" s="16"/>
      <c r="E92" s="16" t="s">
        <v>184</v>
      </c>
      <c r="F92" s="7">
        <v>2021</v>
      </c>
      <c r="G92" s="7"/>
      <c r="H92" s="86">
        <f t="shared" ca="1" si="6"/>
        <v>5</v>
      </c>
      <c r="I92" s="16"/>
      <c r="J92" s="16"/>
      <c r="K92" s="16" t="str">
        <f t="shared" si="9"/>
        <v>Evaluation interne</v>
      </c>
      <c r="L92" s="16">
        <f t="shared" si="10"/>
        <v>2041</v>
      </c>
      <c r="M92" s="71" t="s">
        <v>79</v>
      </c>
      <c r="N92" s="71">
        <f t="shared" si="11"/>
        <v>2060</v>
      </c>
      <c r="O92" s="72">
        <v>40000</v>
      </c>
      <c r="P92" s="16"/>
      <c r="Q92" s="16"/>
      <c r="R92" s="16"/>
      <c r="S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05"/>
      <c r="AZ92" s="152"/>
      <c r="BA92" s="16"/>
      <c r="BB92" s="16"/>
      <c r="BC92" s="16"/>
      <c r="BD92" s="84" t="s">
        <v>17</v>
      </c>
      <c r="BJ92" s="2" t="s">
        <v>257</v>
      </c>
      <c r="BK92" s="16"/>
      <c r="BL92" s="16"/>
      <c r="BM92" s="16"/>
      <c r="BN92" s="16"/>
    </row>
    <row r="93" spans="1:66" ht="14.4" x14ac:dyDescent="0.3">
      <c r="A93" s="117" t="s">
        <v>242</v>
      </c>
      <c r="B93" s="153" t="s">
        <v>255</v>
      </c>
      <c r="C93" s="112" t="s">
        <v>258</v>
      </c>
      <c r="D93" s="16" t="s">
        <v>98</v>
      </c>
      <c r="E93" s="16" t="s">
        <v>142</v>
      </c>
      <c r="F93" s="7">
        <v>2004</v>
      </c>
      <c r="G93" s="7"/>
      <c r="H93" s="86">
        <f t="shared" ca="1" si="6"/>
        <v>22</v>
      </c>
      <c r="I93" s="16"/>
      <c r="J93" s="16" t="s">
        <v>107</v>
      </c>
      <c r="K93" s="16" t="str">
        <f t="shared" si="9"/>
        <v xml:space="preserve"> </v>
      </c>
      <c r="L93" s="16" t="str">
        <f t="shared" si="10"/>
        <v xml:space="preserve"> </v>
      </c>
      <c r="M93" s="71" t="s">
        <v>79</v>
      </c>
      <c r="N93" s="71">
        <f t="shared" si="11"/>
        <v>2043</v>
      </c>
      <c r="O93" s="72">
        <v>40000</v>
      </c>
      <c r="P93" s="16"/>
      <c r="Q93" s="16"/>
      <c r="R93" s="63">
        <v>110000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H93" s="16"/>
      <c r="AI93" s="16"/>
      <c r="AJ93" s="16"/>
      <c r="AK93" s="16"/>
      <c r="AL93" s="16"/>
      <c r="AM93" s="165">
        <v>170000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05"/>
      <c r="AZ93" s="152"/>
      <c r="BA93" s="16"/>
      <c r="BB93" s="16"/>
      <c r="BC93" s="16"/>
      <c r="BJ93" s="2" t="s">
        <v>258</v>
      </c>
      <c r="BK93" s="16"/>
      <c r="BL93" s="16"/>
      <c r="BM93" s="16">
        <v>2025</v>
      </c>
      <c r="BN93" s="16"/>
    </row>
    <row r="94" spans="1:66" ht="14.4" x14ac:dyDescent="0.3">
      <c r="A94" s="117" t="s">
        <v>242</v>
      </c>
      <c r="B94" s="153" t="s">
        <v>255</v>
      </c>
      <c r="C94" s="112" t="s">
        <v>259</v>
      </c>
      <c r="D94" s="16" t="s">
        <v>98</v>
      </c>
      <c r="E94" s="16" t="s">
        <v>142</v>
      </c>
      <c r="F94" s="7">
        <v>2004</v>
      </c>
      <c r="G94" s="7"/>
      <c r="H94" s="86">
        <f t="shared" ca="1" si="6"/>
        <v>22</v>
      </c>
      <c r="I94" s="16"/>
      <c r="J94" s="16" t="s">
        <v>81</v>
      </c>
      <c r="K94" s="16" t="str">
        <f t="shared" si="9"/>
        <v xml:space="preserve"> </v>
      </c>
      <c r="L94" s="16" t="str">
        <f t="shared" si="10"/>
        <v xml:space="preserve"> </v>
      </c>
      <c r="M94" s="71" t="s">
        <v>79</v>
      </c>
      <c r="N94" s="71">
        <f t="shared" si="11"/>
        <v>2043</v>
      </c>
      <c r="O94" s="72">
        <v>40000</v>
      </c>
      <c r="P94" s="16"/>
      <c r="Q94" s="16"/>
      <c r="R94" s="63">
        <v>110000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5">
        <v>170000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05"/>
      <c r="AZ94" s="152"/>
      <c r="BA94" s="16"/>
      <c r="BB94" s="16"/>
      <c r="BC94" s="16"/>
      <c r="BJ94" s="2" t="s">
        <v>259</v>
      </c>
      <c r="BK94" s="16"/>
      <c r="BL94" s="16"/>
      <c r="BM94" s="16">
        <v>2025</v>
      </c>
      <c r="BN94" s="16"/>
    </row>
    <row r="95" spans="1:66" ht="14.4" x14ac:dyDescent="0.3">
      <c r="A95" s="117" t="s">
        <v>242</v>
      </c>
      <c r="B95" s="153" t="s">
        <v>255</v>
      </c>
      <c r="C95" s="112" t="s">
        <v>274</v>
      </c>
      <c r="D95" s="16" t="s">
        <v>112</v>
      </c>
      <c r="E95" s="16" t="s">
        <v>245</v>
      </c>
      <c r="F95" s="7">
        <v>2003</v>
      </c>
      <c r="G95" s="7"/>
      <c r="H95" s="86">
        <f t="shared" ca="1" si="6"/>
        <v>23</v>
      </c>
      <c r="I95" s="16"/>
      <c r="J95" s="16" t="s">
        <v>81</v>
      </c>
      <c r="K95" s="16" t="str">
        <f t="shared" si="9"/>
        <v xml:space="preserve"> </v>
      </c>
      <c r="L95" s="16" t="str">
        <f t="shared" si="10"/>
        <v xml:space="preserve"> </v>
      </c>
      <c r="M95" s="71" t="s">
        <v>79</v>
      </c>
      <c r="N95" s="71">
        <f t="shared" si="11"/>
        <v>2042</v>
      </c>
      <c r="O95" s="72">
        <v>40000</v>
      </c>
      <c r="P95" s="16"/>
      <c r="Q95" s="16"/>
      <c r="R95" s="16"/>
      <c r="S95" s="16"/>
      <c r="T95" s="153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5">
        <v>170000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05"/>
      <c r="AZ95" s="152"/>
      <c r="BA95" s="16"/>
      <c r="BB95" s="16"/>
      <c r="BC95" s="16"/>
      <c r="BJ95" s="2" t="s">
        <v>274</v>
      </c>
      <c r="BK95" s="16"/>
      <c r="BL95" s="16"/>
      <c r="BM95" s="16">
        <v>2030</v>
      </c>
      <c r="BN95" s="16"/>
    </row>
    <row r="96" spans="1:66" ht="14.4" x14ac:dyDescent="0.3">
      <c r="A96" s="117" t="s">
        <v>242</v>
      </c>
      <c r="B96" s="153" t="s">
        <v>255</v>
      </c>
      <c r="C96" s="112" t="s">
        <v>275</v>
      </c>
      <c r="D96" s="16" t="s">
        <v>112</v>
      </c>
      <c r="E96" s="16" t="s">
        <v>276</v>
      </c>
      <c r="F96" s="7">
        <v>2003</v>
      </c>
      <c r="G96" s="7"/>
      <c r="H96" s="86">
        <f t="shared" ca="1" si="6"/>
        <v>23</v>
      </c>
      <c r="I96" s="16"/>
      <c r="J96" s="16" t="s">
        <v>81</v>
      </c>
      <c r="K96" s="16" t="str">
        <f t="shared" si="9"/>
        <v xml:space="preserve"> </v>
      </c>
      <c r="L96" s="16" t="str">
        <f t="shared" si="10"/>
        <v xml:space="preserve"> </v>
      </c>
      <c r="M96" s="71" t="s">
        <v>79</v>
      </c>
      <c r="N96" s="71">
        <f t="shared" si="11"/>
        <v>2042</v>
      </c>
      <c r="O96" s="72">
        <v>40000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5">
        <v>170000</v>
      </c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05"/>
      <c r="AZ96" s="152"/>
      <c r="BA96" s="16"/>
      <c r="BB96" s="16"/>
      <c r="BC96" s="16"/>
      <c r="BD96" s="84" t="s">
        <v>17</v>
      </c>
      <c r="BJ96" s="2" t="s">
        <v>275</v>
      </c>
      <c r="BK96" s="16"/>
      <c r="BL96" s="16"/>
      <c r="BM96" s="16">
        <v>2030</v>
      </c>
      <c r="BN96" s="16"/>
    </row>
    <row r="97" spans="1:67" ht="14.4" x14ac:dyDescent="0.3">
      <c r="A97" s="117" t="s">
        <v>242</v>
      </c>
      <c r="B97" s="153" t="s">
        <v>255</v>
      </c>
      <c r="C97" s="112" t="s">
        <v>273</v>
      </c>
      <c r="D97" s="16" t="s">
        <v>112</v>
      </c>
      <c r="E97" s="16" t="s">
        <v>103</v>
      </c>
      <c r="F97" s="7">
        <v>2002</v>
      </c>
      <c r="G97" s="7"/>
      <c r="H97" s="86">
        <f t="shared" ca="1" si="6"/>
        <v>24</v>
      </c>
      <c r="I97" s="16"/>
      <c r="J97" s="16" t="s">
        <v>81</v>
      </c>
      <c r="K97" s="16" t="str">
        <f t="shared" si="9"/>
        <v xml:space="preserve"> </v>
      </c>
      <c r="L97" s="16" t="str">
        <f t="shared" si="10"/>
        <v xml:space="preserve"> </v>
      </c>
      <c r="M97" s="71" t="s">
        <v>79</v>
      </c>
      <c r="N97" s="71">
        <f t="shared" si="11"/>
        <v>2041</v>
      </c>
      <c r="O97" s="72">
        <v>40000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5">
        <v>170000</v>
      </c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05"/>
      <c r="AZ97" s="152"/>
      <c r="BA97" s="16"/>
      <c r="BB97" s="16"/>
      <c r="BC97" s="16"/>
      <c r="BD97" s="84" t="s">
        <v>17</v>
      </c>
      <c r="BJ97" s="2" t="s">
        <v>273</v>
      </c>
      <c r="BK97" s="16"/>
      <c r="BL97" s="16"/>
      <c r="BM97" s="16">
        <v>2029</v>
      </c>
      <c r="BN97" s="16"/>
    </row>
    <row r="98" spans="1:67" ht="14.4" x14ac:dyDescent="0.3">
      <c r="A98" s="117" t="s">
        <v>242</v>
      </c>
      <c r="B98" s="153" t="s">
        <v>255</v>
      </c>
      <c r="C98" s="112" t="s">
        <v>277</v>
      </c>
      <c r="D98" s="16" t="s">
        <v>112</v>
      </c>
      <c r="E98" s="16" t="s">
        <v>278</v>
      </c>
      <c r="F98" s="7">
        <v>2002</v>
      </c>
      <c r="G98" s="7"/>
      <c r="H98" s="86">
        <f t="shared" ca="1" si="6"/>
        <v>24</v>
      </c>
      <c r="I98" s="16"/>
      <c r="J98" s="16" t="s">
        <v>81</v>
      </c>
      <c r="K98" s="16" t="str">
        <f t="shared" si="9"/>
        <v xml:space="preserve"> </v>
      </c>
      <c r="L98" s="16" t="str">
        <f t="shared" si="10"/>
        <v xml:space="preserve"> </v>
      </c>
      <c r="M98" s="71" t="s">
        <v>79</v>
      </c>
      <c r="N98" s="71">
        <f t="shared" si="11"/>
        <v>2041</v>
      </c>
      <c r="O98" s="72">
        <v>40000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E98" s="16"/>
      <c r="AF98" s="16"/>
      <c r="AG98" s="165">
        <v>170000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05"/>
      <c r="AZ98" s="152"/>
      <c r="BA98" s="16"/>
      <c r="BB98" s="16"/>
      <c r="BC98" s="16"/>
      <c r="BD98" s="84" t="s">
        <v>17</v>
      </c>
      <c r="BJ98" s="2" t="s">
        <v>277</v>
      </c>
      <c r="BK98" s="16"/>
      <c r="BL98" s="16"/>
      <c r="BM98" s="16">
        <v>2029</v>
      </c>
      <c r="BN98" s="16"/>
    </row>
    <row r="99" spans="1:67" ht="14.25" customHeight="1" x14ac:dyDescent="0.3">
      <c r="A99" s="117" t="s">
        <v>242</v>
      </c>
      <c r="B99" s="153" t="s">
        <v>255</v>
      </c>
      <c r="C99" s="112" t="s">
        <v>266</v>
      </c>
      <c r="D99" s="16" t="s">
        <v>112</v>
      </c>
      <c r="E99" s="16" t="s">
        <v>267</v>
      </c>
      <c r="F99" s="7">
        <v>2001</v>
      </c>
      <c r="G99" s="7"/>
      <c r="H99" s="86">
        <f t="shared" ca="1" si="6"/>
        <v>25</v>
      </c>
      <c r="I99" s="16"/>
      <c r="J99" s="16" t="s">
        <v>90</v>
      </c>
      <c r="K99" s="16" t="str">
        <f t="shared" si="9"/>
        <v xml:space="preserve"> </v>
      </c>
      <c r="L99" s="16" t="str">
        <f t="shared" si="10"/>
        <v xml:space="preserve"> </v>
      </c>
      <c r="M99" s="71" t="s">
        <v>79</v>
      </c>
      <c r="N99" s="71">
        <f t="shared" si="11"/>
        <v>2040</v>
      </c>
      <c r="O99" s="72">
        <v>40000</v>
      </c>
      <c r="P99" s="16"/>
      <c r="Q99" s="56"/>
      <c r="R99" s="155"/>
      <c r="S99" s="56"/>
      <c r="T99" s="117"/>
      <c r="U99" s="118"/>
      <c r="V99" s="16"/>
      <c r="W99" s="153"/>
      <c r="X99" s="16"/>
      <c r="Y99" s="16"/>
      <c r="Z99" s="16"/>
      <c r="AA99" s="16"/>
      <c r="AB99" s="16"/>
      <c r="AC99" s="16"/>
      <c r="AD99" s="165">
        <v>170000</v>
      </c>
      <c r="AE99" s="16"/>
      <c r="AF99" s="16"/>
      <c r="AG99" s="16"/>
      <c r="AH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05"/>
      <c r="AZ99" s="152"/>
      <c r="BA99" s="16"/>
      <c r="BB99" s="16"/>
      <c r="BC99" s="16"/>
      <c r="BD99" s="84">
        <v>2026</v>
      </c>
      <c r="BJ99" s="2" t="s">
        <v>266</v>
      </c>
      <c r="BK99" s="16"/>
      <c r="BL99" s="16"/>
      <c r="BM99" s="16">
        <v>2028</v>
      </c>
      <c r="BN99" s="124">
        <v>2025</v>
      </c>
      <c r="BO99" s="126" t="s">
        <v>268</v>
      </c>
    </row>
    <row r="100" spans="1:67" ht="14.4" x14ac:dyDescent="0.3">
      <c r="A100" s="117" t="s">
        <v>242</v>
      </c>
      <c r="B100" s="153" t="s">
        <v>255</v>
      </c>
      <c r="C100" s="112" t="s">
        <v>279</v>
      </c>
      <c r="D100" s="16" t="s">
        <v>112</v>
      </c>
      <c r="E100" s="16" t="s">
        <v>280</v>
      </c>
      <c r="F100" s="7">
        <v>2001</v>
      </c>
      <c r="G100" s="7"/>
      <c r="H100" s="86">
        <f t="shared" ca="1" si="6"/>
        <v>25</v>
      </c>
      <c r="I100" s="16"/>
      <c r="J100" s="16" t="s">
        <v>90</v>
      </c>
      <c r="K100" s="16" t="str">
        <f t="shared" si="9"/>
        <v xml:space="preserve"> </v>
      </c>
      <c r="L100" s="16" t="str">
        <f t="shared" si="10"/>
        <v xml:space="preserve"> </v>
      </c>
      <c r="M100" s="71" t="s">
        <v>79</v>
      </c>
      <c r="N100" s="71">
        <f t="shared" si="11"/>
        <v>2040</v>
      </c>
      <c r="O100" s="72">
        <v>40000</v>
      </c>
      <c r="P100" s="16"/>
      <c r="Q100" s="16"/>
      <c r="R100" s="16"/>
      <c r="S100" s="16"/>
      <c r="T100" s="119"/>
      <c r="U100" s="118"/>
      <c r="V100" s="16"/>
      <c r="W100" s="16"/>
      <c r="X100" s="16"/>
      <c r="Y100" s="16"/>
      <c r="Z100" s="16"/>
      <c r="AA100" s="16"/>
      <c r="AB100" s="16"/>
      <c r="AC100" s="16"/>
      <c r="AD100" s="165">
        <v>170000</v>
      </c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05"/>
      <c r="AZ100" s="152"/>
      <c r="BA100" s="16"/>
      <c r="BB100" s="16"/>
      <c r="BC100" s="16"/>
      <c r="BD100" s="84" t="s">
        <v>17</v>
      </c>
      <c r="BJ100" s="2" t="s">
        <v>279</v>
      </c>
      <c r="BK100" s="16"/>
      <c r="BL100" s="16"/>
      <c r="BM100" s="16">
        <v>2028</v>
      </c>
      <c r="BN100" s="16"/>
    </row>
    <row r="101" spans="1:67" ht="14.4" x14ac:dyDescent="0.3">
      <c r="A101" s="117" t="s">
        <v>242</v>
      </c>
      <c r="B101" s="153" t="s">
        <v>255</v>
      </c>
      <c r="C101" s="112" t="s">
        <v>260</v>
      </c>
      <c r="D101" s="16" t="s">
        <v>112</v>
      </c>
      <c r="E101" s="16" t="s">
        <v>261</v>
      </c>
      <c r="F101" s="7">
        <v>2000</v>
      </c>
      <c r="G101" s="7"/>
      <c r="H101" s="86">
        <f t="shared" ca="1" si="6"/>
        <v>26</v>
      </c>
      <c r="I101" s="16"/>
      <c r="J101" s="16" t="s">
        <v>81</v>
      </c>
      <c r="K101" s="16" t="str">
        <f t="shared" si="9"/>
        <v xml:space="preserve"> </v>
      </c>
      <c r="L101" s="16" t="str">
        <f t="shared" si="10"/>
        <v xml:space="preserve"> </v>
      </c>
      <c r="M101" s="71" t="s">
        <v>79</v>
      </c>
      <c r="N101" s="71">
        <f t="shared" si="11"/>
        <v>2039</v>
      </c>
      <c r="O101" s="72">
        <v>40000</v>
      </c>
      <c r="P101" s="16"/>
      <c r="Q101" s="118"/>
      <c r="R101" s="16"/>
      <c r="S101" s="16"/>
      <c r="T101" s="16"/>
      <c r="U101" s="16"/>
      <c r="V101" s="16"/>
      <c r="W101" s="56"/>
      <c r="X101" s="16"/>
      <c r="Y101" s="16"/>
      <c r="Z101" s="16"/>
      <c r="AA101" s="165">
        <v>170000</v>
      </c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05"/>
      <c r="AZ101" s="152"/>
      <c r="BA101" s="16"/>
      <c r="BB101" s="16"/>
      <c r="BC101" s="16"/>
      <c r="BD101" s="84" t="s">
        <v>17</v>
      </c>
      <c r="BJ101" s="2" t="s">
        <v>260</v>
      </c>
      <c r="BK101" s="16"/>
      <c r="BL101" s="16"/>
      <c r="BM101" s="16">
        <v>2027</v>
      </c>
      <c r="BN101" s="16"/>
    </row>
    <row r="102" spans="1:67" ht="14.4" x14ac:dyDescent="0.3">
      <c r="A102" s="117" t="s">
        <v>242</v>
      </c>
      <c r="B102" s="153" t="s">
        <v>255</v>
      </c>
      <c r="C102" s="112" t="s">
        <v>271</v>
      </c>
      <c r="D102" s="16" t="s">
        <v>112</v>
      </c>
      <c r="E102" s="16" t="s">
        <v>272</v>
      </c>
      <c r="F102" s="7">
        <v>2000</v>
      </c>
      <c r="G102" s="7"/>
      <c r="H102" s="86">
        <f t="shared" ca="1" si="6"/>
        <v>26</v>
      </c>
      <c r="I102" s="16"/>
      <c r="J102" s="16" t="s">
        <v>81</v>
      </c>
      <c r="K102" s="16" t="str">
        <f t="shared" si="9"/>
        <v xml:space="preserve"> </v>
      </c>
      <c r="L102" s="16" t="str">
        <f t="shared" si="10"/>
        <v xml:space="preserve"> </v>
      </c>
      <c r="M102" s="71" t="s">
        <v>79</v>
      </c>
      <c r="N102" s="71">
        <f t="shared" si="11"/>
        <v>2039</v>
      </c>
      <c r="O102" s="72">
        <v>40000</v>
      </c>
      <c r="P102" s="105"/>
      <c r="Q102" s="117"/>
      <c r="R102" s="153"/>
      <c r="S102" s="16"/>
      <c r="T102" s="16"/>
      <c r="U102" s="16"/>
      <c r="V102" s="16"/>
      <c r="W102" s="56"/>
      <c r="X102" s="16"/>
      <c r="Y102" s="16"/>
      <c r="Z102" s="16"/>
      <c r="AA102" s="165">
        <v>170000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05"/>
      <c r="AZ102" s="152"/>
      <c r="BA102" s="16"/>
      <c r="BB102" s="16"/>
      <c r="BC102" s="16"/>
      <c r="BD102" s="84" t="s">
        <v>17</v>
      </c>
      <c r="BJ102" s="2" t="s">
        <v>271</v>
      </c>
      <c r="BK102" s="16"/>
      <c r="BL102" s="16"/>
      <c r="BM102" s="11">
        <v>2027</v>
      </c>
      <c r="BN102" s="16"/>
    </row>
    <row r="103" spans="1:67" ht="14.4" x14ac:dyDescent="0.3">
      <c r="A103" s="117" t="s">
        <v>242</v>
      </c>
      <c r="B103" s="153" t="s">
        <v>255</v>
      </c>
      <c r="C103" s="112" t="s">
        <v>269</v>
      </c>
      <c r="D103" s="16" t="s">
        <v>112</v>
      </c>
      <c r="E103" s="16" t="s">
        <v>270</v>
      </c>
      <c r="F103" s="15">
        <v>1999</v>
      </c>
      <c r="G103" s="15"/>
      <c r="H103" s="86">
        <f t="shared" ca="1" si="6"/>
        <v>27</v>
      </c>
      <c r="I103" s="16"/>
      <c r="J103" s="16" t="s">
        <v>81</v>
      </c>
      <c r="K103" s="16" t="str">
        <f t="shared" si="9"/>
        <v xml:space="preserve"> </v>
      </c>
      <c r="L103" s="16" t="str">
        <f t="shared" si="10"/>
        <v xml:space="preserve"> </v>
      </c>
      <c r="M103" s="71" t="s">
        <v>79</v>
      </c>
      <c r="N103" s="71">
        <f t="shared" si="11"/>
        <v>2038</v>
      </c>
      <c r="O103" s="72">
        <v>40000</v>
      </c>
      <c r="P103" s="16"/>
      <c r="R103" s="16"/>
      <c r="S103" s="16" t="s">
        <v>264</v>
      </c>
      <c r="T103" s="16"/>
      <c r="U103" s="16"/>
      <c r="V103" s="16"/>
      <c r="W103" s="16"/>
      <c r="X103" s="165">
        <v>170000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05"/>
      <c r="AZ103" s="152"/>
      <c r="BA103" s="16"/>
      <c r="BB103" s="16"/>
      <c r="BC103" s="16"/>
      <c r="BD103" s="84"/>
      <c r="BJ103" s="2" t="s">
        <v>269</v>
      </c>
      <c r="BK103" s="16"/>
      <c r="BL103" s="16"/>
      <c r="BM103" s="11">
        <v>2026</v>
      </c>
      <c r="BN103" s="16"/>
    </row>
    <row r="104" spans="1:67" ht="17.25" customHeight="1" x14ac:dyDescent="0.3">
      <c r="A104" s="117" t="s">
        <v>242</v>
      </c>
      <c r="B104" s="153" t="s">
        <v>255</v>
      </c>
      <c r="C104" s="112" t="s">
        <v>262</v>
      </c>
      <c r="D104" s="16" t="s">
        <v>112</v>
      </c>
      <c r="E104" s="16" t="s">
        <v>263</v>
      </c>
      <c r="F104" s="7">
        <v>1998</v>
      </c>
      <c r="G104" s="7"/>
      <c r="H104" s="86">
        <f t="shared" ca="1" si="6"/>
        <v>28</v>
      </c>
      <c r="I104" s="16"/>
      <c r="J104" s="16" t="s">
        <v>81</v>
      </c>
      <c r="K104" s="16" t="str">
        <f t="shared" si="9"/>
        <v xml:space="preserve"> </v>
      </c>
      <c r="L104" s="16" t="str">
        <f t="shared" si="10"/>
        <v xml:space="preserve"> </v>
      </c>
      <c r="M104" s="71" t="s">
        <v>79</v>
      </c>
      <c r="N104" s="71">
        <f t="shared" si="11"/>
        <v>2037</v>
      </c>
      <c r="O104" s="72">
        <v>40000</v>
      </c>
      <c r="P104" s="16"/>
      <c r="Q104" s="16"/>
      <c r="R104" s="16"/>
      <c r="S104" s="16" t="s">
        <v>264</v>
      </c>
      <c r="T104" s="16"/>
      <c r="U104" s="16"/>
      <c r="V104" s="16"/>
      <c r="W104" s="16"/>
      <c r="X104" s="165">
        <v>170000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05"/>
      <c r="AZ104" s="152"/>
      <c r="BA104" s="16"/>
      <c r="BB104" s="16"/>
      <c r="BC104" s="16"/>
      <c r="BD104" s="84" t="s">
        <v>17</v>
      </c>
      <c r="BJ104" s="2" t="s">
        <v>262</v>
      </c>
      <c r="BK104" s="16"/>
      <c r="BL104" s="16"/>
      <c r="BM104" s="16">
        <v>2026</v>
      </c>
      <c r="BN104" s="16"/>
      <c r="BO104" s="126" t="s">
        <v>265</v>
      </c>
    </row>
    <row r="105" spans="1:67" ht="14.4" x14ac:dyDescent="0.3">
      <c r="A105" s="117" t="s">
        <v>242</v>
      </c>
      <c r="B105" s="153" t="s">
        <v>255</v>
      </c>
      <c r="C105" s="112" t="s">
        <v>281</v>
      </c>
      <c r="D105" s="16" t="s">
        <v>112</v>
      </c>
      <c r="E105" s="16" t="s">
        <v>245</v>
      </c>
      <c r="F105" s="7">
        <v>1970</v>
      </c>
      <c r="G105" s="7"/>
      <c r="H105" s="86">
        <f t="shared" ca="1" si="6"/>
        <v>56</v>
      </c>
      <c r="I105" s="16">
        <v>150000</v>
      </c>
      <c r="J105" s="184" t="s">
        <v>0</v>
      </c>
      <c r="K105" s="16" t="str">
        <f t="shared" si="9"/>
        <v xml:space="preserve"> </v>
      </c>
      <c r="L105" s="16" t="str">
        <f t="shared" si="10"/>
        <v xml:space="preserve"> </v>
      </c>
      <c r="M105" s="71" t="s">
        <v>79</v>
      </c>
      <c r="N105" s="122">
        <v>2025</v>
      </c>
      <c r="O105" s="73">
        <v>40000</v>
      </c>
      <c r="P105" s="16"/>
      <c r="Q105" s="60">
        <f xml:space="preserve"> 40000 + 25000</f>
        <v>65000</v>
      </c>
      <c r="R105" s="16"/>
      <c r="S105" s="16"/>
      <c r="T105" s="16"/>
      <c r="U105" s="16"/>
      <c r="V105" s="16"/>
      <c r="W105" s="16"/>
      <c r="X105" s="82">
        <v>150000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05"/>
      <c r="AZ105" s="152"/>
      <c r="BA105" s="16"/>
      <c r="BB105" s="16"/>
      <c r="BC105" s="16"/>
      <c r="BJ105" s="2" t="s">
        <v>282</v>
      </c>
      <c r="BK105" s="16"/>
      <c r="BL105" s="16"/>
      <c r="BM105" s="16"/>
      <c r="BN105" s="16"/>
    </row>
    <row r="106" spans="1:67" ht="14.4" x14ac:dyDescent="0.3">
      <c r="A106" s="117" t="s">
        <v>283</v>
      </c>
      <c r="B106" s="153" t="s">
        <v>284</v>
      </c>
      <c r="C106" s="206" t="s">
        <v>291</v>
      </c>
      <c r="D106" s="16" t="s">
        <v>112</v>
      </c>
      <c r="E106" s="16"/>
      <c r="F106" s="7">
        <v>2013</v>
      </c>
      <c r="G106" s="7"/>
      <c r="H106" s="86">
        <f t="shared" ca="1" si="6"/>
        <v>13</v>
      </c>
      <c r="I106" s="16"/>
      <c r="J106" s="16"/>
      <c r="K106" s="16" t="str">
        <f t="shared" si="7"/>
        <v>Evaluation interne</v>
      </c>
      <c r="L106" s="16">
        <f t="shared" si="8"/>
        <v>2033</v>
      </c>
      <c r="M106" s="71" t="s">
        <v>79</v>
      </c>
      <c r="N106" s="71">
        <f>F106+39</f>
        <v>2052</v>
      </c>
      <c r="O106" s="73">
        <v>40000</v>
      </c>
      <c r="P106" s="16"/>
      <c r="Q106" s="16"/>
      <c r="R106" s="16"/>
      <c r="S106" s="16"/>
      <c r="T106" s="153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05"/>
      <c r="AZ106" s="152"/>
      <c r="BA106" s="16"/>
      <c r="BB106" s="16"/>
      <c r="BC106" s="16"/>
      <c r="BD106" s="84" t="s">
        <v>17</v>
      </c>
      <c r="BJ106" s="33" t="s">
        <v>291</v>
      </c>
      <c r="BK106" s="16"/>
      <c r="BL106" s="16"/>
      <c r="BM106" s="16" t="s">
        <v>286</v>
      </c>
      <c r="BN106" s="16"/>
    </row>
    <row r="107" spans="1:67" ht="14.4" x14ac:dyDescent="0.3">
      <c r="A107" s="117" t="s">
        <v>283</v>
      </c>
      <c r="B107" s="153" t="s">
        <v>284</v>
      </c>
      <c r="C107" s="206" t="s">
        <v>292</v>
      </c>
      <c r="D107" s="16" t="s">
        <v>112</v>
      </c>
      <c r="E107" s="16"/>
      <c r="F107" s="15">
        <v>2013</v>
      </c>
      <c r="G107" s="15"/>
      <c r="H107" s="86">
        <f t="shared" ca="1" si="6"/>
        <v>13</v>
      </c>
      <c r="I107" s="16"/>
      <c r="J107" s="16"/>
      <c r="K107" s="16" t="str">
        <f t="shared" si="7"/>
        <v>Evaluation interne</v>
      </c>
      <c r="L107" s="16">
        <f t="shared" si="8"/>
        <v>2033</v>
      </c>
      <c r="M107" s="71" t="s">
        <v>79</v>
      </c>
      <c r="N107" s="71">
        <f>F107+39</f>
        <v>2052</v>
      </c>
      <c r="O107" s="73">
        <v>40000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05"/>
      <c r="AZ107" s="152"/>
      <c r="BA107" s="16"/>
      <c r="BB107" s="16"/>
      <c r="BC107" s="16"/>
      <c r="BD107" s="84" t="s">
        <v>17</v>
      </c>
      <c r="BJ107" s="33" t="s">
        <v>292</v>
      </c>
      <c r="BK107" s="16"/>
      <c r="BL107" s="16"/>
      <c r="BM107" s="16" t="s">
        <v>286</v>
      </c>
      <c r="BN107" s="16"/>
    </row>
    <row r="108" spans="1:67" ht="14.4" x14ac:dyDescent="0.3">
      <c r="A108" s="117" t="s">
        <v>283</v>
      </c>
      <c r="B108" s="153" t="s">
        <v>284</v>
      </c>
      <c r="C108" s="206" t="s">
        <v>288</v>
      </c>
      <c r="D108" s="16" t="s">
        <v>112</v>
      </c>
      <c r="E108" s="16"/>
      <c r="F108" s="32">
        <v>1971</v>
      </c>
      <c r="G108" s="32"/>
      <c r="H108" s="86">
        <f t="shared" ca="1" si="6"/>
        <v>55</v>
      </c>
      <c r="I108" s="16">
        <f>'DEMARCHE EVS'!B6*1.5</f>
        <v>1012500</v>
      </c>
      <c r="J108" s="16" t="s">
        <v>289</v>
      </c>
      <c r="K108" s="16" t="str">
        <f t="shared" si="7"/>
        <v xml:space="preserve"> </v>
      </c>
      <c r="L108" s="16" t="str">
        <f t="shared" si="8"/>
        <v xml:space="preserve"> </v>
      </c>
      <c r="M108" s="71" t="s">
        <v>79</v>
      </c>
      <c r="N108" s="71">
        <v>2026</v>
      </c>
      <c r="O108" s="73">
        <v>25000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05"/>
      <c r="AZ108" s="152"/>
      <c r="BA108" s="16"/>
      <c r="BB108" s="16"/>
      <c r="BC108" s="16"/>
      <c r="BD108" s="84"/>
      <c r="BJ108" s="33" t="s">
        <v>288</v>
      </c>
      <c r="BK108" s="16"/>
      <c r="BL108" s="16"/>
      <c r="BM108" s="16" t="s">
        <v>286</v>
      </c>
      <c r="BN108" s="16"/>
    </row>
    <row r="109" spans="1:67" ht="14.4" x14ac:dyDescent="0.3">
      <c r="A109" s="117" t="s">
        <v>283</v>
      </c>
      <c r="B109" s="153" t="s">
        <v>284</v>
      </c>
      <c r="C109" s="207" t="s">
        <v>285</v>
      </c>
      <c r="D109" s="16" t="s">
        <v>112</v>
      </c>
      <c r="E109" s="16"/>
      <c r="F109" s="32">
        <v>1968</v>
      </c>
      <c r="G109" s="32"/>
      <c r="H109" s="86">
        <f t="shared" ca="1" si="6"/>
        <v>58</v>
      </c>
      <c r="I109" s="16">
        <v>750000</v>
      </c>
      <c r="J109" s="16" t="s">
        <v>81</v>
      </c>
      <c r="K109" s="16" t="str">
        <f t="shared" si="7"/>
        <v xml:space="preserve"> </v>
      </c>
      <c r="L109" s="16" t="str">
        <f t="shared" si="8"/>
        <v xml:space="preserve"> </v>
      </c>
      <c r="M109" s="71" t="s">
        <v>79</v>
      </c>
      <c r="N109" s="74">
        <v>2025</v>
      </c>
      <c r="O109" s="135">
        <v>40000</v>
      </c>
      <c r="P109" s="16"/>
      <c r="Q109" s="118"/>
      <c r="R109" s="16"/>
      <c r="S109" s="16"/>
      <c r="T109" s="174">
        <f>39000/3</f>
        <v>13000</v>
      </c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05"/>
      <c r="AZ109" s="152"/>
      <c r="BA109" s="16"/>
      <c r="BB109" s="16"/>
      <c r="BC109" s="16"/>
      <c r="BD109" s="84" t="s">
        <v>17</v>
      </c>
      <c r="BJ109" s="31" t="s">
        <v>285</v>
      </c>
      <c r="BK109" s="16"/>
      <c r="BL109" s="16"/>
      <c r="BM109" s="16" t="s">
        <v>286</v>
      </c>
      <c r="BN109" s="16"/>
    </row>
    <row r="110" spans="1:67" ht="14.4" x14ac:dyDescent="0.3">
      <c r="A110" s="117" t="s">
        <v>283</v>
      </c>
      <c r="B110" s="153" t="s">
        <v>284</v>
      </c>
      <c r="C110" s="206" t="s">
        <v>287</v>
      </c>
      <c r="D110" s="16" t="s">
        <v>112</v>
      </c>
      <c r="E110" s="16"/>
      <c r="F110" s="32">
        <v>1968</v>
      </c>
      <c r="G110" s="32"/>
      <c r="H110" s="86">
        <f t="shared" ca="1" si="6"/>
        <v>58</v>
      </c>
      <c r="I110" s="16">
        <v>1000000</v>
      </c>
      <c r="J110" s="16" t="s">
        <v>81</v>
      </c>
      <c r="K110" s="16" t="str">
        <f t="shared" si="7"/>
        <v xml:space="preserve"> </v>
      </c>
      <c r="L110" s="16" t="str">
        <f t="shared" si="8"/>
        <v xml:space="preserve"> </v>
      </c>
      <c r="M110" s="71" t="s">
        <v>79</v>
      </c>
      <c r="N110" s="188">
        <v>2025</v>
      </c>
      <c r="O110" s="134">
        <v>40000</v>
      </c>
      <c r="P110" s="172"/>
      <c r="Q110" s="117"/>
      <c r="R110" s="16"/>
      <c r="S110" s="16"/>
      <c r="T110" s="174">
        <f t="shared" ref="T110:T111" si="12">39000/3</f>
        <v>13000</v>
      </c>
      <c r="U110" s="117"/>
      <c r="V110" s="153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05"/>
      <c r="AZ110" s="152"/>
      <c r="BA110" s="16"/>
      <c r="BB110" s="16"/>
      <c r="BC110" s="16"/>
      <c r="BD110" s="84" t="s">
        <v>17</v>
      </c>
      <c r="BJ110" s="33" t="s">
        <v>287</v>
      </c>
      <c r="BK110" s="16"/>
      <c r="BL110" s="16"/>
      <c r="BM110" s="16" t="s">
        <v>286</v>
      </c>
      <c r="BN110" s="16"/>
    </row>
    <row r="111" spans="1:67" ht="14.4" x14ac:dyDescent="0.3">
      <c r="A111" s="117" t="s">
        <v>283</v>
      </c>
      <c r="B111" s="153" t="s">
        <v>284</v>
      </c>
      <c r="C111" s="206" t="s">
        <v>290</v>
      </c>
      <c r="D111" s="16" t="s">
        <v>112</v>
      </c>
      <c r="E111" s="16"/>
      <c r="F111" s="32">
        <v>1960</v>
      </c>
      <c r="G111" s="32"/>
      <c r="H111" s="86">
        <f t="shared" ca="1" si="6"/>
        <v>66</v>
      </c>
      <c r="I111" s="16">
        <v>91000</v>
      </c>
      <c r="J111" s="16" t="s">
        <v>81</v>
      </c>
      <c r="K111" s="16" t="str">
        <f t="shared" si="7"/>
        <v xml:space="preserve"> </v>
      </c>
      <c r="L111" s="16" t="str">
        <f t="shared" si="8"/>
        <v xml:space="preserve"> </v>
      </c>
      <c r="M111" s="71" t="s">
        <v>79</v>
      </c>
      <c r="N111" s="74">
        <v>2025</v>
      </c>
      <c r="O111" s="136">
        <v>40000</v>
      </c>
      <c r="P111" s="16"/>
      <c r="Q111" s="119"/>
      <c r="R111" s="16"/>
      <c r="S111" s="16"/>
      <c r="T111" s="174">
        <f t="shared" si="12"/>
        <v>13000</v>
      </c>
      <c r="U111" s="119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05"/>
      <c r="AZ111" s="152"/>
      <c r="BA111" s="16"/>
      <c r="BB111" s="16"/>
      <c r="BC111" s="16"/>
      <c r="BD111" s="84" t="s">
        <v>17</v>
      </c>
      <c r="BJ111" s="33" t="s">
        <v>290</v>
      </c>
      <c r="BK111" s="16"/>
      <c r="BL111" s="16"/>
      <c r="BM111" s="16" t="s">
        <v>286</v>
      </c>
      <c r="BN111" s="16"/>
    </row>
    <row r="112" spans="1:67" ht="14.4" x14ac:dyDescent="0.3">
      <c r="A112" s="117" t="s">
        <v>293</v>
      </c>
      <c r="B112" s="153" t="s">
        <v>294</v>
      </c>
      <c r="C112" s="113" t="s">
        <v>303</v>
      </c>
      <c r="D112" s="16" t="s">
        <v>112</v>
      </c>
      <c r="E112" s="16" t="s">
        <v>305</v>
      </c>
      <c r="F112" s="9">
        <v>2018</v>
      </c>
      <c r="G112" s="9"/>
      <c r="H112" s="86">
        <f t="shared" ca="1" si="6"/>
        <v>8</v>
      </c>
      <c r="I112" s="16"/>
      <c r="J112" s="16"/>
      <c r="K112" s="16" t="str">
        <f t="shared" si="7"/>
        <v>Evaluation interne</v>
      </c>
      <c r="L112" s="16">
        <f t="shared" si="8"/>
        <v>2038</v>
      </c>
      <c r="M112" s="71" t="s">
        <v>79</v>
      </c>
      <c r="N112" s="71">
        <f t="shared" ref="N112:N117" si="13">F112+39</f>
        <v>2057</v>
      </c>
      <c r="O112" s="73">
        <v>40000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54"/>
      <c r="AE112" s="54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05"/>
      <c r="AZ112" s="152"/>
      <c r="BA112" s="16"/>
      <c r="BB112" s="16"/>
      <c r="BC112" s="16"/>
      <c r="BD112" s="84" t="s">
        <v>588</v>
      </c>
      <c r="BJ112" s="4" t="s">
        <v>303</v>
      </c>
      <c r="BK112" s="16"/>
      <c r="BL112" s="16"/>
      <c r="BM112" s="16"/>
      <c r="BN112" s="16">
        <v>2025</v>
      </c>
      <c r="BO112" s="11" t="s">
        <v>306</v>
      </c>
    </row>
    <row r="113" spans="1:70" ht="14.4" x14ac:dyDescent="0.3">
      <c r="A113" s="117" t="s">
        <v>293</v>
      </c>
      <c r="B113" s="153" t="s">
        <v>294</v>
      </c>
      <c r="C113" s="113" t="s">
        <v>301</v>
      </c>
      <c r="D113" s="16" t="s">
        <v>112</v>
      </c>
      <c r="E113" s="16" t="s">
        <v>186</v>
      </c>
      <c r="F113" s="9">
        <v>2014</v>
      </c>
      <c r="G113" s="9"/>
      <c r="H113" s="86">
        <f t="shared" ca="1" si="6"/>
        <v>12</v>
      </c>
      <c r="I113" s="16"/>
      <c r="J113" s="16"/>
      <c r="K113" s="16" t="str">
        <f t="shared" si="7"/>
        <v>Evaluation interne</v>
      </c>
      <c r="L113" s="16">
        <f t="shared" si="8"/>
        <v>2034</v>
      </c>
      <c r="M113" s="71" t="s">
        <v>79</v>
      </c>
      <c r="N113" s="71">
        <f t="shared" si="13"/>
        <v>2053</v>
      </c>
      <c r="O113" s="72">
        <v>40000</v>
      </c>
      <c r="P113" s="16"/>
      <c r="Q113" s="16"/>
      <c r="R113" s="16"/>
      <c r="S113" s="16"/>
      <c r="T113" s="16"/>
      <c r="U113" s="118"/>
      <c r="V113" s="16"/>
      <c r="W113" s="16"/>
      <c r="X113" s="16"/>
      <c r="Y113" s="16"/>
      <c r="Z113" s="16"/>
      <c r="AA113" s="16"/>
      <c r="AB113" s="16"/>
      <c r="AC113" s="16"/>
      <c r="AD113" s="54"/>
      <c r="AE113" s="54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05"/>
      <c r="AZ113" s="152"/>
      <c r="BA113" s="16"/>
      <c r="BB113" s="16"/>
      <c r="BC113" s="16"/>
      <c r="BJ113" s="198" t="s">
        <v>301</v>
      </c>
    </row>
    <row r="114" spans="1:70" ht="14.4" x14ac:dyDescent="0.3">
      <c r="A114" s="117" t="s">
        <v>293</v>
      </c>
      <c r="B114" s="153" t="s">
        <v>294</v>
      </c>
      <c r="C114" s="113" t="s">
        <v>302</v>
      </c>
      <c r="D114" s="16" t="s">
        <v>112</v>
      </c>
      <c r="E114" s="16" t="s">
        <v>140</v>
      </c>
      <c r="F114" s="9">
        <v>2012</v>
      </c>
      <c r="G114" s="9"/>
      <c r="H114" s="86">
        <f t="shared" ca="1" si="6"/>
        <v>14</v>
      </c>
      <c r="I114" s="16"/>
      <c r="J114" s="16"/>
      <c r="K114" s="16" t="str">
        <f t="shared" si="7"/>
        <v>Evaluation interne</v>
      </c>
      <c r="L114" s="16">
        <f t="shared" si="8"/>
        <v>2032</v>
      </c>
      <c r="M114" s="71" t="s">
        <v>79</v>
      </c>
      <c r="N114" s="71">
        <f t="shared" si="13"/>
        <v>2051</v>
      </c>
      <c r="O114" s="72">
        <v>40000</v>
      </c>
      <c r="P114" s="16"/>
      <c r="Q114" s="16"/>
      <c r="R114" s="16"/>
      <c r="S114" s="16"/>
      <c r="T114" s="105"/>
      <c r="U114" s="117"/>
      <c r="V114" s="153"/>
      <c r="W114" s="16"/>
      <c r="X114" s="16"/>
      <c r="Y114" s="16"/>
      <c r="Z114" s="16"/>
      <c r="AA114" s="16"/>
      <c r="AB114" s="16"/>
      <c r="AC114" s="16"/>
      <c r="AD114" s="54"/>
      <c r="AE114" s="54"/>
      <c r="AF114" s="16"/>
      <c r="AG114" s="16"/>
      <c r="AH114" s="61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8">
        <v>300000</v>
      </c>
      <c r="AZ114" s="152"/>
      <c r="BA114" s="16"/>
      <c r="BB114" s="16"/>
      <c r="BC114" s="16"/>
      <c r="BD114" s="84" t="s">
        <v>17</v>
      </c>
      <c r="BJ114" s="4" t="s">
        <v>302</v>
      </c>
      <c r="BK114" s="16"/>
      <c r="BL114" s="16"/>
      <c r="BM114" s="16">
        <v>2036</v>
      </c>
      <c r="BN114" s="16"/>
    </row>
    <row r="115" spans="1:70" ht="14.4" x14ac:dyDescent="0.3">
      <c r="A115" s="117" t="s">
        <v>293</v>
      </c>
      <c r="B115" s="153" t="s">
        <v>294</v>
      </c>
      <c r="C115" s="113" t="s">
        <v>298</v>
      </c>
      <c r="D115" s="16" t="s">
        <v>112</v>
      </c>
      <c r="E115" s="16" t="s">
        <v>299</v>
      </c>
      <c r="F115" s="9">
        <v>2006</v>
      </c>
      <c r="G115" s="9"/>
      <c r="H115" s="86">
        <f t="shared" ca="1" si="6"/>
        <v>20</v>
      </c>
      <c r="I115" s="16"/>
      <c r="J115" s="16" t="s">
        <v>90</v>
      </c>
      <c r="K115" s="16" t="str">
        <f t="shared" si="7"/>
        <v xml:space="preserve"> </v>
      </c>
      <c r="L115" s="16" t="str">
        <f t="shared" si="8"/>
        <v xml:space="preserve"> </v>
      </c>
      <c r="M115" s="71" t="s">
        <v>79</v>
      </c>
      <c r="N115" s="82">
        <f t="shared" si="13"/>
        <v>2045</v>
      </c>
      <c r="O115" s="72">
        <v>40000</v>
      </c>
      <c r="P115" s="16"/>
      <c r="Q115" s="16"/>
      <c r="R115" s="16"/>
      <c r="S115" s="16"/>
      <c r="T115" s="62"/>
      <c r="U115" s="195"/>
      <c r="V115" s="54"/>
      <c r="W115" s="16"/>
      <c r="X115" s="16"/>
      <c r="Y115" s="16"/>
      <c r="Z115" s="16"/>
      <c r="AA115" s="16"/>
      <c r="AB115" s="16"/>
      <c r="AC115" s="16"/>
      <c r="AD115" s="54"/>
      <c r="AE115" s="54"/>
      <c r="AG115" s="16"/>
      <c r="AH115" s="61"/>
      <c r="AI115" s="16"/>
      <c r="AJ115" s="168">
        <v>300000</v>
      </c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05"/>
      <c r="AZ115" s="152"/>
      <c r="BA115" s="16"/>
      <c r="BB115" s="16"/>
      <c r="BC115" s="16"/>
      <c r="BD115" s="84" t="s">
        <v>17</v>
      </c>
      <c r="BJ115" s="4" t="s">
        <v>298</v>
      </c>
      <c r="BK115" s="16"/>
      <c r="BL115" s="16"/>
      <c r="BM115" s="16" t="s">
        <v>300</v>
      </c>
      <c r="BN115" s="16"/>
    </row>
    <row r="116" spans="1:70" ht="14.4" x14ac:dyDescent="0.3">
      <c r="A116" s="117" t="s">
        <v>293</v>
      </c>
      <c r="B116" s="153" t="s">
        <v>294</v>
      </c>
      <c r="C116" s="113" t="s">
        <v>295</v>
      </c>
      <c r="D116" s="16" t="s">
        <v>112</v>
      </c>
      <c r="E116" s="16" t="s">
        <v>261</v>
      </c>
      <c r="F116" s="9">
        <v>2000</v>
      </c>
      <c r="G116" s="9"/>
      <c r="H116" s="86">
        <f t="shared" ca="1" si="6"/>
        <v>26</v>
      </c>
      <c r="I116" s="120"/>
      <c r="J116" s="16" t="s">
        <v>90</v>
      </c>
      <c r="K116" s="16" t="str">
        <f t="shared" si="7"/>
        <v xml:space="preserve"> </v>
      </c>
      <c r="L116" s="16" t="str">
        <f t="shared" si="8"/>
        <v xml:space="preserve"> </v>
      </c>
      <c r="M116" s="71" t="s">
        <v>79</v>
      </c>
      <c r="N116" s="82">
        <f t="shared" si="13"/>
        <v>2039</v>
      </c>
      <c r="O116" s="72">
        <v>40000</v>
      </c>
      <c r="P116" s="16"/>
      <c r="Q116" s="16"/>
      <c r="R116" s="16"/>
      <c r="S116" s="16"/>
      <c r="T116" s="62"/>
      <c r="U116" s="16"/>
      <c r="V116" s="54"/>
      <c r="W116" s="16"/>
      <c r="X116" s="234">
        <v>300000</v>
      </c>
      <c r="Y116" s="16"/>
      <c r="Z116" s="16"/>
      <c r="AA116" s="16"/>
      <c r="AB116" s="16"/>
      <c r="AC116" s="16"/>
      <c r="AD116" s="54"/>
      <c r="AE116" s="54"/>
      <c r="AF116" s="16"/>
      <c r="AG116" s="16"/>
      <c r="AH116" s="61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05"/>
      <c r="AZ116" s="152"/>
      <c r="BA116" s="16"/>
      <c r="BB116" s="16"/>
      <c r="BC116" s="16"/>
      <c r="BD116" s="84" t="s">
        <v>17</v>
      </c>
      <c r="BJ116" s="4" t="s">
        <v>295</v>
      </c>
      <c r="BK116" s="16"/>
      <c r="BL116" s="16"/>
      <c r="BM116" s="16">
        <v>2026</v>
      </c>
      <c r="BN116" s="16"/>
    </row>
    <row r="117" spans="1:70" ht="14.4" x14ac:dyDescent="0.3">
      <c r="A117" s="117" t="s">
        <v>293</v>
      </c>
      <c r="B117" s="153" t="s">
        <v>294</v>
      </c>
      <c r="C117" s="113" t="s">
        <v>296</v>
      </c>
      <c r="D117" s="16" t="s">
        <v>112</v>
      </c>
      <c r="E117" s="16" t="s">
        <v>297</v>
      </c>
      <c r="F117" s="9">
        <v>2000</v>
      </c>
      <c r="G117" s="9"/>
      <c r="H117" s="86">
        <f t="shared" ca="1" si="6"/>
        <v>26</v>
      </c>
      <c r="I117" s="16"/>
      <c r="J117" s="16" t="s">
        <v>90</v>
      </c>
      <c r="K117" s="16" t="str">
        <f t="shared" si="7"/>
        <v xml:space="preserve"> </v>
      </c>
      <c r="L117" s="16" t="str">
        <f t="shared" si="8"/>
        <v xml:space="preserve"> </v>
      </c>
      <c r="M117" s="71" t="s">
        <v>79</v>
      </c>
      <c r="N117" s="82">
        <f t="shared" si="13"/>
        <v>2039</v>
      </c>
      <c r="O117" s="72">
        <v>40000</v>
      </c>
      <c r="P117" s="16"/>
      <c r="Q117" s="16"/>
      <c r="R117" s="16"/>
      <c r="S117" s="16"/>
      <c r="T117" s="115"/>
      <c r="U117" s="115"/>
      <c r="V117" s="16"/>
      <c r="W117" s="16"/>
      <c r="X117" s="242">
        <v>300000</v>
      </c>
      <c r="Y117" s="16"/>
      <c r="Z117" s="16"/>
      <c r="AA117" s="16"/>
      <c r="AB117" s="16"/>
      <c r="AC117" s="16"/>
      <c r="AD117" s="54"/>
      <c r="AE117" s="54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05"/>
      <c r="AZ117" s="152"/>
      <c r="BA117" s="16"/>
      <c r="BB117" s="16"/>
      <c r="BC117" s="16"/>
      <c r="BJ117" s="4" t="s">
        <v>296</v>
      </c>
      <c r="BK117" s="16"/>
      <c r="BL117" s="16"/>
      <c r="BM117" s="16">
        <v>2026</v>
      </c>
      <c r="BN117" s="16"/>
    </row>
    <row r="118" spans="1:70" ht="14.4" x14ac:dyDescent="0.3">
      <c r="A118" s="117" t="s">
        <v>307</v>
      </c>
      <c r="B118" s="153" t="s">
        <v>308</v>
      </c>
      <c r="C118" s="169" t="s">
        <v>323</v>
      </c>
      <c r="D118" s="16" t="s">
        <v>324</v>
      </c>
      <c r="E118" s="16"/>
      <c r="F118" s="169">
        <v>2008</v>
      </c>
      <c r="G118" s="169"/>
      <c r="H118" s="86">
        <f t="shared" ca="1" si="6"/>
        <v>18</v>
      </c>
      <c r="I118" s="16"/>
      <c r="J118" s="16"/>
      <c r="K118" s="16" t="str">
        <f t="shared" si="7"/>
        <v xml:space="preserve"> </v>
      </c>
      <c r="L118" s="16" t="str">
        <f t="shared" si="8"/>
        <v xml:space="preserve"> </v>
      </c>
      <c r="M118" s="71" t="s">
        <v>79</v>
      </c>
      <c r="N118" s="71">
        <f t="shared" ref="N118:N125" si="14">F118+20</f>
        <v>2028</v>
      </c>
      <c r="O118" s="72">
        <v>40000</v>
      </c>
      <c r="P118" s="16"/>
      <c r="Q118" s="16"/>
      <c r="R118" s="16"/>
      <c r="S118" s="16"/>
      <c r="T118" s="16"/>
      <c r="U118" s="16"/>
      <c r="V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05"/>
      <c r="AZ118" s="152"/>
      <c r="BA118" s="16"/>
      <c r="BB118" s="16"/>
      <c r="BC118" s="16"/>
      <c r="BJ118" s="16"/>
      <c r="BK118" s="16"/>
      <c r="BL118" s="16"/>
      <c r="BM118" s="16"/>
      <c r="BN118" s="16"/>
    </row>
    <row r="119" spans="1:70" ht="14.4" x14ac:dyDescent="0.3">
      <c r="A119" s="117" t="s">
        <v>307</v>
      </c>
      <c r="B119" s="153" t="s">
        <v>308</v>
      </c>
      <c r="C119" s="169" t="s">
        <v>315</v>
      </c>
      <c r="D119" s="16" t="s">
        <v>316</v>
      </c>
      <c r="E119" s="16"/>
      <c r="F119" s="169">
        <v>2003</v>
      </c>
      <c r="G119" s="169"/>
      <c r="H119" s="86">
        <f t="shared" ca="1" si="6"/>
        <v>23</v>
      </c>
      <c r="I119" s="16"/>
      <c r="J119" s="16"/>
      <c r="K119" s="16" t="str">
        <f t="shared" si="7"/>
        <v xml:space="preserve"> </v>
      </c>
      <c r="L119" s="16" t="str">
        <f t="shared" si="8"/>
        <v xml:space="preserve"> </v>
      </c>
      <c r="M119" s="71" t="s">
        <v>79</v>
      </c>
      <c r="N119" s="71">
        <f t="shared" si="14"/>
        <v>2023</v>
      </c>
      <c r="O119" s="72">
        <v>40000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05"/>
      <c r="AZ119" s="152"/>
      <c r="BA119" s="16"/>
      <c r="BB119" s="16"/>
      <c r="BC119" s="16"/>
      <c r="BJ119" s="16"/>
      <c r="BK119" s="16" t="s">
        <v>228</v>
      </c>
      <c r="BL119" s="16" t="s">
        <v>317</v>
      </c>
      <c r="BM119" s="16"/>
      <c r="BN119" s="16"/>
    </row>
    <row r="120" spans="1:70" ht="14.4" x14ac:dyDescent="0.3">
      <c r="A120" s="117" t="s">
        <v>307</v>
      </c>
      <c r="B120" s="153" t="s">
        <v>308</v>
      </c>
      <c r="C120" s="169" t="s">
        <v>319</v>
      </c>
      <c r="D120" s="16" t="s">
        <v>320</v>
      </c>
      <c r="E120" s="16"/>
      <c r="F120" s="169">
        <v>1997</v>
      </c>
      <c r="G120" s="169"/>
      <c r="H120" s="86">
        <f t="shared" ca="1" si="6"/>
        <v>29</v>
      </c>
      <c r="I120" s="16"/>
      <c r="J120" s="16"/>
      <c r="K120" s="16" t="str">
        <f t="shared" si="7"/>
        <v xml:space="preserve"> </v>
      </c>
      <c r="L120" s="16" t="str">
        <f t="shared" si="8"/>
        <v xml:space="preserve"> </v>
      </c>
      <c r="M120" s="71" t="s">
        <v>79</v>
      </c>
      <c r="N120" s="71">
        <f t="shared" si="14"/>
        <v>2017</v>
      </c>
      <c r="O120" s="72">
        <v>40000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05"/>
      <c r="AZ120" s="152"/>
      <c r="BA120" s="16"/>
      <c r="BB120" s="16"/>
      <c r="BC120" s="16"/>
      <c r="BJ120" s="16"/>
      <c r="BK120" s="16"/>
      <c r="BL120" s="16"/>
      <c r="BM120" s="16"/>
      <c r="BN120" s="16"/>
    </row>
    <row r="121" spans="1:70" ht="14.4" x14ac:dyDescent="0.3">
      <c r="A121" s="117" t="s">
        <v>307</v>
      </c>
      <c r="B121" s="153" t="s">
        <v>308</v>
      </c>
      <c r="C121" s="169" t="s">
        <v>325</v>
      </c>
      <c r="D121" s="16" t="s">
        <v>310</v>
      </c>
      <c r="E121" s="16"/>
      <c r="F121" s="169">
        <v>1997</v>
      </c>
      <c r="G121" s="169"/>
      <c r="H121" s="86">
        <f t="shared" ca="1" si="6"/>
        <v>29</v>
      </c>
      <c r="I121" s="16"/>
      <c r="J121" s="16"/>
      <c r="K121" s="16" t="str">
        <f t="shared" si="7"/>
        <v xml:space="preserve"> </v>
      </c>
      <c r="L121" s="16" t="str">
        <f t="shared" si="8"/>
        <v xml:space="preserve"> </v>
      </c>
      <c r="M121" s="71" t="s">
        <v>79</v>
      </c>
      <c r="N121" s="71">
        <f t="shared" si="14"/>
        <v>2017</v>
      </c>
      <c r="O121" s="72">
        <v>40000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05"/>
      <c r="AZ121" s="152"/>
      <c r="BA121" s="16"/>
      <c r="BB121" s="16"/>
      <c r="BC121" s="16"/>
      <c r="BJ121" s="16"/>
      <c r="BK121" s="16"/>
      <c r="BL121" s="16"/>
      <c r="BM121" s="16"/>
      <c r="BN121" s="16"/>
    </row>
    <row r="122" spans="1:70" ht="14.4" x14ac:dyDescent="0.3">
      <c r="A122" s="117" t="s">
        <v>307</v>
      </c>
      <c r="B122" s="153" t="s">
        <v>308</v>
      </c>
      <c r="C122" s="169" t="s">
        <v>318</v>
      </c>
      <c r="D122" s="16" t="s">
        <v>98</v>
      </c>
      <c r="E122" s="16"/>
      <c r="F122" s="169">
        <v>1996</v>
      </c>
      <c r="G122" s="169"/>
      <c r="H122" s="86">
        <f t="shared" ca="1" si="6"/>
        <v>30</v>
      </c>
      <c r="I122" s="16"/>
      <c r="J122" s="16"/>
      <c r="K122" s="16" t="str">
        <f t="shared" si="7"/>
        <v xml:space="preserve"> </v>
      </c>
      <c r="L122" s="16" t="str">
        <f t="shared" si="8"/>
        <v xml:space="preserve"> </v>
      </c>
      <c r="M122" s="71" t="s">
        <v>79</v>
      </c>
      <c r="N122" s="71">
        <f t="shared" si="14"/>
        <v>2016</v>
      </c>
      <c r="O122" s="72">
        <v>40000</v>
      </c>
      <c r="P122" s="1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155"/>
      <c r="AZ122" s="270"/>
      <c r="BA122" s="56"/>
      <c r="BB122" s="56"/>
      <c r="BC122" s="56"/>
      <c r="BJ122" s="16"/>
      <c r="BK122" s="16"/>
      <c r="BL122" s="16"/>
      <c r="BM122" s="16"/>
      <c r="BN122" s="16"/>
    </row>
    <row r="123" spans="1:70" ht="14.4" x14ac:dyDescent="0.3">
      <c r="A123" s="117" t="s">
        <v>307</v>
      </c>
      <c r="B123" s="153" t="s">
        <v>308</v>
      </c>
      <c r="C123" s="169" t="s">
        <v>312</v>
      </c>
      <c r="D123" s="16" t="s">
        <v>313</v>
      </c>
      <c r="E123" s="16"/>
      <c r="F123" s="169">
        <v>1996</v>
      </c>
      <c r="G123" s="169"/>
      <c r="H123" s="86">
        <f t="shared" ca="1" si="6"/>
        <v>30</v>
      </c>
      <c r="I123" s="16"/>
      <c r="J123" s="16"/>
      <c r="K123" s="16" t="str">
        <f t="shared" si="7"/>
        <v xml:space="preserve"> </v>
      </c>
      <c r="L123" s="16" t="str">
        <f t="shared" si="8"/>
        <v xml:space="preserve"> </v>
      </c>
      <c r="M123" s="71" t="s">
        <v>79</v>
      </c>
      <c r="N123" s="71">
        <f t="shared" si="14"/>
        <v>2016</v>
      </c>
      <c r="O123" s="72">
        <v>40000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05"/>
      <c r="AZ123" s="152"/>
      <c r="BA123" s="16"/>
      <c r="BB123" s="16"/>
      <c r="BC123" s="16"/>
      <c r="BJ123" s="16"/>
      <c r="BK123" s="16" t="s">
        <v>83</v>
      </c>
      <c r="BL123" s="16" t="s">
        <v>314</v>
      </c>
      <c r="BM123" s="16"/>
      <c r="BN123" s="16"/>
      <c r="BR123" s="81"/>
    </row>
    <row r="124" spans="1:70" ht="14.4" x14ac:dyDescent="0.3">
      <c r="A124" s="117" t="s">
        <v>307</v>
      </c>
      <c r="B124" s="153" t="s">
        <v>308</v>
      </c>
      <c r="C124" s="169" t="s">
        <v>309</v>
      </c>
      <c r="D124" s="16" t="s">
        <v>310</v>
      </c>
      <c r="E124" s="16"/>
      <c r="F124" s="169">
        <v>1996</v>
      </c>
      <c r="G124" s="169"/>
      <c r="H124" s="86">
        <f t="shared" ca="1" si="6"/>
        <v>30</v>
      </c>
      <c r="I124" s="16"/>
      <c r="J124" s="16"/>
      <c r="K124" s="16" t="str">
        <f t="shared" si="7"/>
        <v xml:space="preserve"> </v>
      </c>
      <c r="L124" s="16" t="str">
        <f t="shared" si="8"/>
        <v xml:space="preserve"> </v>
      </c>
      <c r="M124" s="71" t="s">
        <v>79</v>
      </c>
      <c r="N124" s="71">
        <f t="shared" si="14"/>
        <v>2016</v>
      </c>
      <c r="O124" s="72">
        <v>40000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05"/>
      <c r="AZ124" s="152"/>
      <c r="BA124" s="16"/>
      <c r="BB124" s="16"/>
      <c r="BC124" s="16"/>
      <c r="BJ124" s="16"/>
      <c r="BK124" s="16" t="s">
        <v>311</v>
      </c>
      <c r="BL124" s="16"/>
      <c r="BM124" s="16"/>
      <c r="BN124" s="16"/>
    </row>
    <row r="125" spans="1:70" ht="14.4" x14ac:dyDescent="0.3">
      <c r="A125" s="117" t="s">
        <v>307</v>
      </c>
      <c r="B125" s="153" t="s">
        <v>308</v>
      </c>
      <c r="C125" s="169" t="s">
        <v>321</v>
      </c>
      <c r="D125" s="16" t="s">
        <v>322</v>
      </c>
      <c r="E125" s="16"/>
      <c r="F125" s="169">
        <v>1996</v>
      </c>
      <c r="G125" s="169"/>
      <c r="H125" s="86">
        <f t="shared" ca="1" si="6"/>
        <v>30</v>
      </c>
      <c r="I125" s="16"/>
      <c r="J125" s="16"/>
      <c r="K125" s="16" t="str">
        <f t="shared" si="7"/>
        <v xml:space="preserve"> </v>
      </c>
      <c r="L125" s="16" t="str">
        <f t="shared" si="8"/>
        <v xml:space="preserve"> </v>
      </c>
      <c r="M125" s="71" t="s">
        <v>79</v>
      </c>
      <c r="N125" s="71">
        <f t="shared" si="14"/>
        <v>2016</v>
      </c>
      <c r="O125" s="72">
        <v>40000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05"/>
      <c r="AZ125" s="152"/>
      <c r="BA125" s="16"/>
      <c r="BB125" s="16"/>
      <c r="BC125" s="16"/>
      <c r="BJ125" s="16"/>
      <c r="BK125" s="16"/>
      <c r="BL125" s="16"/>
      <c r="BM125" s="16"/>
      <c r="BN125" s="16"/>
    </row>
    <row r="126" spans="1:70" ht="14.4" x14ac:dyDescent="0.3">
      <c r="A126" s="117" t="s">
        <v>342</v>
      </c>
      <c r="B126" s="153" t="s">
        <v>343</v>
      </c>
      <c r="C126" s="163" t="s">
        <v>344</v>
      </c>
      <c r="D126" s="16" t="s">
        <v>98</v>
      </c>
      <c r="E126" s="16"/>
      <c r="F126" s="10">
        <v>2020</v>
      </c>
      <c r="G126" s="10"/>
      <c r="H126" s="86">
        <f t="shared" ca="1" si="6"/>
        <v>6</v>
      </c>
      <c r="I126" s="16"/>
      <c r="J126" s="16"/>
      <c r="K126" s="16" t="str">
        <f t="shared" si="7"/>
        <v>Evaluation interne</v>
      </c>
      <c r="L126" s="16">
        <f t="shared" si="8"/>
        <v>2040</v>
      </c>
      <c r="M126" s="71" t="s">
        <v>79</v>
      </c>
      <c r="N126" s="71">
        <f>F126+20</f>
        <v>2040</v>
      </c>
      <c r="O126" s="72">
        <v>40000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05"/>
      <c r="AZ126" s="152"/>
      <c r="BA126" s="16"/>
      <c r="BB126" s="16"/>
      <c r="BC126" s="16"/>
      <c r="BJ126" s="5" t="s">
        <v>344</v>
      </c>
      <c r="BK126" s="16"/>
      <c r="BL126" s="16"/>
      <c r="BM126" s="16" t="s">
        <v>286</v>
      </c>
      <c r="BN126" s="124">
        <v>2025</v>
      </c>
      <c r="BO126" s="11" t="s">
        <v>345</v>
      </c>
      <c r="BQ126" s="81"/>
    </row>
    <row r="127" spans="1:70" ht="14.4" x14ac:dyDescent="0.3">
      <c r="A127" s="117" t="s">
        <v>342</v>
      </c>
      <c r="B127" s="153" t="s">
        <v>343</v>
      </c>
      <c r="C127" s="163" t="s">
        <v>346</v>
      </c>
      <c r="D127" s="16"/>
      <c r="E127" s="16"/>
      <c r="F127" s="10">
        <v>2020</v>
      </c>
      <c r="G127" s="10"/>
      <c r="H127" s="86">
        <f t="shared" ca="1" si="6"/>
        <v>6</v>
      </c>
      <c r="I127" s="16"/>
      <c r="J127" s="16"/>
      <c r="K127" s="16" t="str">
        <f t="shared" si="7"/>
        <v>Evaluation interne</v>
      </c>
      <c r="L127" s="16">
        <f t="shared" si="8"/>
        <v>2040</v>
      </c>
      <c r="M127" s="71"/>
      <c r="N127" s="71">
        <v>2040</v>
      </c>
      <c r="O127" s="72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05"/>
      <c r="AZ127" s="152"/>
      <c r="BA127" s="16"/>
      <c r="BB127" s="16"/>
      <c r="BC127" s="16"/>
      <c r="BJ127" s="5"/>
      <c r="BK127" s="16"/>
      <c r="BL127" s="16"/>
      <c r="BM127" s="16"/>
      <c r="BN127" s="124"/>
      <c r="BQ127" s="81"/>
    </row>
    <row r="128" spans="1:70" ht="14.4" x14ac:dyDescent="0.3">
      <c r="A128" s="117" t="s">
        <v>342</v>
      </c>
      <c r="B128" s="153" t="s">
        <v>343</v>
      </c>
      <c r="C128" s="110" t="s">
        <v>347</v>
      </c>
      <c r="D128" s="16" t="s">
        <v>98</v>
      </c>
      <c r="E128" s="16"/>
      <c r="F128" s="10">
        <v>2020</v>
      </c>
      <c r="G128" s="10"/>
      <c r="H128" s="86">
        <f t="shared" ca="1" si="6"/>
        <v>6</v>
      </c>
      <c r="I128" s="16"/>
      <c r="J128" s="16"/>
      <c r="K128" s="16" t="str">
        <f t="shared" si="7"/>
        <v>Evaluation interne</v>
      </c>
      <c r="L128" s="16">
        <f t="shared" si="8"/>
        <v>2040</v>
      </c>
      <c r="M128" s="71" t="s">
        <v>79</v>
      </c>
      <c r="N128" s="71">
        <f t="shared" ref="N128:N133" si="15">F128+39</f>
        <v>2059</v>
      </c>
      <c r="O128" s="72">
        <v>40000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05"/>
      <c r="AZ128" s="152"/>
      <c r="BA128" s="16"/>
      <c r="BB128" s="16"/>
      <c r="BC128" s="16"/>
      <c r="BJ128" s="5" t="s">
        <v>347</v>
      </c>
      <c r="BK128" s="16"/>
      <c r="BL128" s="16"/>
      <c r="BM128" s="16" t="s">
        <v>286</v>
      </c>
      <c r="BN128" s="16"/>
    </row>
    <row r="129" spans="1:68" ht="14.4" x14ac:dyDescent="0.3">
      <c r="A129" s="117" t="s">
        <v>342</v>
      </c>
      <c r="B129" s="153" t="s">
        <v>343</v>
      </c>
      <c r="C129" s="110" t="s">
        <v>359</v>
      </c>
      <c r="D129" s="16" t="s">
        <v>98</v>
      </c>
      <c r="E129" s="16" t="s">
        <v>360</v>
      </c>
      <c r="F129" s="10">
        <v>2011</v>
      </c>
      <c r="G129" s="10"/>
      <c r="H129" s="86">
        <f t="shared" ca="1" si="6"/>
        <v>15</v>
      </c>
      <c r="I129" s="16"/>
      <c r="J129" s="16"/>
      <c r="K129" s="16" t="str">
        <f t="shared" si="7"/>
        <v>Evaluation interne</v>
      </c>
      <c r="L129" s="16">
        <f t="shared" si="8"/>
        <v>2031</v>
      </c>
      <c r="M129" s="71" t="s">
        <v>79</v>
      </c>
      <c r="N129" s="71">
        <f t="shared" si="15"/>
        <v>2050</v>
      </c>
      <c r="O129" s="72">
        <v>40000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05"/>
      <c r="AZ129" s="152"/>
      <c r="BA129" s="16"/>
      <c r="BB129" s="16"/>
      <c r="BC129" s="16"/>
      <c r="BJ129" s="5" t="s">
        <v>359</v>
      </c>
      <c r="BK129" s="16"/>
      <c r="BL129" s="16"/>
      <c r="BM129" s="16" t="s">
        <v>286</v>
      </c>
      <c r="BN129" s="16"/>
    </row>
    <row r="130" spans="1:68" ht="14.4" x14ac:dyDescent="0.3">
      <c r="A130" s="117" t="s">
        <v>342</v>
      </c>
      <c r="B130" s="153" t="s">
        <v>343</v>
      </c>
      <c r="C130" s="110" t="s">
        <v>361</v>
      </c>
      <c r="D130" s="16" t="s">
        <v>112</v>
      </c>
      <c r="E130" s="16"/>
      <c r="F130" s="10">
        <v>2011</v>
      </c>
      <c r="G130" s="10"/>
      <c r="H130" s="86">
        <f t="shared" ca="1" si="6"/>
        <v>15</v>
      </c>
      <c r="I130" s="16"/>
      <c r="J130" s="16"/>
      <c r="K130" s="16" t="str">
        <f t="shared" si="7"/>
        <v>Evaluation interne</v>
      </c>
      <c r="L130" s="16">
        <f t="shared" si="8"/>
        <v>2031</v>
      </c>
      <c r="M130" s="71" t="s">
        <v>79</v>
      </c>
      <c r="N130" s="71">
        <f t="shared" si="15"/>
        <v>2050</v>
      </c>
      <c r="O130" s="72">
        <v>40000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05"/>
      <c r="AZ130" s="152"/>
      <c r="BA130" s="16"/>
      <c r="BB130" s="16"/>
      <c r="BC130" s="16"/>
      <c r="BD130" s="84" t="s">
        <v>17</v>
      </c>
      <c r="BJ130" s="5" t="s">
        <v>361</v>
      </c>
      <c r="BK130" s="16"/>
      <c r="BL130" s="16"/>
      <c r="BM130" s="16" t="s">
        <v>286</v>
      </c>
      <c r="BN130" s="16"/>
    </row>
    <row r="131" spans="1:68" ht="14.4" x14ac:dyDescent="0.3">
      <c r="A131" s="117" t="s">
        <v>342</v>
      </c>
      <c r="B131" s="153" t="s">
        <v>343</v>
      </c>
      <c r="C131" s="110" t="s">
        <v>362</v>
      </c>
      <c r="D131" s="16" t="s">
        <v>112</v>
      </c>
      <c r="E131" s="16"/>
      <c r="F131" s="10">
        <v>2011</v>
      </c>
      <c r="G131" s="10"/>
      <c r="H131" s="86">
        <f t="shared" ca="1" si="6"/>
        <v>15</v>
      </c>
      <c r="I131" s="16"/>
      <c r="J131" s="16"/>
      <c r="K131" s="16" t="str">
        <f t="shared" si="7"/>
        <v>Evaluation interne</v>
      </c>
      <c r="L131" s="16">
        <f t="shared" si="8"/>
        <v>2031</v>
      </c>
      <c r="M131" s="71" t="s">
        <v>79</v>
      </c>
      <c r="N131" s="71">
        <f t="shared" si="15"/>
        <v>2050</v>
      </c>
      <c r="O131" s="72">
        <v>40000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05"/>
      <c r="AZ131" s="152"/>
      <c r="BA131" s="16"/>
      <c r="BB131" s="16"/>
      <c r="BC131" s="16"/>
      <c r="BD131" s="84" t="s">
        <v>17</v>
      </c>
      <c r="BJ131" s="5" t="s">
        <v>362</v>
      </c>
      <c r="BK131" s="16"/>
      <c r="BL131" s="16"/>
      <c r="BM131" s="16" t="s">
        <v>286</v>
      </c>
      <c r="BN131" s="16"/>
    </row>
    <row r="132" spans="1:68" ht="14.4" x14ac:dyDescent="0.3">
      <c r="A132" s="117" t="s">
        <v>342</v>
      </c>
      <c r="B132" s="153" t="s">
        <v>343</v>
      </c>
      <c r="C132" s="110" t="s">
        <v>363</v>
      </c>
      <c r="D132" s="16" t="s">
        <v>112</v>
      </c>
      <c r="E132" s="16"/>
      <c r="F132" s="10">
        <v>2011</v>
      </c>
      <c r="G132" s="10"/>
      <c r="H132" s="86">
        <f t="shared" ca="1" si="6"/>
        <v>15</v>
      </c>
      <c r="I132" s="16"/>
      <c r="J132" s="16"/>
      <c r="K132" s="16" t="str">
        <f t="shared" si="7"/>
        <v>Evaluation interne</v>
      </c>
      <c r="L132" s="16">
        <f t="shared" si="8"/>
        <v>2031</v>
      </c>
      <c r="M132" s="71" t="s">
        <v>79</v>
      </c>
      <c r="N132" s="71">
        <f t="shared" si="15"/>
        <v>2050</v>
      </c>
      <c r="O132" s="72">
        <v>40000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05"/>
      <c r="AZ132" s="152"/>
      <c r="BA132" s="16"/>
      <c r="BB132" s="16"/>
      <c r="BC132" s="16"/>
      <c r="BD132" s="84" t="s">
        <v>17</v>
      </c>
      <c r="BJ132" s="5" t="s">
        <v>363</v>
      </c>
      <c r="BK132" s="16"/>
      <c r="BL132" s="16"/>
      <c r="BM132" s="16" t="s">
        <v>286</v>
      </c>
      <c r="BN132" s="16"/>
    </row>
    <row r="133" spans="1:68" ht="14.4" x14ac:dyDescent="0.3">
      <c r="A133" s="117" t="s">
        <v>342</v>
      </c>
      <c r="B133" s="153" t="s">
        <v>343</v>
      </c>
      <c r="C133" s="110" t="s">
        <v>364</v>
      </c>
      <c r="D133" s="16" t="s">
        <v>112</v>
      </c>
      <c r="E133" s="16" t="s">
        <v>365</v>
      </c>
      <c r="F133" s="10">
        <v>2011</v>
      </c>
      <c r="G133" s="10"/>
      <c r="H133" s="86">
        <f t="shared" ca="1" si="6"/>
        <v>15</v>
      </c>
      <c r="I133" s="16"/>
      <c r="J133" s="16"/>
      <c r="K133" s="16" t="str">
        <f t="shared" si="7"/>
        <v>Evaluation interne</v>
      </c>
      <c r="L133" s="16">
        <f t="shared" si="8"/>
        <v>2031</v>
      </c>
      <c r="M133" s="71" t="s">
        <v>79</v>
      </c>
      <c r="N133" s="71">
        <f t="shared" si="15"/>
        <v>2050</v>
      </c>
      <c r="O133" s="72">
        <v>40000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05"/>
      <c r="AZ133" s="152"/>
      <c r="BA133" s="16"/>
      <c r="BB133" s="16"/>
      <c r="BC133" s="16"/>
      <c r="BD133" s="84">
        <v>2026</v>
      </c>
      <c r="BJ133" s="5" t="s">
        <v>364</v>
      </c>
      <c r="BK133" s="16"/>
      <c r="BL133" s="16"/>
      <c r="BM133" s="16" t="s">
        <v>286</v>
      </c>
      <c r="BN133" s="16"/>
    </row>
    <row r="134" spans="1:68" ht="14.4" x14ac:dyDescent="0.3">
      <c r="A134" s="117" t="s">
        <v>342</v>
      </c>
      <c r="B134" s="153" t="s">
        <v>343</v>
      </c>
      <c r="C134" s="110" t="s">
        <v>348</v>
      </c>
      <c r="D134" s="16" t="s">
        <v>112</v>
      </c>
      <c r="E134" s="16"/>
      <c r="F134" s="10">
        <v>2010</v>
      </c>
      <c r="G134" s="10" t="s">
        <v>349</v>
      </c>
      <c r="H134" s="86">
        <f t="shared" ca="1" si="6"/>
        <v>16</v>
      </c>
      <c r="I134" s="16"/>
      <c r="J134" s="16"/>
      <c r="K134" s="16" t="str">
        <f t="shared" si="7"/>
        <v>Evaluation interne</v>
      </c>
      <c r="L134" s="16">
        <f t="shared" si="8"/>
        <v>2030</v>
      </c>
      <c r="M134" s="71" t="s">
        <v>79</v>
      </c>
      <c r="N134" s="71">
        <v>2031</v>
      </c>
      <c r="O134" s="72">
        <v>40000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05"/>
      <c r="AZ134" s="152"/>
      <c r="BA134" s="16"/>
      <c r="BB134" s="16"/>
      <c r="BC134" s="16"/>
      <c r="BD134" s="84" t="s">
        <v>17</v>
      </c>
      <c r="BJ134" s="5" t="s">
        <v>348</v>
      </c>
      <c r="BK134" s="16"/>
      <c r="BL134" s="16"/>
      <c r="BM134" s="16" t="s">
        <v>286</v>
      </c>
      <c r="BN134" s="16"/>
    </row>
    <row r="135" spans="1:68" ht="14.4" x14ac:dyDescent="0.3">
      <c r="A135" s="117" t="s">
        <v>342</v>
      </c>
      <c r="B135" s="153" t="s">
        <v>343</v>
      </c>
      <c r="C135" s="110" t="s">
        <v>350</v>
      </c>
      <c r="D135" s="16" t="s">
        <v>98</v>
      </c>
      <c r="E135" s="16" t="s">
        <v>140</v>
      </c>
      <c r="F135" s="10">
        <v>2010</v>
      </c>
      <c r="G135" s="10" t="s">
        <v>349</v>
      </c>
      <c r="H135" s="86">
        <f t="shared" ca="1" si="6"/>
        <v>16</v>
      </c>
      <c r="I135" s="16"/>
      <c r="J135" s="16"/>
      <c r="K135" s="16" t="str">
        <f t="shared" si="7"/>
        <v>Evaluation interne</v>
      </c>
      <c r="L135" s="16">
        <f t="shared" si="8"/>
        <v>2030</v>
      </c>
      <c r="M135" s="71" t="s">
        <v>79</v>
      </c>
      <c r="N135" s="71">
        <v>2032</v>
      </c>
      <c r="O135" s="72">
        <v>40000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05"/>
      <c r="AZ135" s="152"/>
      <c r="BA135" s="16"/>
      <c r="BB135" s="16"/>
      <c r="BC135" s="16"/>
      <c r="BJ135" s="5" t="s">
        <v>350</v>
      </c>
      <c r="BK135" s="16"/>
      <c r="BL135" s="16"/>
      <c r="BM135" s="16" t="s">
        <v>286</v>
      </c>
      <c r="BN135" s="16"/>
      <c r="BP135" s="16"/>
    </row>
    <row r="136" spans="1:68" ht="14.4" x14ac:dyDescent="0.3">
      <c r="A136" s="117" t="s">
        <v>342</v>
      </c>
      <c r="B136" s="153" t="s">
        <v>343</v>
      </c>
      <c r="C136" s="110" t="s">
        <v>351</v>
      </c>
      <c r="D136" s="16" t="s">
        <v>112</v>
      </c>
      <c r="E136" s="16"/>
      <c r="F136" s="10">
        <v>2010</v>
      </c>
      <c r="G136" s="10" t="s">
        <v>349</v>
      </c>
      <c r="H136" s="86">
        <f t="shared" ca="1" si="6"/>
        <v>16</v>
      </c>
      <c r="I136" s="16">
        <f>'DEMARCHE EVS'!B7</f>
        <v>725000</v>
      </c>
      <c r="J136" s="16"/>
      <c r="K136" s="16" t="str">
        <f t="shared" si="7"/>
        <v>Evaluation interne</v>
      </c>
      <c r="L136" s="16">
        <f t="shared" si="8"/>
        <v>2030</v>
      </c>
      <c r="M136" s="71" t="s">
        <v>79</v>
      </c>
      <c r="N136" s="71">
        <v>2029</v>
      </c>
      <c r="O136" s="72">
        <v>40000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9">
        <f xml:space="preserve"> 40000 + 25000</f>
        <v>65000</v>
      </c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05"/>
      <c r="AZ136" s="152"/>
      <c r="BA136" s="16"/>
      <c r="BB136" s="16"/>
      <c r="BC136" s="16"/>
      <c r="BD136" s="84" t="s">
        <v>17</v>
      </c>
      <c r="BJ136" s="5" t="s">
        <v>351</v>
      </c>
      <c r="BK136" s="16"/>
      <c r="BL136" s="16"/>
      <c r="BM136" s="16" t="s">
        <v>286</v>
      </c>
      <c r="BN136" s="16"/>
    </row>
    <row r="137" spans="1:68" ht="14.4" x14ac:dyDescent="0.3">
      <c r="A137" s="117" t="s">
        <v>342</v>
      </c>
      <c r="B137" s="153" t="s">
        <v>343</v>
      </c>
      <c r="C137" s="110" t="s">
        <v>353</v>
      </c>
      <c r="D137" s="16" t="s">
        <v>112</v>
      </c>
      <c r="E137" s="16"/>
      <c r="F137" s="22">
        <v>2010</v>
      </c>
      <c r="G137" s="10" t="s">
        <v>349</v>
      </c>
      <c r="H137" s="86">
        <f t="shared" ca="1" si="6"/>
        <v>16</v>
      </c>
      <c r="I137" s="16">
        <f>'DEMARCHE EVS'!B6</f>
        <v>675000</v>
      </c>
      <c r="J137" s="16"/>
      <c r="K137" s="16" t="str">
        <f t="shared" si="7"/>
        <v>Evaluation interne</v>
      </c>
      <c r="L137" s="16">
        <f t="shared" si="8"/>
        <v>2030</v>
      </c>
      <c r="M137" s="71" t="s">
        <v>79</v>
      </c>
      <c r="N137" s="71">
        <v>2030</v>
      </c>
      <c r="O137" s="72">
        <v>40000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9">
        <f xml:space="preserve"> 40000 + 25000</f>
        <v>65000</v>
      </c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V137" s="16"/>
      <c r="AW137" s="16"/>
      <c r="AX137" s="16"/>
      <c r="AY137" s="105"/>
      <c r="AZ137" s="152"/>
      <c r="BA137" s="16"/>
      <c r="BB137" s="16"/>
      <c r="BC137" s="16"/>
      <c r="BD137" s="84" t="s">
        <v>17</v>
      </c>
      <c r="BJ137" s="5" t="s">
        <v>353</v>
      </c>
      <c r="BK137" s="16"/>
      <c r="BL137" s="16"/>
      <c r="BM137" s="16" t="s">
        <v>286</v>
      </c>
      <c r="BN137" s="16"/>
    </row>
    <row r="138" spans="1:68" ht="14.4" x14ac:dyDescent="0.3">
      <c r="A138" s="117" t="s">
        <v>342</v>
      </c>
      <c r="B138" s="153" t="s">
        <v>343</v>
      </c>
      <c r="C138" s="110" t="s">
        <v>354</v>
      </c>
      <c r="D138" s="16" t="s">
        <v>112</v>
      </c>
      <c r="E138" s="16"/>
      <c r="F138" s="10">
        <v>2010</v>
      </c>
      <c r="G138" s="10" t="s">
        <v>349</v>
      </c>
      <c r="H138" s="86">
        <f t="shared" ca="1" si="6"/>
        <v>16</v>
      </c>
      <c r="I138" s="16">
        <f>'DEMARCHE EVS'!B7</f>
        <v>725000</v>
      </c>
      <c r="J138" s="16"/>
      <c r="K138" s="16" t="str">
        <f t="shared" si="7"/>
        <v>Evaluation interne</v>
      </c>
      <c r="L138" s="16">
        <f t="shared" si="8"/>
        <v>2030</v>
      </c>
      <c r="M138" s="71" t="s">
        <v>79</v>
      </c>
      <c r="N138" s="103">
        <v>2027</v>
      </c>
      <c r="O138" s="72">
        <v>40000</v>
      </c>
      <c r="P138" s="16"/>
      <c r="Q138" s="16"/>
      <c r="R138" s="16"/>
      <c r="S138" s="16"/>
      <c r="T138" s="16"/>
      <c r="U138" s="16"/>
      <c r="V138" s="16"/>
      <c r="W138" s="169">
        <f xml:space="preserve"> 40000 + 25000</f>
        <v>65000</v>
      </c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05"/>
      <c r="AZ138" s="152"/>
      <c r="BA138" s="16"/>
      <c r="BB138" s="16"/>
      <c r="BC138" s="16"/>
      <c r="BD138" s="84" t="s">
        <v>17</v>
      </c>
      <c r="BJ138" s="5" t="s">
        <v>354</v>
      </c>
      <c r="BK138" s="16"/>
      <c r="BL138" s="16"/>
      <c r="BM138" s="16" t="s">
        <v>286</v>
      </c>
      <c r="BN138" s="16"/>
    </row>
    <row r="139" spans="1:68" ht="14.4" x14ac:dyDescent="0.3">
      <c r="A139" s="117" t="s">
        <v>342</v>
      </c>
      <c r="B139" s="153" t="s">
        <v>343</v>
      </c>
      <c r="C139" s="110" t="s">
        <v>355</v>
      </c>
      <c r="D139" s="16" t="s">
        <v>112</v>
      </c>
      <c r="E139" s="16" t="s">
        <v>247</v>
      </c>
      <c r="F139" s="10">
        <v>2010</v>
      </c>
      <c r="G139" s="10" t="s">
        <v>349</v>
      </c>
      <c r="H139" s="86">
        <f t="shared" ca="1" si="6"/>
        <v>16</v>
      </c>
      <c r="I139" s="16">
        <v>1000000</v>
      </c>
      <c r="J139" s="16"/>
      <c r="K139" s="16" t="str">
        <f t="shared" si="7"/>
        <v>Evaluation interne</v>
      </c>
      <c r="L139" s="16">
        <f t="shared" si="8"/>
        <v>2030</v>
      </c>
      <c r="M139" s="71" t="s">
        <v>79</v>
      </c>
      <c r="N139" s="122">
        <v>2025</v>
      </c>
      <c r="O139" s="72">
        <v>40000</v>
      </c>
      <c r="P139" s="16"/>
      <c r="Q139" s="224">
        <f>40000+25000</f>
        <v>65000</v>
      </c>
      <c r="R139" s="16"/>
      <c r="S139" s="16"/>
      <c r="T139" s="16"/>
      <c r="U139" s="16"/>
      <c r="V139" s="16"/>
      <c r="W139" s="16"/>
      <c r="X139" s="16"/>
      <c r="Y139" s="60">
        <v>700000</v>
      </c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05"/>
      <c r="AZ139" s="152"/>
      <c r="BA139" s="16"/>
      <c r="BB139" s="16"/>
      <c r="BC139" s="16"/>
      <c r="BD139" s="84" t="s">
        <v>17</v>
      </c>
      <c r="BJ139" s="5" t="s">
        <v>355</v>
      </c>
      <c r="BK139" s="16"/>
      <c r="BL139" s="16"/>
      <c r="BM139" s="16" t="s">
        <v>286</v>
      </c>
      <c r="BN139" s="16"/>
    </row>
    <row r="140" spans="1:68" ht="14.4" x14ac:dyDescent="0.3">
      <c r="A140" s="117" t="s">
        <v>342</v>
      </c>
      <c r="B140" s="153" t="s">
        <v>343</v>
      </c>
      <c r="C140" s="110" t="s">
        <v>356</v>
      </c>
      <c r="D140" s="16" t="s">
        <v>112</v>
      </c>
      <c r="E140" s="16"/>
      <c r="F140" s="10">
        <v>2010</v>
      </c>
      <c r="G140" s="10" t="s">
        <v>349</v>
      </c>
      <c r="H140" s="86">
        <f t="shared" ca="1" si="6"/>
        <v>16</v>
      </c>
      <c r="I140" s="16">
        <f>'DEMARCHE EVS'!B7</f>
        <v>725000</v>
      </c>
      <c r="J140" s="16"/>
      <c r="K140" s="16" t="str">
        <f t="shared" si="7"/>
        <v>Evaluation interne</v>
      </c>
      <c r="L140" s="16">
        <f t="shared" si="8"/>
        <v>2030</v>
      </c>
      <c r="M140" s="71" t="s">
        <v>79</v>
      </c>
      <c r="N140" s="71">
        <v>2028</v>
      </c>
      <c r="O140" s="72">
        <v>40000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9">
        <f xml:space="preserve"> 40000 + 25000</f>
        <v>65000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05"/>
      <c r="AZ140" s="152"/>
      <c r="BA140" s="16"/>
      <c r="BB140" s="16"/>
      <c r="BC140" s="16"/>
      <c r="BD140" s="84" t="s">
        <v>17</v>
      </c>
      <c r="BJ140" s="5" t="s">
        <v>356</v>
      </c>
      <c r="BK140" s="16"/>
      <c r="BL140" s="16"/>
      <c r="BM140" s="16" t="s">
        <v>286</v>
      </c>
      <c r="BN140" s="16"/>
    </row>
    <row r="141" spans="1:68" ht="14.4" x14ac:dyDescent="0.3">
      <c r="A141" s="117" t="s">
        <v>342</v>
      </c>
      <c r="B141" s="153" t="s">
        <v>343</v>
      </c>
      <c r="C141" s="110" t="s">
        <v>357</v>
      </c>
      <c r="D141" s="16" t="s">
        <v>112</v>
      </c>
      <c r="E141" s="16" t="s">
        <v>358</v>
      </c>
      <c r="F141" s="10">
        <v>2010</v>
      </c>
      <c r="G141" s="10" t="s">
        <v>349</v>
      </c>
      <c r="H141" s="86">
        <f t="shared" ref="H141:H147" ca="1" si="16">IF(F141="","",YEAR(TODAY())-F141)</f>
        <v>16</v>
      </c>
      <c r="I141" s="16">
        <f>'DEMARCHE EVS'!B6</f>
        <v>675000</v>
      </c>
      <c r="J141" s="16"/>
      <c r="K141" s="16" t="str">
        <f t="shared" ref="K141:K204" si="17">IF(F141&gt;2008,"Evaluation interne", " ")</f>
        <v>Evaluation interne</v>
      </c>
      <c r="L141" s="16">
        <f t="shared" ref="L141:P204" si="18">IF(F141&gt;2008, F141+20, " ")</f>
        <v>2030</v>
      </c>
      <c r="M141" s="71" t="s">
        <v>79</v>
      </c>
      <c r="N141" s="71">
        <v>2026</v>
      </c>
      <c r="O141" s="72">
        <v>40000</v>
      </c>
      <c r="P141" s="16"/>
      <c r="Q141" s="16"/>
      <c r="R141" s="16"/>
      <c r="S141" s="16"/>
      <c r="T141" s="169">
        <f xml:space="preserve"> 40000 + 25000</f>
        <v>65000</v>
      </c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05"/>
      <c r="AZ141" s="152"/>
      <c r="BA141" s="16"/>
      <c r="BB141" s="16"/>
      <c r="BC141" s="16"/>
      <c r="BD141" s="84" t="s">
        <v>17</v>
      </c>
      <c r="BJ141" s="5" t="s">
        <v>357</v>
      </c>
      <c r="BK141" s="16"/>
      <c r="BL141" s="16"/>
      <c r="BM141" s="16" t="s">
        <v>286</v>
      </c>
      <c r="BN141" s="16"/>
    </row>
    <row r="142" spans="1:68" ht="21" customHeight="1" x14ac:dyDescent="0.3">
      <c r="A142" s="117" t="s">
        <v>366</v>
      </c>
      <c r="B142" s="153" t="s">
        <v>367</v>
      </c>
      <c r="C142" s="109" t="s">
        <v>368</v>
      </c>
      <c r="D142" s="16" t="s">
        <v>112</v>
      </c>
      <c r="E142" s="16" t="s">
        <v>186</v>
      </c>
      <c r="F142" s="8">
        <v>2008</v>
      </c>
      <c r="G142" s="8"/>
      <c r="H142" s="86">
        <f t="shared" ca="1" si="16"/>
        <v>18</v>
      </c>
      <c r="I142" s="16"/>
      <c r="J142" s="16" t="s">
        <v>369</v>
      </c>
      <c r="K142" s="16" t="str">
        <f t="shared" si="17"/>
        <v xml:space="preserve"> </v>
      </c>
      <c r="L142" s="16" t="str">
        <f t="shared" si="18"/>
        <v xml:space="preserve"> </v>
      </c>
      <c r="M142" s="71" t="s">
        <v>79</v>
      </c>
      <c r="N142" s="71">
        <f>F142+39</f>
        <v>2047</v>
      </c>
      <c r="O142" s="72">
        <v>40000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83">
        <v>40000</v>
      </c>
      <c r="AA142" s="16"/>
      <c r="AB142" s="16"/>
      <c r="AC142" s="16"/>
      <c r="AD142" s="16"/>
      <c r="AE142" s="16"/>
      <c r="AF142" s="16"/>
      <c r="AG142" s="16"/>
      <c r="AH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05"/>
      <c r="AZ142" s="152"/>
      <c r="BA142" s="16"/>
      <c r="BB142" s="16"/>
      <c r="BC142" s="16"/>
      <c r="BJ142" s="3" t="s">
        <v>368</v>
      </c>
      <c r="BK142" s="16"/>
      <c r="BL142" s="16"/>
      <c r="BM142" s="16" t="s">
        <v>286</v>
      </c>
      <c r="BN142" s="16"/>
    </row>
    <row r="143" spans="1:68" ht="14.4" x14ac:dyDescent="0.3">
      <c r="A143" s="117" t="s">
        <v>366</v>
      </c>
      <c r="B143" s="153" t="s">
        <v>367</v>
      </c>
      <c r="C143" s="109" t="s">
        <v>370</v>
      </c>
      <c r="D143" s="16" t="s">
        <v>112</v>
      </c>
      <c r="E143" s="16" t="s">
        <v>186</v>
      </c>
      <c r="F143" s="8">
        <v>2008</v>
      </c>
      <c r="G143" s="8"/>
      <c r="H143" s="86">
        <f t="shared" ca="1" si="16"/>
        <v>18</v>
      </c>
      <c r="I143" s="16"/>
      <c r="J143" s="16" t="s">
        <v>369</v>
      </c>
      <c r="K143" s="16" t="str">
        <f t="shared" si="17"/>
        <v xml:space="preserve"> </v>
      </c>
      <c r="L143" s="16" t="str">
        <f t="shared" si="18"/>
        <v xml:space="preserve"> </v>
      </c>
      <c r="M143" s="71" t="s">
        <v>79</v>
      </c>
      <c r="N143" s="71">
        <f>F143+39</f>
        <v>2047</v>
      </c>
      <c r="O143" s="72">
        <v>40000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83">
        <v>40000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05"/>
      <c r="AZ143" s="152"/>
      <c r="BA143" s="16"/>
      <c r="BB143" s="16"/>
      <c r="BC143" s="16"/>
      <c r="BJ143" s="3" t="s">
        <v>370</v>
      </c>
      <c r="BK143" s="16"/>
      <c r="BL143" s="16"/>
      <c r="BM143" s="16" t="s">
        <v>286</v>
      </c>
      <c r="BN143" s="16"/>
    </row>
    <row r="144" spans="1:68" ht="14.4" x14ac:dyDescent="0.3">
      <c r="A144" s="117" t="s">
        <v>366</v>
      </c>
      <c r="B144" s="153" t="s">
        <v>367</v>
      </c>
      <c r="C144" s="109" t="s">
        <v>371</v>
      </c>
      <c r="D144" s="16" t="s">
        <v>112</v>
      </c>
      <c r="E144" s="16" t="s">
        <v>186</v>
      </c>
      <c r="F144" s="8">
        <v>2008</v>
      </c>
      <c r="G144" s="8"/>
      <c r="H144" s="86">
        <f t="shared" ca="1" si="16"/>
        <v>18</v>
      </c>
      <c r="I144" s="16"/>
      <c r="J144" s="16" t="s">
        <v>369</v>
      </c>
      <c r="K144" s="16" t="str">
        <f t="shared" si="17"/>
        <v xml:space="preserve"> </v>
      </c>
      <c r="L144" s="16" t="str">
        <f t="shared" si="18"/>
        <v xml:space="preserve"> </v>
      </c>
      <c r="M144" s="106" t="s">
        <v>79</v>
      </c>
      <c r="N144" s="71">
        <f>F144+39</f>
        <v>2047</v>
      </c>
      <c r="O144" s="72">
        <v>40000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83">
        <v>40000</v>
      </c>
      <c r="AP144" s="16"/>
      <c r="AQ144" s="16"/>
      <c r="AR144" s="16"/>
      <c r="AS144" s="16"/>
      <c r="AT144" s="16"/>
      <c r="AU144" s="16"/>
      <c r="AV144" s="16"/>
      <c r="AW144" s="16"/>
      <c r="AX144" s="16"/>
      <c r="AY144" s="105"/>
      <c r="AZ144" s="152"/>
      <c r="BA144" s="16"/>
      <c r="BB144" s="16"/>
      <c r="BC144" s="16"/>
      <c r="BJ144" s="3" t="s">
        <v>371</v>
      </c>
      <c r="BK144" s="16"/>
      <c r="BL144" s="16"/>
      <c r="BM144" s="16" t="s">
        <v>286</v>
      </c>
      <c r="BN144" s="16"/>
    </row>
    <row r="145" spans="1:68" ht="14.4" x14ac:dyDescent="0.3">
      <c r="A145" s="117" t="s">
        <v>366</v>
      </c>
      <c r="B145" s="153" t="s">
        <v>367</v>
      </c>
      <c r="C145" s="109" t="s">
        <v>372</v>
      </c>
      <c r="D145" s="16" t="s">
        <v>112</v>
      </c>
      <c r="E145" s="16" t="s">
        <v>186</v>
      </c>
      <c r="F145" s="18">
        <v>2008</v>
      </c>
      <c r="G145" s="18"/>
      <c r="H145" s="86">
        <f t="shared" ca="1" si="16"/>
        <v>18</v>
      </c>
      <c r="I145" s="105"/>
      <c r="J145" s="105" t="s">
        <v>369</v>
      </c>
      <c r="K145" s="16" t="str">
        <f t="shared" si="17"/>
        <v xml:space="preserve"> </v>
      </c>
      <c r="L145" s="16" t="str">
        <f t="shared" si="18"/>
        <v xml:space="preserve"> </v>
      </c>
      <c r="M145" s="170" t="s">
        <v>79</v>
      </c>
      <c r="N145" s="104">
        <f>F145+39</f>
        <v>2047</v>
      </c>
      <c r="O145" s="72">
        <v>40000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83">
        <v>40000</v>
      </c>
      <c r="AS145" s="83"/>
      <c r="AT145" s="83"/>
      <c r="AU145" s="16"/>
      <c r="AV145" s="16"/>
      <c r="AW145" s="16"/>
      <c r="AX145" s="16"/>
      <c r="AY145" s="105"/>
      <c r="AZ145" s="152"/>
      <c r="BA145" s="16"/>
      <c r="BB145" s="16"/>
      <c r="BC145" s="16"/>
      <c r="BJ145" s="3" t="s">
        <v>372</v>
      </c>
      <c r="BK145" s="16"/>
      <c r="BL145" s="16"/>
      <c r="BM145" s="16" t="s">
        <v>286</v>
      </c>
      <c r="BN145" s="16"/>
    </row>
    <row r="146" spans="1:68" ht="14.4" x14ac:dyDescent="0.3">
      <c r="A146" s="117" t="s">
        <v>366</v>
      </c>
      <c r="B146" s="153" t="s">
        <v>367</v>
      </c>
      <c r="C146" s="109" t="s">
        <v>373</v>
      </c>
      <c r="D146" s="16" t="s">
        <v>112</v>
      </c>
      <c r="E146" s="16" t="s">
        <v>186</v>
      </c>
      <c r="F146" s="8">
        <v>2008</v>
      </c>
      <c r="G146" s="8"/>
      <c r="H146" s="86">
        <f t="shared" ca="1" si="16"/>
        <v>18</v>
      </c>
      <c r="I146" s="105"/>
      <c r="J146" s="105" t="s">
        <v>369</v>
      </c>
      <c r="K146" s="16" t="str">
        <f t="shared" si="17"/>
        <v xml:space="preserve"> </v>
      </c>
      <c r="L146" s="16" t="str">
        <f t="shared" si="18"/>
        <v xml:space="preserve"> </v>
      </c>
      <c r="M146" s="170" t="s">
        <v>79</v>
      </c>
      <c r="N146" s="104">
        <f>F146+39</f>
        <v>2047</v>
      </c>
      <c r="O146" s="72">
        <v>40000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83">
        <v>40000</v>
      </c>
      <c r="AV146" s="83"/>
      <c r="AW146" s="83"/>
      <c r="AX146" s="16"/>
      <c r="AY146" s="105"/>
      <c r="AZ146" s="152"/>
      <c r="BA146" s="16"/>
      <c r="BB146" s="16"/>
      <c r="BC146" s="16"/>
      <c r="BJ146" s="3" t="s">
        <v>373</v>
      </c>
      <c r="BK146" s="16"/>
      <c r="BL146" s="16"/>
      <c r="BM146" s="16" t="s">
        <v>286</v>
      </c>
      <c r="BN146" s="16"/>
    </row>
    <row r="147" spans="1:68" ht="14.4" x14ac:dyDescent="0.3">
      <c r="A147" s="117" t="s">
        <v>366</v>
      </c>
      <c r="B147" s="153" t="s">
        <v>367</v>
      </c>
      <c r="C147" s="109" t="s">
        <v>374</v>
      </c>
      <c r="D147" s="16" t="s">
        <v>112</v>
      </c>
      <c r="E147" s="16" t="s">
        <v>375</v>
      </c>
      <c r="F147" s="8"/>
      <c r="G147" s="8"/>
      <c r="H147" s="86" t="str">
        <f t="shared" ca="1" si="16"/>
        <v/>
      </c>
      <c r="I147" s="105"/>
      <c r="J147" s="105" t="s">
        <v>369</v>
      </c>
      <c r="K147" s="16" t="str">
        <f t="shared" si="17"/>
        <v xml:space="preserve"> </v>
      </c>
      <c r="L147" s="16" t="str">
        <f t="shared" si="18"/>
        <v xml:space="preserve"> </v>
      </c>
      <c r="M147" s="170" t="s">
        <v>79</v>
      </c>
      <c r="N147" s="104">
        <v>2026</v>
      </c>
      <c r="O147" s="72">
        <v>40000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05"/>
      <c r="AZ147" s="152"/>
      <c r="BA147" s="16"/>
      <c r="BB147" s="16"/>
      <c r="BC147" s="16"/>
      <c r="BJ147" s="3" t="s">
        <v>376</v>
      </c>
      <c r="BK147" s="16"/>
      <c r="BL147" s="16"/>
      <c r="BM147" s="16" t="s">
        <v>286</v>
      </c>
      <c r="BN147" s="16"/>
    </row>
    <row r="148" spans="1:68" ht="14.4" x14ac:dyDescent="0.3">
      <c r="A148" s="117" t="s">
        <v>366</v>
      </c>
      <c r="B148" s="153" t="s">
        <v>367</v>
      </c>
      <c r="C148" s="109" t="s">
        <v>377</v>
      </c>
      <c r="D148" s="16" t="s">
        <v>112</v>
      </c>
      <c r="E148" s="16" t="s">
        <v>186</v>
      </c>
      <c r="F148" s="8"/>
      <c r="G148" s="8"/>
      <c r="H148" s="86" t="str">
        <f ca="1">IF(F148="","",YEAR(TODAY())-F148)</f>
        <v/>
      </c>
      <c r="I148" s="16"/>
      <c r="J148" s="16"/>
      <c r="K148" s="16" t="str">
        <f t="shared" si="17"/>
        <v xml:space="preserve"> </v>
      </c>
      <c r="L148" s="16" t="str">
        <f t="shared" si="18"/>
        <v xml:space="preserve"> </v>
      </c>
      <c r="M148" s="71" t="s">
        <v>79</v>
      </c>
      <c r="N148" s="71">
        <f>F148+39</f>
        <v>39</v>
      </c>
      <c r="O148" s="72">
        <v>40000</v>
      </c>
      <c r="P148" s="16"/>
      <c r="Q148" s="16"/>
      <c r="R148" s="16"/>
      <c r="S148" s="16"/>
      <c r="T148" s="16"/>
      <c r="U148" s="118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83"/>
      <c r="AV148" s="83"/>
      <c r="AW148" s="83"/>
      <c r="AX148" s="16"/>
      <c r="AY148" s="105"/>
      <c r="AZ148" s="152"/>
      <c r="BA148" s="16"/>
      <c r="BB148" s="16"/>
      <c r="BC148" s="16"/>
      <c r="BJ148" s="3"/>
      <c r="BK148" s="16"/>
      <c r="BL148" s="16"/>
      <c r="BM148" s="16"/>
      <c r="BN148" s="16"/>
    </row>
    <row r="149" spans="1:68" ht="14.4" x14ac:dyDescent="0.3">
      <c r="A149" s="117" t="s">
        <v>366</v>
      </c>
      <c r="B149" s="153" t="s">
        <v>378</v>
      </c>
      <c r="C149" s="111" t="s">
        <v>391</v>
      </c>
      <c r="D149" s="16" t="s">
        <v>112</v>
      </c>
      <c r="E149" s="16" t="s">
        <v>184</v>
      </c>
      <c r="F149" s="6">
        <v>2020</v>
      </c>
      <c r="G149" s="6"/>
      <c r="H149" s="86">
        <f t="shared" ref="H149:H198" ca="1" si="19">IF(F149="","",YEAR(TODAY())-F149)</f>
        <v>6</v>
      </c>
      <c r="I149" s="16"/>
      <c r="J149" s="16" t="s">
        <v>369</v>
      </c>
      <c r="K149" s="16" t="str">
        <f t="shared" si="17"/>
        <v>Evaluation interne</v>
      </c>
      <c r="L149" s="16">
        <f t="shared" si="18"/>
        <v>2040</v>
      </c>
      <c r="M149" s="71" t="s">
        <v>79</v>
      </c>
      <c r="N149" s="71">
        <f>F149+39</f>
        <v>2059</v>
      </c>
      <c r="O149" s="72">
        <v>40000</v>
      </c>
      <c r="P149" s="16"/>
      <c r="Q149" s="16"/>
      <c r="R149" s="16"/>
      <c r="S149" s="16"/>
      <c r="T149" s="105"/>
      <c r="U149" s="117"/>
      <c r="V149" s="153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83">
        <v>5000</v>
      </c>
      <c r="AV149" s="16"/>
      <c r="AW149" s="16"/>
      <c r="AX149" s="16"/>
      <c r="AY149" s="105"/>
      <c r="AZ149" s="152"/>
      <c r="BA149" s="16"/>
      <c r="BB149" s="16"/>
      <c r="BC149" s="16"/>
      <c r="BD149" s="84" t="s">
        <v>17</v>
      </c>
      <c r="BJ149" s="1" t="s">
        <v>391</v>
      </c>
      <c r="BK149" s="16"/>
      <c r="BL149" s="16"/>
      <c r="BM149" s="16" t="s">
        <v>286</v>
      </c>
      <c r="BN149" s="16"/>
    </row>
    <row r="150" spans="1:68" ht="14.4" x14ac:dyDescent="0.3">
      <c r="A150" s="117" t="s">
        <v>366</v>
      </c>
      <c r="B150" s="153" t="s">
        <v>378</v>
      </c>
      <c r="C150" s="111" t="s">
        <v>408</v>
      </c>
      <c r="D150" s="16" t="s">
        <v>98</v>
      </c>
      <c r="E150" s="16" t="s">
        <v>409</v>
      </c>
      <c r="F150" s="6">
        <v>2019</v>
      </c>
      <c r="G150" s="6"/>
      <c r="H150" s="86">
        <f t="shared" ca="1" si="19"/>
        <v>7</v>
      </c>
      <c r="I150" s="16"/>
      <c r="J150" s="16" t="s">
        <v>107</v>
      </c>
      <c r="K150" s="16" t="str">
        <f t="shared" si="17"/>
        <v>Evaluation interne</v>
      </c>
      <c r="L150" s="16">
        <f t="shared" si="18"/>
        <v>2039</v>
      </c>
      <c r="M150" s="71" t="s">
        <v>79</v>
      </c>
      <c r="N150" s="71">
        <f>F150+20</f>
        <v>2039</v>
      </c>
      <c r="O150" s="72">
        <v>40000</v>
      </c>
      <c r="P150" s="63">
        <v>75000</v>
      </c>
      <c r="Q150" s="16"/>
      <c r="R150" s="16"/>
      <c r="S150" s="16"/>
      <c r="T150" s="16"/>
      <c r="U150" s="119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83">
        <v>5000</v>
      </c>
      <c r="AS150" s="16"/>
      <c r="AT150" s="16"/>
      <c r="AU150" s="16"/>
      <c r="AV150" s="16"/>
      <c r="AW150" s="16"/>
      <c r="AX150" s="16"/>
      <c r="AY150" s="105"/>
      <c r="AZ150" s="152"/>
      <c r="BA150" s="16"/>
      <c r="BB150" s="16"/>
      <c r="BC150" s="16"/>
      <c r="BJ150" s="1" t="s">
        <v>408</v>
      </c>
      <c r="BK150" s="16"/>
      <c r="BL150" s="16"/>
      <c r="BM150" s="16" t="s">
        <v>286</v>
      </c>
      <c r="BN150" s="16"/>
    </row>
    <row r="151" spans="1:68" ht="14.4" x14ac:dyDescent="0.3">
      <c r="A151" s="117" t="s">
        <v>366</v>
      </c>
      <c r="B151" s="153" t="s">
        <v>378</v>
      </c>
      <c r="C151" s="111" t="s">
        <v>410</v>
      </c>
      <c r="D151" s="16" t="s">
        <v>106</v>
      </c>
      <c r="E151" s="16" t="s">
        <v>409</v>
      </c>
      <c r="F151" s="6">
        <v>2019</v>
      </c>
      <c r="G151" s="6"/>
      <c r="H151" s="86">
        <f t="shared" ca="1" si="19"/>
        <v>7</v>
      </c>
      <c r="I151" s="16"/>
      <c r="J151" s="16"/>
      <c r="K151" s="16" t="str">
        <f t="shared" si="17"/>
        <v>Evaluation interne</v>
      </c>
      <c r="L151" s="16">
        <f t="shared" si="18"/>
        <v>2039</v>
      </c>
      <c r="M151" s="71"/>
      <c r="N151" s="71">
        <v>2039</v>
      </c>
      <c r="O151" s="72"/>
      <c r="P151" s="63"/>
      <c r="Q151" s="16"/>
      <c r="R151" s="16"/>
      <c r="S151" s="16"/>
      <c r="T151" s="16"/>
      <c r="U151" s="119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83">
        <v>5000</v>
      </c>
      <c r="AS151" s="16"/>
      <c r="AT151" s="16"/>
      <c r="AU151" s="16"/>
      <c r="AV151" s="16"/>
      <c r="AW151" s="16"/>
      <c r="AX151" s="16"/>
      <c r="AY151" s="105"/>
      <c r="AZ151" s="152"/>
      <c r="BA151" s="16"/>
      <c r="BB151" s="16"/>
      <c r="BC151" s="16"/>
      <c r="BJ151" s="1"/>
      <c r="BK151" s="16"/>
      <c r="BL151" s="16"/>
      <c r="BM151" s="16"/>
      <c r="BN151" s="16"/>
    </row>
    <row r="152" spans="1:68" ht="14.4" x14ac:dyDescent="0.3">
      <c r="A152" s="117" t="s">
        <v>366</v>
      </c>
      <c r="B152" s="153" t="s">
        <v>378</v>
      </c>
      <c r="C152" s="111" t="s">
        <v>411</v>
      </c>
      <c r="D152" s="16" t="s">
        <v>112</v>
      </c>
      <c r="E152" s="16" t="s">
        <v>409</v>
      </c>
      <c r="F152" s="6">
        <v>2019</v>
      </c>
      <c r="G152" s="6"/>
      <c r="H152" s="86">
        <f t="shared" ca="1" si="19"/>
        <v>7</v>
      </c>
      <c r="I152" s="16"/>
      <c r="J152" s="16" t="s">
        <v>369</v>
      </c>
      <c r="K152" s="16" t="str">
        <f t="shared" si="17"/>
        <v>Evaluation interne</v>
      </c>
      <c r="L152" s="16">
        <f t="shared" si="18"/>
        <v>2039</v>
      </c>
      <c r="M152" s="71" t="s">
        <v>79</v>
      </c>
      <c r="N152" s="71">
        <f>F152+20</f>
        <v>2039</v>
      </c>
      <c r="O152" s="72">
        <v>40000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83">
        <v>5000</v>
      </c>
      <c r="AS152" s="16"/>
      <c r="AT152" s="16"/>
      <c r="AU152" s="16"/>
      <c r="AV152" s="16"/>
      <c r="AW152" s="16"/>
      <c r="AX152" s="16"/>
      <c r="AY152" s="105"/>
      <c r="AZ152" s="152"/>
      <c r="BA152" s="16"/>
      <c r="BB152" s="16"/>
      <c r="BC152" s="16"/>
      <c r="BD152" s="84" t="s">
        <v>17</v>
      </c>
      <c r="BJ152" s="1" t="s">
        <v>411</v>
      </c>
      <c r="BK152" s="16"/>
      <c r="BL152" s="16"/>
      <c r="BM152" s="16" t="s">
        <v>286</v>
      </c>
      <c r="BN152" s="16"/>
    </row>
    <row r="153" spans="1:68" ht="14.7" customHeight="1" x14ac:dyDescent="0.3">
      <c r="A153" s="117" t="s">
        <v>366</v>
      </c>
      <c r="B153" s="153" t="s">
        <v>378</v>
      </c>
      <c r="C153" s="111" t="s">
        <v>387</v>
      </c>
      <c r="D153" s="16" t="s">
        <v>112</v>
      </c>
      <c r="E153" s="16" t="s">
        <v>388</v>
      </c>
      <c r="F153" s="6">
        <v>2017</v>
      </c>
      <c r="G153" s="6"/>
      <c r="H153" s="86">
        <f t="shared" ca="1" si="19"/>
        <v>9</v>
      </c>
      <c r="I153" s="16"/>
      <c r="J153" s="16" t="s">
        <v>369</v>
      </c>
      <c r="K153" s="16" t="str">
        <f t="shared" si="17"/>
        <v>Evaluation interne</v>
      </c>
      <c r="L153" s="16">
        <f t="shared" si="18"/>
        <v>2037</v>
      </c>
      <c r="M153" s="71" t="s">
        <v>79</v>
      </c>
      <c r="N153" s="71">
        <f t="shared" ref="N153:N163" si="20">F153+39</f>
        <v>2056</v>
      </c>
      <c r="O153" s="72">
        <v>40000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83">
        <v>5000</v>
      </c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05"/>
      <c r="AZ153" s="152"/>
      <c r="BA153" s="16"/>
      <c r="BB153" s="16"/>
      <c r="BC153" s="16"/>
      <c r="BJ153" s="1" t="s">
        <v>387</v>
      </c>
      <c r="BK153" s="16"/>
      <c r="BL153" s="16"/>
      <c r="BM153" s="16" t="s">
        <v>286</v>
      </c>
      <c r="BN153" s="16"/>
    </row>
    <row r="154" spans="1:68" ht="14.4" x14ac:dyDescent="0.3">
      <c r="A154" s="117" t="s">
        <v>366</v>
      </c>
      <c r="B154" s="153" t="s">
        <v>378</v>
      </c>
      <c r="C154" s="111" t="s">
        <v>379</v>
      </c>
      <c r="D154" s="16" t="s">
        <v>98</v>
      </c>
      <c r="E154" s="16" t="s">
        <v>142</v>
      </c>
      <c r="F154" s="6">
        <v>2015</v>
      </c>
      <c r="G154" s="6"/>
      <c r="H154" s="86">
        <f t="shared" ca="1" si="19"/>
        <v>11</v>
      </c>
      <c r="I154" s="16">
        <f>'DEMARCHE EVS'!B9</f>
        <v>950000</v>
      </c>
      <c r="J154" s="16" t="s">
        <v>369</v>
      </c>
      <c r="K154" s="16" t="str">
        <f t="shared" si="17"/>
        <v>Evaluation interne</v>
      </c>
      <c r="L154" s="16">
        <f t="shared" si="18"/>
        <v>2035</v>
      </c>
      <c r="M154" s="71" t="s">
        <v>79</v>
      </c>
      <c r="N154" s="71">
        <f t="shared" si="20"/>
        <v>2054</v>
      </c>
      <c r="O154" s="72">
        <v>40000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54"/>
      <c r="AH154" s="54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83">
        <v>5000</v>
      </c>
      <c r="AV154" s="16"/>
      <c r="AW154" s="16"/>
      <c r="AX154" s="16"/>
      <c r="AY154" s="105"/>
      <c r="AZ154" s="152"/>
      <c r="BA154" s="16"/>
      <c r="BB154" s="16"/>
      <c r="BC154" s="16"/>
      <c r="BJ154" s="1" t="s">
        <v>379</v>
      </c>
      <c r="BK154" s="16"/>
      <c r="BL154" s="16"/>
      <c r="BM154" s="16" t="s">
        <v>286</v>
      </c>
      <c r="BN154" s="16"/>
    </row>
    <row r="155" spans="1:68" ht="14.4" x14ac:dyDescent="0.3">
      <c r="A155" s="117" t="s">
        <v>366</v>
      </c>
      <c r="B155" s="153" t="s">
        <v>378</v>
      </c>
      <c r="C155" s="111" t="s">
        <v>380</v>
      </c>
      <c r="D155" s="16" t="s">
        <v>112</v>
      </c>
      <c r="E155" s="16"/>
      <c r="F155" s="6">
        <v>2014</v>
      </c>
      <c r="G155" s="6"/>
      <c r="H155" s="86">
        <f t="shared" ca="1" si="19"/>
        <v>12</v>
      </c>
      <c r="I155" s="16">
        <f>'DEMARCHE EVS'!B9</f>
        <v>950000</v>
      </c>
      <c r="J155" s="16" t="s">
        <v>369</v>
      </c>
      <c r="K155" s="16" t="str">
        <f t="shared" si="17"/>
        <v>Evaluation interne</v>
      </c>
      <c r="L155" s="16">
        <f t="shared" si="18"/>
        <v>2034</v>
      </c>
      <c r="M155" s="71" t="s">
        <v>79</v>
      </c>
      <c r="N155" s="71">
        <f t="shared" si="20"/>
        <v>2053</v>
      </c>
      <c r="O155" s="72">
        <v>40000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D155" s="16"/>
      <c r="AE155" s="16"/>
      <c r="AF155" s="16"/>
      <c r="AG155" s="54"/>
      <c r="AH155" s="54"/>
      <c r="AI155" s="16"/>
      <c r="AJ155" s="16"/>
      <c r="AK155" s="16"/>
      <c r="AL155" s="16"/>
      <c r="AM155" s="16"/>
      <c r="AN155" s="16"/>
      <c r="AO155" s="16"/>
      <c r="AP155" s="16"/>
      <c r="AQ155" s="16"/>
      <c r="AR155" s="83">
        <v>5000</v>
      </c>
      <c r="AS155" s="16"/>
      <c r="AT155" s="16"/>
      <c r="AU155" s="16"/>
      <c r="AV155" s="16"/>
      <c r="AW155" s="16"/>
      <c r="AX155" s="16"/>
      <c r="AY155" s="105"/>
      <c r="AZ155" s="152"/>
      <c r="BA155" s="16"/>
      <c r="BB155" s="16"/>
      <c r="BC155" s="16"/>
      <c r="BD155" s="84" t="s">
        <v>17</v>
      </c>
      <c r="BJ155" s="1" t="s">
        <v>380</v>
      </c>
      <c r="BK155" s="16"/>
      <c r="BL155" s="16"/>
      <c r="BM155" s="16" t="s">
        <v>286</v>
      </c>
      <c r="BN155" s="16"/>
    </row>
    <row r="156" spans="1:68" ht="14.4" x14ac:dyDescent="0.3">
      <c r="A156" s="117" t="s">
        <v>366</v>
      </c>
      <c r="B156" s="153" t="s">
        <v>378</v>
      </c>
      <c r="C156" s="111" t="s">
        <v>383</v>
      </c>
      <c r="D156" s="16" t="s">
        <v>112</v>
      </c>
      <c r="E156" s="16" t="s">
        <v>384</v>
      </c>
      <c r="F156" s="6">
        <v>2014</v>
      </c>
      <c r="G156" s="6"/>
      <c r="H156" s="86">
        <f t="shared" ca="1" si="19"/>
        <v>12</v>
      </c>
      <c r="I156" s="16">
        <f>'DEMARCHE EVS'!B8</f>
        <v>840000</v>
      </c>
      <c r="J156" s="16" t="s">
        <v>369</v>
      </c>
      <c r="K156" s="16" t="str">
        <f t="shared" si="17"/>
        <v>Evaluation interne</v>
      </c>
      <c r="L156" s="16">
        <f t="shared" si="18"/>
        <v>2034</v>
      </c>
      <c r="M156" s="71" t="s">
        <v>79</v>
      </c>
      <c r="N156" s="71">
        <f t="shared" si="20"/>
        <v>2053</v>
      </c>
      <c r="O156" s="72">
        <v>40000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D156" s="16"/>
      <c r="AE156" s="16"/>
      <c r="AF156" s="16"/>
      <c r="AG156" s="54"/>
      <c r="AH156" s="54"/>
      <c r="AI156" s="16"/>
      <c r="AJ156" s="16"/>
      <c r="AK156" s="16"/>
      <c r="AL156" s="16"/>
      <c r="AM156" s="16"/>
      <c r="AN156" s="16"/>
      <c r="AO156" s="16"/>
      <c r="AP156" s="16"/>
      <c r="AQ156" s="16"/>
      <c r="AR156" s="83">
        <v>5000</v>
      </c>
      <c r="AS156" s="16"/>
      <c r="AT156" s="16"/>
      <c r="AU156" s="16"/>
      <c r="AV156" s="16"/>
      <c r="AW156" s="16"/>
      <c r="AX156" s="16"/>
      <c r="AY156" s="105"/>
      <c r="AZ156" s="152"/>
      <c r="BA156" s="16"/>
      <c r="BB156" s="16"/>
      <c r="BC156" s="16"/>
      <c r="BD156" s="84" t="s">
        <v>17</v>
      </c>
      <c r="BJ156" s="1" t="s">
        <v>383</v>
      </c>
      <c r="BK156" s="16"/>
      <c r="BL156" s="16"/>
      <c r="BM156" s="16" t="s">
        <v>286</v>
      </c>
      <c r="BN156" s="16"/>
    </row>
    <row r="157" spans="1:68" ht="15.75" customHeight="1" x14ac:dyDescent="0.3">
      <c r="A157" s="117" t="s">
        <v>366</v>
      </c>
      <c r="B157" s="153" t="s">
        <v>378</v>
      </c>
      <c r="C157" s="111" t="s">
        <v>385</v>
      </c>
      <c r="D157" s="16" t="s">
        <v>112</v>
      </c>
      <c r="E157" s="16" t="s">
        <v>109</v>
      </c>
      <c r="F157" s="6">
        <v>2013</v>
      </c>
      <c r="G157" s="6"/>
      <c r="H157" s="86">
        <f t="shared" ca="1" si="19"/>
        <v>13</v>
      </c>
      <c r="I157" s="16">
        <f>'DEMARCHE EVS'!B6</f>
        <v>675000</v>
      </c>
      <c r="J157" s="16" t="s">
        <v>369</v>
      </c>
      <c r="K157" s="16" t="str">
        <f t="shared" si="17"/>
        <v>Evaluation interne</v>
      </c>
      <c r="L157" s="16">
        <f t="shared" si="18"/>
        <v>2033</v>
      </c>
      <c r="M157" s="71" t="s">
        <v>79</v>
      </c>
      <c r="N157" s="71">
        <f t="shared" si="20"/>
        <v>2052</v>
      </c>
      <c r="O157" s="72">
        <v>40000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83">
        <v>5000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05"/>
      <c r="AZ157" s="152"/>
      <c r="BA157" s="16"/>
      <c r="BB157" s="16"/>
      <c r="BC157" s="16"/>
      <c r="BD157" s="84" t="s">
        <v>17</v>
      </c>
      <c r="BJ157" s="1" t="s">
        <v>385</v>
      </c>
      <c r="BK157" s="16"/>
      <c r="BL157" s="16"/>
      <c r="BM157" s="16" t="s">
        <v>286</v>
      </c>
      <c r="BN157" s="16"/>
      <c r="BO157" s="126" t="s">
        <v>386</v>
      </c>
      <c r="BP157" s="85">
        <v>2025</v>
      </c>
    </row>
    <row r="158" spans="1:68" ht="14.4" x14ac:dyDescent="0.3">
      <c r="A158" s="117" t="s">
        <v>366</v>
      </c>
      <c r="B158" s="153" t="s">
        <v>378</v>
      </c>
      <c r="C158" s="111" t="s">
        <v>389</v>
      </c>
      <c r="D158" s="16" t="s">
        <v>112</v>
      </c>
      <c r="E158" s="16" t="s">
        <v>390</v>
      </c>
      <c r="F158" s="6">
        <v>2013</v>
      </c>
      <c r="G158" s="6"/>
      <c r="H158" s="86">
        <f t="shared" ca="1" si="19"/>
        <v>13</v>
      </c>
      <c r="I158" s="16">
        <f>'DEMARCHE EVS'!B6</f>
        <v>675000</v>
      </c>
      <c r="J158" s="16" t="s">
        <v>369</v>
      </c>
      <c r="K158" s="16" t="str">
        <f t="shared" si="17"/>
        <v>Evaluation interne</v>
      </c>
      <c r="L158" s="16">
        <f t="shared" si="18"/>
        <v>2033</v>
      </c>
      <c r="M158" s="71" t="s">
        <v>79</v>
      </c>
      <c r="N158" s="71">
        <f t="shared" si="20"/>
        <v>2052</v>
      </c>
      <c r="O158" s="72">
        <v>40000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83">
        <v>5000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05"/>
      <c r="AZ158" s="152"/>
      <c r="BA158" s="16"/>
      <c r="BB158" s="16"/>
      <c r="BC158" s="16"/>
      <c r="BD158" s="84" t="s">
        <v>17</v>
      </c>
      <c r="BJ158" s="1" t="s">
        <v>389</v>
      </c>
      <c r="BK158" s="16"/>
      <c r="BL158" s="16"/>
      <c r="BM158" s="16" t="s">
        <v>286</v>
      </c>
      <c r="BN158" s="16"/>
    </row>
    <row r="159" spans="1:68" ht="14.4" x14ac:dyDescent="0.3">
      <c r="A159" s="117" t="s">
        <v>366</v>
      </c>
      <c r="B159" s="153" t="s">
        <v>378</v>
      </c>
      <c r="C159" s="114" t="s">
        <v>412</v>
      </c>
      <c r="D159" s="16" t="s">
        <v>112</v>
      </c>
      <c r="E159" s="16" t="s">
        <v>245</v>
      </c>
      <c r="F159" s="27">
        <v>2013</v>
      </c>
      <c r="G159" s="27"/>
      <c r="H159" s="86">
        <f t="shared" ca="1" si="19"/>
        <v>13</v>
      </c>
      <c r="I159" s="16">
        <f>'DEMARCHE EVS'!B4</f>
        <v>70000</v>
      </c>
      <c r="J159" s="16" t="s">
        <v>369</v>
      </c>
      <c r="K159" s="16" t="str">
        <f t="shared" si="17"/>
        <v>Evaluation interne</v>
      </c>
      <c r="L159" s="16">
        <f t="shared" si="18"/>
        <v>2033</v>
      </c>
      <c r="M159" s="71" t="s">
        <v>79</v>
      </c>
      <c r="N159" s="71">
        <f t="shared" si="20"/>
        <v>2052</v>
      </c>
      <c r="O159" s="72">
        <v>40000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83">
        <v>5000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05"/>
      <c r="AZ159" s="152"/>
      <c r="BA159" s="16"/>
      <c r="BB159" s="16"/>
      <c r="BC159" s="16"/>
      <c r="BJ159" s="26" t="s">
        <v>412</v>
      </c>
      <c r="BK159" s="16"/>
      <c r="BL159" s="16"/>
      <c r="BM159" s="16" t="s">
        <v>286</v>
      </c>
      <c r="BN159" s="16"/>
    </row>
    <row r="160" spans="1:68" ht="14.4" x14ac:dyDescent="0.3">
      <c r="A160" s="117" t="s">
        <v>366</v>
      </c>
      <c r="B160" s="153" t="s">
        <v>378</v>
      </c>
      <c r="C160" s="111" t="s">
        <v>381</v>
      </c>
      <c r="D160" s="16" t="s">
        <v>112</v>
      </c>
      <c r="E160" s="16" t="s">
        <v>382</v>
      </c>
      <c r="F160" s="13">
        <v>2012</v>
      </c>
      <c r="G160" s="13"/>
      <c r="H160" s="86">
        <f t="shared" ca="1" si="19"/>
        <v>14</v>
      </c>
      <c r="I160" s="16">
        <f>'DEMARCHE EVS'!B8</f>
        <v>840000</v>
      </c>
      <c r="J160" s="16" t="s">
        <v>81</v>
      </c>
      <c r="K160" s="16" t="str">
        <f t="shared" si="17"/>
        <v>Evaluation interne</v>
      </c>
      <c r="L160" s="16">
        <f t="shared" si="18"/>
        <v>2032</v>
      </c>
      <c r="M160" s="71" t="s">
        <v>79</v>
      </c>
      <c r="N160" s="71">
        <f t="shared" si="20"/>
        <v>2051</v>
      </c>
      <c r="O160" s="72">
        <v>40000</v>
      </c>
      <c r="P160" s="16"/>
      <c r="Q160" s="16"/>
      <c r="R160" s="16"/>
      <c r="S160" s="16"/>
      <c r="T160" s="16"/>
      <c r="U160" s="16"/>
      <c r="V160" s="16"/>
      <c r="W160" s="83">
        <v>5000</v>
      </c>
      <c r="X160" s="16"/>
      <c r="Y160" s="16"/>
      <c r="Z160" s="16"/>
      <c r="AA160" s="16"/>
      <c r="AB160" s="16"/>
      <c r="AC160" s="16"/>
      <c r="AD160" s="16"/>
      <c r="AE160" s="16"/>
      <c r="AF160" s="16"/>
      <c r="AG160" s="54"/>
      <c r="AH160" s="54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05"/>
      <c r="AZ160" s="152"/>
      <c r="BA160" s="16"/>
      <c r="BB160" s="16"/>
      <c r="BC160" s="16"/>
      <c r="BD160" s="84">
        <v>2026</v>
      </c>
      <c r="BJ160" s="1" t="s">
        <v>381</v>
      </c>
      <c r="BK160" s="16"/>
      <c r="BL160" s="16"/>
      <c r="BM160" s="16" t="s">
        <v>286</v>
      </c>
      <c r="BN160" s="124">
        <v>2025</v>
      </c>
    </row>
    <row r="161" spans="1:67" ht="14.4" x14ac:dyDescent="0.3">
      <c r="A161" s="117" t="s">
        <v>366</v>
      </c>
      <c r="B161" s="153" t="s">
        <v>378</v>
      </c>
      <c r="C161" s="111" t="s">
        <v>402</v>
      </c>
      <c r="D161" s="16" t="s">
        <v>112</v>
      </c>
      <c r="E161" s="16" t="s">
        <v>403</v>
      </c>
      <c r="F161" s="6">
        <v>2012</v>
      </c>
      <c r="G161" s="6"/>
      <c r="H161" s="86">
        <f t="shared" ca="1" si="19"/>
        <v>14</v>
      </c>
      <c r="I161" s="16">
        <f>'DEMARCHE EVS'!B8</f>
        <v>840000</v>
      </c>
      <c r="J161" s="16" t="s">
        <v>369</v>
      </c>
      <c r="K161" s="16" t="str">
        <f t="shared" si="17"/>
        <v>Evaluation interne</v>
      </c>
      <c r="L161" s="16">
        <f t="shared" si="18"/>
        <v>2032</v>
      </c>
      <c r="M161" s="71" t="s">
        <v>79</v>
      </c>
      <c r="N161" s="71">
        <f t="shared" si="20"/>
        <v>2051</v>
      </c>
      <c r="O161" s="72">
        <v>40000</v>
      </c>
      <c r="P161" s="16"/>
      <c r="Q161" s="16"/>
      <c r="R161" s="16"/>
      <c r="S161" s="16"/>
      <c r="T161" s="16"/>
      <c r="U161" s="16"/>
      <c r="V161" s="16"/>
      <c r="W161" s="83">
        <v>5000</v>
      </c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05"/>
      <c r="AZ161" s="152"/>
      <c r="BA161" s="16"/>
      <c r="BB161" s="16"/>
      <c r="BC161" s="16"/>
      <c r="BD161" s="84" t="s">
        <v>17</v>
      </c>
      <c r="BJ161" s="1" t="s">
        <v>402</v>
      </c>
      <c r="BK161" s="16"/>
      <c r="BL161" s="16"/>
      <c r="BM161" s="16" t="s">
        <v>286</v>
      </c>
      <c r="BN161" s="16"/>
    </row>
    <row r="162" spans="1:67" ht="14.4" x14ac:dyDescent="0.3">
      <c r="A162" s="117" t="s">
        <v>366</v>
      </c>
      <c r="B162" s="153" t="s">
        <v>378</v>
      </c>
      <c r="C162" s="111" t="s">
        <v>404</v>
      </c>
      <c r="D162" s="16" t="s">
        <v>112</v>
      </c>
      <c r="E162" s="16" t="s">
        <v>405</v>
      </c>
      <c r="F162" s="6">
        <v>2012</v>
      </c>
      <c r="G162" s="6"/>
      <c r="H162" s="86">
        <f t="shared" ca="1" si="19"/>
        <v>14</v>
      </c>
      <c r="I162" s="16">
        <f>'DEMARCHE EVS'!B8</f>
        <v>840000</v>
      </c>
      <c r="J162" s="16" t="s">
        <v>590</v>
      </c>
      <c r="K162" s="16" t="str">
        <f t="shared" si="17"/>
        <v>Evaluation interne</v>
      </c>
      <c r="L162" s="16">
        <f t="shared" si="18"/>
        <v>2032</v>
      </c>
      <c r="M162" s="71" t="s">
        <v>79</v>
      </c>
      <c r="N162" s="71">
        <f t="shared" si="20"/>
        <v>2051</v>
      </c>
      <c r="O162" s="72">
        <v>40000</v>
      </c>
      <c r="P162" s="16"/>
      <c r="Q162" s="16"/>
      <c r="R162" s="16"/>
      <c r="S162" s="16"/>
      <c r="T162" s="16"/>
      <c r="U162" s="16"/>
      <c r="V162" s="16"/>
      <c r="W162" s="83">
        <v>5000</v>
      </c>
      <c r="X162" s="246">
        <v>90000</v>
      </c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05"/>
      <c r="AZ162" s="152"/>
      <c r="BA162" s="16"/>
      <c r="BB162" s="16"/>
      <c r="BC162" s="16"/>
      <c r="BD162" s="84">
        <v>2026</v>
      </c>
      <c r="BJ162" s="1" t="s">
        <v>404</v>
      </c>
      <c r="BK162" s="16"/>
      <c r="BL162" s="16"/>
      <c r="BM162" s="16" t="s">
        <v>286</v>
      </c>
      <c r="BN162" s="124">
        <v>2025</v>
      </c>
      <c r="BO162" s="11" t="s">
        <v>407</v>
      </c>
    </row>
    <row r="163" spans="1:67" ht="14.4" x14ac:dyDescent="0.3">
      <c r="A163" s="117" t="s">
        <v>366</v>
      </c>
      <c r="B163" s="153" t="s">
        <v>378</v>
      </c>
      <c r="C163" s="12" t="s">
        <v>395</v>
      </c>
      <c r="D163" s="16" t="s">
        <v>98</v>
      </c>
      <c r="E163" s="16" t="s">
        <v>142</v>
      </c>
      <c r="F163" s="13">
        <v>2008</v>
      </c>
      <c r="G163" s="13"/>
      <c r="H163" s="86">
        <f t="shared" ca="1" si="19"/>
        <v>18</v>
      </c>
      <c r="I163" s="16"/>
      <c r="J163" s="16"/>
      <c r="K163" s="16" t="str">
        <f t="shared" si="17"/>
        <v xml:space="preserve"> </v>
      </c>
      <c r="L163" s="16" t="str">
        <f t="shared" si="18"/>
        <v xml:space="preserve"> </v>
      </c>
      <c r="M163" s="71" t="s">
        <v>79</v>
      </c>
      <c r="N163" s="71">
        <f t="shared" si="20"/>
        <v>2047</v>
      </c>
      <c r="O163" s="72">
        <v>40000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05"/>
      <c r="AZ163" s="152"/>
      <c r="BA163" s="16"/>
      <c r="BB163" s="16"/>
      <c r="BC163" s="16"/>
      <c r="BJ163" s="28" t="s">
        <v>395</v>
      </c>
      <c r="BK163" s="16"/>
      <c r="BL163" s="16"/>
      <c r="BM163" s="16" t="s">
        <v>286</v>
      </c>
      <c r="BN163" s="16"/>
    </row>
    <row r="164" spans="1:67" ht="14.4" x14ac:dyDescent="0.3">
      <c r="A164" s="117" t="s">
        <v>366</v>
      </c>
      <c r="B164" s="153" t="s">
        <v>378</v>
      </c>
      <c r="C164" s="12" t="s">
        <v>394</v>
      </c>
      <c r="D164" s="16" t="s">
        <v>98</v>
      </c>
      <c r="E164" s="16" t="s">
        <v>142</v>
      </c>
      <c r="F164" s="13">
        <v>2008</v>
      </c>
      <c r="G164" s="13"/>
      <c r="H164" s="86">
        <f t="shared" ca="1" si="19"/>
        <v>18</v>
      </c>
      <c r="I164" s="16"/>
      <c r="J164" s="16"/>
      <c r="K164" s="16" t="str">
        <f t="shared" si="17"/>
        <v xml:space="preserve"> </v>
      </c>
      <c r="L164" s="16" t="str">
        <f t="shared" si="18"/>
        <v xml:space="preserve"> </v>
      </c>
      <c r="M164" s="124" t="s">
        <v>125</v>
      </c>
      <c r="N164" s="71">
        <v>2032</v>
      </c>
      <c r="O164" s="72">
        <v>2500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56">
        <v>2500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05"/>
      <c r="AZ164" s="152"/>
      <c r="BA164" s="16"/>
      <c r="BB164" s="16"/>
      <c r="BC164" s="16"/>
      <c r="BJ164" s="30" t="s">
        <v>394</v>
      </c>
      <c r="BK164" s="16"/>
      <c r="BL164" s="16"/>
      <c r="BM164" s="16" t="s">
        <v>286</v>
      </c>
      <c r="BN164" s="16"/>
    </row>
    <row r="165" spans="1:67" ht="14.4" x14ac:dyDescent="0.3">
      <c r="A165" s="117" t="s">
        <v>366</v>
      </c>
      <c r="B165" s="153" t="s">
        <v>378</v>
      </c>
      <c r="C165" s="114" t="s">
        <v>413</v>
      </c>
      <c r="D165" s="16" t="s">
        <v>98</v>
      </c>
      <c r="E165" s="16" t="s">
        <v>142</v>
      </c>
      <c r="F165" s="13">
        <v>2008</v>
      </c>
      <c r="G165" s="13"/>
      <c r="H165" s="86">
        <f t="shared" ca="1" si="19"/>
        <v>18</v>
      </c>
      <c r="I165" s="16"/>
      <c r="J165" s="16"/>
      <c r="K165" s="16" t="str">
        <f t="shared" si="17"/>
        <v xml:space="preserve"> </v>
      </c>
      <c r="L165" s="16" t="str">
        <f t="shared" si="18"/>
        <v xml:space="preserve"> </v>
      </c>
      <c r="M165" s="124" t="s">
        <v>125</v>
      </c>
      <c r="N165" s="71">
        <v>2032</v>
      </c>
      <c r="O165" s="72">
        <v>2500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56">
        <v>2500</v>
      </c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05"/>
      <c r="AZ165" s="152"/>
      <c r="BA165" s="16"/>
      <c r="BB165" s="16"/>
      <c r="BC165" s="16"/>
      <c r="BJ165" s="26" t="s">
        <v>413</v>
      </c>
      <c r="BK165" s="16"/>
      <c r="BL165" s="16"/>
      <c r="BM165" s="16" t="s">
        <v>286</v>
      </c>
      <c r="BN165" s="16"/>
    </row>
    <row r="166" spans="1:67" ht="14.4" x14ac:dyDescent="0.3">
      <c r="A166" s="117" t="s">
        <v>366</v>
      </c>
      <c r="B166" s="153" t="s">
        <v>378</v>
      </c>
      <c r="C166" s="114" t="s">
        <v>414</v>
      </c>
      <c r="D166" s="16" t="s">
        <v>98</v>
      </c>
      <c r="E166" s="16" t="s">
        <v>142</v>
      </c>
      <c r="F166" s="13">
        <v>2008</v>
      </c>
      <c r="G166" s="13"/>
      <c r="H166" s="86">
        <f t="shared" ca="1" si="19"/>
        <v>18</v>
      </c>
      <c r="I166" s="16"/>
      <c r="J166" s="16"/>
      <c r="K166" s="16" t="str">
        <f t="shared" si="17"/>
        <v xml:space="preserve"> </v>
      </c>
      <c r="L166" s="16" t="str">
        <f t="shared" si="18"/>
        <v xml:space="preserve"> </v>
      </c>
      <c r="M166" s="124" t="s">
        <v>125</v>
      </c>
      <c r="N166" s="71">
        <v>2032</v>
      </c>
      <c r="O166" s="72">
        <v>2500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56">
        <v>2500</v>
      </c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05"/>
      <c r="AZ166" s="152"/>
      <c r="BA166" s="16"/>
      <c r="BB166" s="16"/>
      <c r="BC166" s="16"/>
      <c r="BJ166" s="26" t="s">
        <v>414</v>
      </c>
      <c r="BK166" s="16"/>
      <c r="BL166" s="16"/>
      <c r="BM166" s="16" t="s">
        <v>286</v>
      </c>
      <c r="BN166" s="16"/>
    </row>
    <row r="167" spans="1:67" ht="14.4" x14ac:dyDescent="0.3">
      <c r="A167" s="117" t="s">
        <v>366</v>
      </c>
      <c r="B167" s="153" t="s">
        <v>378</v>
      </c>
      <c r="C167" s="12" t="s">
        <v>397</v>
      </c>
      <c r="D167" s="16" t="s">
        <v>98</v>
      </c>
      <c r="E167" s="16" t="s">
        <v>142</v>
      </c>
      <c r="F167" s="13">
        <v>2007</v>
      </c>
      <c r="G167" s="13"/>
      <c r="H167" s="86">
        <f t="shared" ca="1" si="19"/>
        <v>19</v>
      </c>
      <c r="I167" s="16">
        <f>'DEMARCHE EVS'!B6</f>
        <v>675000</v>
      </c>
      <c r="J167" s="16" t="s">
        <v>369</v>
      </c>
      <c r="K167" s="16" t="str">
        <f t="shared" si="17"/>
        <v xml:space="preserve"> </v>
      </c>
      <c r="L167" s="16" t="str">
        <f t="shared" si="18"/>
        <v xml:space="preserve"> </v>
      </c>
      <c r="M167" s="71" t="s">
        <v>79</v>
      </c>
      <c r="N167" s="71">
        <v>2029</v>
      </c>
      <c r="O167" s="72">
        <v>40000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>
        <v>700000</v>
      </c>
      <c r="AI167" s="16"/>
      <c r="AJ167" s="16"/>
      <c r="AK167" s="16"/>
      <c r="AL167" s="16"/>
      <c r="AM167" s="16">
        <v>170000</v>
      </c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05"/>
      <c r="AZ167" s="152"/>
      <c r="BA167" s="16"/>
      <c r="BB167" s="16"/>
      <c r="BC167" s="16"/>
      <c r="BJ167" s="29" t="s">
        <v>397</v>
      </c>
      <c r="BK167" s="16"/>
      <c r="BL167" s="16"/>
      <c r="BM167" s="16" t="s">
        <v>286</v>
      </c>
      <c r="BN167" s="16"/>
    </row>
    <row r="168" spans="1:67" ht="14.4" x14ac:dyDescent="0.3">
      <c r="A168" s="117" t="s">
        <v>366</v>
      </c>
      <c r="B168" s="153" t="s">
        <v>378</v>
      </c>
      <c r="C168" s="12" t="s">
        <v>399</v>
      </c>
      <c r="D168" s="16" t="s">
        <v>112</v>
      </c>
      <c r="E168" s="16" t="s">
        <v>400</v>
      </c>
      <c r="F168" s="13">
        <v>2007</v>
      </c>
      <c r="G168" s="13"/>
      <c r="H168" s="86">
        <f t="shared" ca="1" si="19"/>
        <v>19</v>
      </c>
      <c r="I168" s="16">
        <f>'DEMARCHE EVS'!B5</f>
        <v>500000</v>
      </c>
      <c r="J168" s="16" t="s">
        <v>369</v>
      </c>
      <c r="K168" s="16" t="str">
        <f t="shared" si="17"/>
        <v xml:space="preserve"> </v>
      </c>
      <c r="L168" s="16" t="str">
        <f t="shared" si="18"/>
        <v xml:space="preserve"> </v>
      </c>
      <c r="M168" s="71" t="s">
        <v>79</v>
      </c>
      <c r="N168" s="71">
        <f>F168+39</f>
        <v>2046</v>
      </c>
      <c r="O168" s="72">
        <v>40000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170000</v>
      </c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05"/>
      <c r="AZ168" s="152"/>
      <c r="BA168" s="16"/>
      <c r="BB168" s="16"/>
      <c r="BC168" s="16"/>
      <c r="BJ168" s="29" t="s">
        <v>401</v>
      </c>
      <c r="BK168" s="16"/>
      <c r="BL168" s="16"/>
      <c r="BM168" s="16" t="s">
        <v>286</v>
      </c>
      <c r="BN168" s="16"/>
    </row>
    <row r="169" spans="1:67" ht="28.8" x14ac:dyDescent="0.3">
      <c r="A169" s="117" t="s">
        <v>366</v>
      </c>
      <c r="B169" s="153" t="s">
        <v>378</v>
      </c>
      <c r="C169" s="114" t="s">
        <v>392</v>
      </c>
      <c r="D169" s="16" t="s">
        <v>112</v>
      </c>
      <c r="E169" s="16" t="s">
        <v>245</v>
      </c>
      <c r="F169" s="27">
        <v>1998</v>
      </c>
      <c r="G169" s="27" t="s">
        <v>393</v>
      </c>
      <c r="H169" s="86">
        <f t="shared" ca="1" si="19"/>
        <v>28</v>
      </c>
      <c r="I169" s="16"/>
      <c r="J169" s="16"/>
      <c r="K169" s="16" t="str">
        <f t="shared" si="17"/>
        <v xml:space="preserve"> </v>
      </c>
      <c r="L169" s="16" t="str">
        <f t="shared" si="18"/>
        <v xml:space="preserve"> </v>
      </c>
      <c r="M169" s="124" t="s">
        <v>125</v>
      </c>
      <c r="N169" s="71">
        <v>2031</v>
      </c>
      <c r="O169" s="72">
        <v>2500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56">
        <v>2500</v>
      </c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05"/>
      <c r="AZ169" s="152"/>
      <c r="BA169" s="16"/>
      <c r="BB169" s="16"/>
      <c r="BC169" s="16"/>
      <c r="BJ169" s="26" t="s">
        <v>392</v>
      </c>
      <c r="BK169" s="16"/>
      <c r="BL169" s="16"/>
      <c r="BM169" s="16" t="s">
        <v>286</v>
      </c>
      <c r="BN169" s="16"/>
    </row>
    <row r="170" spans="1:67" ht="14.4" x14ac:dyDescent="0.3">
      <c r="A170" s="117" t="s">
        <v>366</v>
      </c>
      <c r="B170" s="153" t="s">
        <v>378</v>
      </c>
      <c r="C170" s="114" t="s">
        <v>396</v>
      </c>
      <c r="D170" s="16" t="s">
        <v>112</v>
      </c>
      <c r="E170" s="16" t="s">
        <v>245</v>
      </c>
      <c r="F170" s="27">
        <v>1998</v>
      </c>
      <c r="G170" s="27" t="s">
        <v>393</v>
      </c>
      <c r="H170" s="86">
        <f t="shared" ca="1" si="19"/>
        <v>28</v>
      </c>
      <c r="I170" s="16"/>
      <c r="J170" s="16"/>
      <c r="K170" s="16" t="str">
        <f t="shared" si="17"/>
        <v xml:space="preserve"> </v>
      </c>
      <c r="L170" s="16" t="str">
        <f t="shared" si="18"/>
        <v xml:space="preserve"> </v>
      </c>
      <c r="M170" s="124" t="s">
        <v>125</v>
      </c>
      <c r="N170" s="71">
        <v>2031</v>
      </c>
      <c r="O170" s="72">
        <v>2500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56">
        <v>2500</v>
      </c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05"/>
      <c r="AZ170" s="152"/>
      <c r="BA170" s="16"/>
      <c r="BB170" s="16"/>
      <c r="BC170" s="16"/>
      <c r="BJ170" s="26" t="s">
        <v>396</v>
      </c>
      <c r="BK170" s="16"/>
      <c r="BL170" s="16"/>
      <c r="BM170" s="16" t="s">
        <v>286</v>
      </c>
      <c r="BN170" s="16"/>
    </row>
    <row r="171" spans="1:67" ht="14.4" x14ac:dyDescent="0.3">
      <c r="A171" s="117" t="s">
        <v>415</v>
      </c>
      <c r="B171" s="153" t="s">
        <v>416</v>
      </c>
      <c r="C171" s="109" t="s">
        <v>427</v>
      </c>
      <c r="D171" s="16"/>
      <c r="E171" s="16" t="s">
        <v>428</v>
      </c>
      <c r="F171" s="8">
        <v>2013</v>
      </c>
      <c r="G171" s="8"/>
      <c r="H171" s="86">
        <f t="shared" ca="1" si="19"/>
        <v>13</v>
      </c>
      <c r="I171" s="16"/>
      <c r="J171" s="16"/>
      <c r="K171" s="16" t="str">
        <f t="shared" si="17"/>
        <v>Evaluation interne</v>
      </c>
      <c r="L171" s="16">
        <f t="shared" si="18"/>
        <v>2033</v>
      </c>
      <c r="M171" s="71" t="s">
        <v>79</v>
      </c>
      <c r="N171" s="71">
        <f t="shared" ref="N171:N176" si="21">F171+39</f>
        <v>2052</v>
      </c>
      <c r="O171" s="72">
        <v>40000</v>
      </c>
      <c r="P171" s="16"/>
      <c r="Q171" s="54"/>
      <c r="R171" s="54"/>
      <c r="S171" s="54"/>
      <c r="T171" s="62"/>
      <c r="U171" s="54"/>
      <c r="V171" s="54"/>
      <c r="W171" s="61"/>
      <c r="X171" s="16"/>
      <c r="Y171" s="16"/>
      <c r="Z171" s="54"/>
      <c r="AA171" s="54"/>
      <c r="AB171" s="54"/>
      <c r="AC171" s="54"/>
      <c r="AD171" s="54"/>
      <c r="AE171" s="54"/>
      <c r="AF171" s="16"/>
      <c r="AG171" s="61"/>
      <c r="AH171" s="61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05"/>
      <c r="AZ171" s="152"/>
      <c r="BA171" s="16"/>
      <c r="BB171" s="16"/>
      <c r="BC171" s="16"/>
      <c r="BD171" s="84" t="s">
        <v>17</v>
      </c>
      <c r="BJ171" s="3" t="s">
        <v>427</v>
      </c>
      <c r="BK171" s="16"/>
      <c r="BL171" s="16"/>
      <c r="BM171" s="16"/>
      <c r="BN171" s="16"/>
    </row>
    <row r="172" spans="1:67" ht="14.4" x14ac:dyDescent="0.3">
      <c r="A172" s="117" t="s">
        <v>415</v>
      </c>
      <c r="B172" s="153" t="s">
        <v>416</v>
      </c>
      <c r="C172" s="109" t="s">
        <v>419</v>
      </c>
      <c r="D172" s="16" t="s">
        <v>98</v>
      </c>
      <c r="E172" s="16" t="s">
        <v>142</v>
      </c>
      <c r="F172" s="8">
        <v>2004</v>
      </c>
      <c r="G172" s="8"/>
      <c r="H172" s="86">
        <f t="shared" ca="1" si="19"/>
        <v>22</v>
      </c>
      <c r="I172" s="16"/>
      <c r="J172" s="16" t="s">
        <v>81</v>
      </c>
      <c r="K172" s="16" t="str">
        <f t="shared" si="17"/>
        <v xml:space="preserve"> </v>
      </c>
      <c r="L172" s="16" t="str">
        <f t="shared" si="18"/>
        <v xml:space="preserve"> </v>
      </c>
      <c r="M172" s="71" t="s">
        <v>79</v>
      </c>
      <c r="N172" s="71">
        <f t="shared" si="21"/>
        <v>2043</v>
      </c>
      <c r="O172" s="72">
        <v>40000</v>
      </c>
      <c r="P172" s="16"/>
      <c r="Q172" s="16"/>
      <c r="R172" s="16"/>
      <c r="S172" s="16"/>
      <c r="T172" s="62"/>
      <c r="U172" s="62"/>
      <c r="V172" s="62"/>
      <c r="W172" s="54"/>
      <c r="X172" s="16"/>
      <c r="Y172" s="16"/>
      <c r="Z172" s="54"/>
      <c r="AA172" s="54"/>
      <c r="AB172" s="54"/>
      <c r="AC172" s="54"/>
      <c r="AD172" s="54"/>
      <c r="AE172" s="54"/>
      <c r="AF172" s="54"/>
      <c r="AG172" s="225">
        <v>170000</v>
      </c>
      <c r="AH172" s="54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05"/>
      <c r="AZ172" s="152"/>
      <c r="BA172" s="16"/>
      <c r="BB172" s="16"/>
      <c r="BC172" s="16"/>
      <c r="BJ172" s="3" t="s">
        <v>419</v>
      </c>
      <c r="BK172" s="16"/>
      <c r="BL172" s="16"/>
      <c r="BM172" s="16">
        <v>2029</v>
      </c>
      <c r="BN172" s="16">
        <v>2027</v>
      </c>
    </row>
    <row r="173" spans="1:67" ht="14.4" x14ac:dyDescent="0.3">
      <c r="A173" s="117" t="s">
        <v>415</v>
      </c>
      <c r="B173" s="153" t="s">
        <v>416</v>
      </c>
      <c r="C173" s="109" t="s">
        <v>425</v>
      </c>
      <c r="D173" s="16"/>
      <c r="E173" s="16" t="s">
        <v>426</v>
      </c>
      <c r="F173" s="8">
        <v>2004</v>
      </c>
      <c r="G173" s="8"/>
      <c r="H173" s="86">
        <f t="shared" ca="1" si="19"/>
        <v>22</v>
      </c>
      <c r="I173" s="16"/>
      <c r="J173" s="16" t="s">
        <v>81</v>
      </c>
      <c r="K173" s="16" t="str">
        <f t="shared" si="17"/>
        <v xml:space="preserve"> </v>
      </c>
      <c r="L173" s="16" t="str">
        <f t="shared" si="18"/>
        <v xml:space="preserve"> </v>
      </c>
      <c r="M173" s="71" t="s">
        <v>79</v>
      </c>
      <c r="N173" s="71">
        <f t="shared" si="21"/>
        <v>2043</v>
      </c>
      <c r="O173" s="72">
        <v>40000</v>
      </c>
      <c r="P173" s="16"/>
      <c r="Q173" s="16"/>
      <c r="R173" s="16"/>
      <c r="S173" s="16"/>
      <c r="T173" s="62"/>
      <c r="U173" s="62"/>
      <c r="V173" s="62"/>
      <c r="W173" s="54"/>
      <c r="X173" s="16"/>
      <c r="Y173" s="16"/>
      <c r="Z173" s="54"/>
      <c r="AA173" s="54"/>
      <c r="AB173" s="54"/>
      <c r="AC173" s="54"/>
      <c r="AD173" s="54"/>
      <c r="AE173" s="54"/>
      <c r="AF173" s="54"/>
      <c r="AG173" s="61"/>
      <c r="AH173" s="61"/>
      <c r="AI173" s="16"/>
      <c r="AJ173" s="225">
        <v>170000</v>
      </c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05"/>
      <c r="AZ173" s="152"/>
      <c r="BA173" s="16"/>
      <c r="BB173" s="16"/>
      <c r="BC173" s="16"/>
      <c r="BD173" s="84" t="s">
        <v>17</v>
      </c>
      <c r="BJ173" s="3" t="s">
        <v>425</v>
      </c>
      <c r="BK173" s="16"/>
      <c r="BL173" s="16"/>
      <c r="BM173" s="16">
        <v>2030</v>
      </c>
      <c r="BN173" s="16"/>
    </row>
    <row r="174" spans="1:67" ht="14.4" x14ac:dyDescent="0.3">
      <c r="A174" s="117" t="s">
        <v>415</v>
      </c>
      <c r="B174" s="153" t="s">
        <v>416</v>
      </c>
      <c r="C174" s="109" t="s">
        <v>417</v>
      </c>
      <c r="D174" s="16"/>
      <c r="E174" s="16" t="s">
        <v>109</v>
      </c>
      <c r="F174" s="8">
        <v>2003</v>
      </c>
      <c r="G174" s="8"/>
      <c r="H174" s="86">
        <f t="shared" ca="1" si="19"/>
        <v>23</v>
      </c>
      <c r="I174" s="16"/>
      <c r="J174" s="16" t="s">
        <v>81</v>
      </c>
      <c r="K174" s="16" t="str">
        <f t="shared" si="17"/>
        <v xml:space="preserve"> </v>
      </c>
      <c r="L174" s="16" t="str">
        <f t="shared" si="18"/>
        <v xml:space="preserve"> </v>
      </c>
      <c r="M174" s="71" t="s">
        <v>79</v>
      </c>
      <c r="N174" s="71">
        <f t="shared" si="21"/>
        <v>2042</v>
      </c>
      <c r="O174" s="72">
        <v>40000</v>
      </c>
      <c r="P174" s="16"/>
      <c r="Q174" s="16"/>
      <c r="R174" s="16"/>
      <c r="S174" s="16"/>
      <c r="T174" s="187"/>
      <c r="U174" s="54"/>
      <c r="V174" s="54"/>
      <c r="Y174" s="16"/>
      <c r="Z174" s="54"/>
      <c r="AA174" s="225">
        <v>170000</v>
      </c>
      <c r="AB174" s="54"/>
      <c r="AC174" s="54"/>
      <c r="AD174" s="54"/>
      <c r="AE174" s="54"/>
      <c r="AF174" s="54"/>
      <c r="AG174" s="54"/>
      <c r="AH174" s="54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05"/>
      <c r="AZ174" s="152"/>
      <c r="BA174" s="16"/>
      <c r="BB174" s="16"/>
      <c r="BC174" s="16"/>
      <c r="BD174" s="84" t="s">
        <v>17</v>
      </c>
      <c r="BJ174" s="3" t="s">
        <v>417</v>
      </c>
      <c r="BK174" s="16"/>
      <c r="BL174" s="16"/>
      <c r="BM174" s="16">
        <v>2027</v>
      </c>
      <c r="BN174" s="16">
        <v>2027</v>
      </c>
    </row>
    <row r="175" spans="1:67" ht="14.4" x14ac:dyDescent="0.3">
      <c r="A175" s="117" t="s">
        <v>415</v>
      </c>
      <c r="B175" s="153" t="s">
        <v>416</v>
      </c>
      <c r="C175" s="109" t="s">
        <v>418</v>
      </c>
      <c r="D175" s="16"/>
      <c r="E175" s="16" t="s">
        <v>109</v>
      </c>
      <c r="F175" s="8">
        <v>2003</v>
      </c>
      <c r="G175" s="8"/>
      <c r="H175" s="86">
        <f t="shared" ca="1" si="19"/>
        <v>23</v>
      </c>
      <c r="I175" s="16"/>
      <c r="J175" s="16" t="s">
        <v>81</v>
      </c>
      <c r="K175" s="16" t="str">
        <f t="shared" si="17"/>
        <v xml:space="preserve"> </v>
      </c>
      <c r="L175" s="16" t="str">
        <f t="shared" si="18"/>
        <v xml:space="preserve"> </v>
      </c>
      <c r="M175" s="71" t="s">
        <v>79</v>
      </c>
      <c r="N175" s="71">
        <f t="shared" si="21"/>
        <v>2042</v>
      </c>
      <c r="O175" s="72">
        <v>40000</v>
      </c>
      <c r="P175" s="16"/>
      <c r="Q175" s="16"/>
      <c r="R175" s="16"/>
      <c r="S175" s="16"/>
      <c r="T175" s="61"/>
      <c r="U175" s="61"/>
      <c r="V175" s="61"/>
      <c r="W175" s="61"/>
      <c r="X175" s="16"/>
      <c r="Y175" s="16"/>
      <c r="Z175" s="115"/>
      <c r="AB175" s="54"/>
      <c r="AC175" s="61"/>
      <c r="AD175" s="225">
        <v>170000</v>
      </c>
      <c r="AE175" s="54"/>
      <c r="AF175" s="61"/>
      <c r="AG175" s="61"/>
      <c r="AH175" s="61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05"/>
      <c r="AZ175" s="152"/>
      <c r="BA175" s="16"/>
      <c r="BB175" s="16"/>
      <c r="BC175" s="16"/>
      <c r="BD175" s="84" t="s">
        <v>17</v>
      </c>
      <c r="BJ175" s="3" t="s">
        <v>418</v>
      </c>
      <c r="BK175" s="16"/>
      <c r="BL175" s="16"/>
      <c r="BM175" s="16">
        <v>2028</v>
      </c>
      <c r="BN175" s="16">
        <v>2027</v>
      </c>
    </row>
    <row r="176" spans="1:67" ht="14.4" x14ac:dyDescent="0.3">
      <c r="A176" s="117" t="s">
        <v>415</v>
      </c>
      <c r="B176" s="153" t="s">
        <v>416</v>
      </c>
      <c r="C176" s="109" t="s">
        <v>424</v>
      </c>
      <c r="D176" s="16"/>
      <c r="E176" s="16" t="s">
        <v>184</v>
      </c>
      <c r="F176" s="8">
        <v>1997</v>
      </c>
      <c r="G176" s="8"/>
      <c r="H176" s="86">
        <f t="shared" ca="1" si="19"/>
        <v>29</v>
      </c>
      <c r="I176" s="16">
        <v>150000</v>
      </c>
      <c r="J176" s="16" t="s">
        <v>81</v>
      </c>
      <c r="K176" s="16" t="str">
        <f t="shared" si="17"/>
        <v xml:space="preserve"> </v>
      </c>
      <c r="L176" s="16" t="str">
        <f t="shared" si="18"/>
        <v xml:space="preserve"> </v>
      </c>
      <c r="M176" s="71" t="s">
        <v>79</v>
      </c>
      <c r="N176" s="71">
        <f t="shared" si="21"/>
        <v>2036</v>
      </c>
      <c r="O176" s="72">
        <v>40000</v>
      </c>
      <c r="P176" s="16"/>
      <c r="Q176" s="16"/>
      <c r="R176" s="16"/>
      <c r="S176" s="16" t="s">
        <v>264</v>
      </c>
      <c r="T176" s="78">
        <v>30000</v>
      </c>
      <c r="U176" s="54"/>
      <c r="V176" s="54"/>
      <c r="W176" s="54"/>
      <c r="X176" s="16"/>
      <c r="Y176" s="16"/>
      <c r="Z176" s="54"/>
      <c r="AA176" s="54"/>
      <c r="AB176" s="54"/>
      <c r="AC176" s="54"/>
      <c r="AD176" s="54"/>
      <c r="AE176" s="54"/>
      <c r="AF176" s="54"/>
      <c r="AG176" s="54"/>
      <c r="AH176" s="54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78">
        <v>30000</v>
      </c>
      <c r="AV176" s="16"/>
      <c r="AW176" s="16"/>
      <c r="AX176" s="16"/>
      <c r="AY176" s="105"/>
      <c r="AZ176" s="152"/>
      <c r="BA176" s="16"/>
      <c r="BB176" s="16"/>
      <c r="BC176" s="16"/>
      <c r="BD176" s="84" t="s">
        <v>17</v>
      </c>
      <c r="BJ176" s="3" t="s">
        <v>424</v>
      </c>
      <c r="BK176" s="16"/>
      <c r="BL176" s="16"/>
      <c r="BM176" s="16">
        <v>2026</v>
      </c>
      <c r="BN176" s="16"/>
    </row>
    <row r="177" spans="1:66" ht="14.4" x14ac:dyDescent="0.3">
      <c r="A177" s="117" t="s">
        <v>415</v>
      </c>
      <c r="B177" s="153" t="s">
        <v>416</v>
      </c>
      <c r="C177" s="17" t="s">
        <v>420</v>
      </c>
      <c r="D177" s="16"/>
      <c r="E177" s="16" t="s">
        <v>421</v>
      </c>
      <c r="F177" s="18">
        <v>1989</v>
      </c>
      <c r="G177" s="18" t="s">
        <v>422</v>
      </c>
      <c r="H177" s="86">
        <f t="shared" ca="1" si="19"/>
        <v>37</v>
      </c>
      <c r="I177" s="16">
        <f>'DEMARCHE EVS'!B7</f>
        <v>725000</v>
      </c>
      <c r="J177" s="16" t="s">
        <v>107</v>
      </c>
      <c r="K177" s="16" t="str">
        <f t="shared" si="17"/>
        <v xml:space="preserve"> </v>
      </c>
      <c r="L177" s="16" t="str">
        <f t="shared" si="18"/>
        <v xml:space="preserve"> </v>
      </c>
      <c r="M177" s="71" t="s">
        <v>125</v>
      </c>
      <c r="N177" s="71">
        <v>2024</v>
      </c>
      <c r="O177" s="72">
        <v>19000</v>
      </c>
      <c r="P177" s="58"/>
      <c r="Q177" s="16">
        <v>19000</v>
      </c>
      <c r="R177" s="62"/>
      <c r="S177" s="62"/>
      <c r="T177" s="78">
        <v>20000</v>
      </c>
      <c r="U177" s="16"/>
      <c r="V177" s="147">
        <v>450000</v>
      </c>
      <c r="W177" s="61"/>
      <c r="X177" s="16"/>
      <c r="Y177" s="16"/>
      <c r="Z177" s="61"/>
      <c r="AA177" s="54"/>
      <c r="AB177" s="54"/>
      <c r="AC177" s="61"/>
      <c r="AD177" s="54"/>
      <c r="AE177" s="54"/>
      <c r="AF177" s="61"/>
      <c r="AG177" s="61"/>
      <c r="AH177" s="61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05"/>
      <c r="AZ177" s="152"/>
      <c r="BA177" s="16"/>
      <c r="BB177" s="16"/>
      <c r="BC177" s="16"/>
      <c r="BJ177" s="35" t="s">
        <v>420</v>
      </c>
      <c r="BK177" s="16"/>
      <c r="BL177" s="16"/>
      <c r="BM177" s="16">
        <v>2026</v>
      </c>
      <c r="BN177" s="16"/>
    </row>
    <row r="178" spans="1:66" ht="14.4" x14ac:dyDescent="0.3">
      <c r="A178" s="117" t="s">
        <v>415</v>
      </c>
      <c r="B178" s="153" t="s">
        <v>416</v>
      </c>
      <c r="C178" s="109" t="s">
        <v>591</v>
      </c>
      <c r="D178" s="16"/>
      <c r="E178" s="16"/>
      <c r="F178" s="8"/>
      <c r="G178" s="8"/>
      <c r="H178" s="86" t="str">
        <f t="shared" ca="1" si="19"/>
        <v/>
      </c>
      <c r="I178" s="16"/>
      <c r="J178" s="16"/>
      <c r="K178" s="16" t="str">
        <f t="shared" si="17"/>
        <v xml:space="preserve"> </v>
      </c>
      <c r="L178" s="16" t="str">
        <f t="shared" si="18"/>
        <v xml:space="preserve"> </v>
      </c>
      <c r="M178" s="71" t="s">
        <v>100</v>
      </c>
      <c r="N178" s="71"/>
      <c r="O178" s="71"/>
      <c r="P178" s="16"/>
      <c r="Q178" s="54"/>
      <c r="R178" s="54"/>
      <c r="S178" s="54"/>
      <c r="T178" s="62"/>
      <c r="U178" s="54"/>
      <c r="V178" s="54"/>
      <c r="W178" s="61"/>
      <c r="X178" s="16"/>
      <c r="Y178" s="16"/>
      <c r="Z178" s="54"/>
      <c r="AA178" s="54"/>
      <c r="AB178" s="54"/>
      <c r="AC178" s="54"/>
      <c r="AD178" s="54"/>
      <c r="AE178" s="54"/>
      <c r="AF178" s="16"/>
      <c r="AG178" s="61"/>
      <c r="AH178" s="61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05"/>
      <c r="AZ178" s="152"/>
      <c r="BA178" s="16"/>
      <c r="BB178" s="16"/>
      <c r="BC178" s="16"/>
      <c r="BD178" s="84"/>
      <c r="BJ178" s="16"/>
      <c r="BK178" s="16"/>
      <c r="BL178" s="16"/>
      <c r="BM178" s="16"/>
      <c r="BN178" s="16"/>
    </row>
    <row r="179" spans="1:66" ht="14.4" x14ac:dyDescent="0.3">
      <c r="A179" s="117" t="s">
        <v>430</v>
      </c>
      <c r="B179" s="153" t="s">
        <v>431</v>
      </c>
      <c r="C179" s="107" t="s">
        <v>432</v>
      </c>
      <c r="D179" s="16" t="s">
        <v>112</v>
      </c>
      <c r="E179" s="16" t="s">
        <v>134</v>
      </c>
      <c r="F179" s="25">
        <v>2024</v>
      </c>
      <c r="G179" s="181"/>
      <c r="H179" s="86">
        <f t="shared" ca="1" si="19"/>
        <v>2</v>
      </c>
      <c r="I179" s="16"/>
      <c r="J179" s="16"/>
      <c r="K179" s="16" t="str">
        <f t="shared" si="17"/>
        <v>Evaluation interne</v>
      </c>
      <c r="L179" s="16">
        <f t="shared" si="18"/>
        <v>2044</v>
      </c>
      <c r="M179" s="71" t="s">
        <v>79</v>
      </c>
      <c r="N179" s="71">
        <f>F179+20</f>
        <v>2044</v>
      </c>
      <c r="O179" s="72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16"/>
      <c r="AS179" s="16"/>
      <c r="AT179" s="16"/>
      <c r="AU179" s="16"/>
      <c r="AV179" s="16"/>
      <c r="AW179" s="16"/>
      <c r="AX179" s="16"/>
      <c r="AY179" s="105"/>
      <c r="AZ179" s="152"/>
      <c r="BA179" s="16"/>
      <c r="BB179" s="16"/>
      <c r="BC179" s="16"/>
      <c r="BD179" s="84">
        <v>2026</v>
      </c>
      <c r="BJ179" s="24"/>
      <c r="BK179" s="16"/>
      <c r="BL179" s="16"/>
      <c r="BM179" s="16"/>
      <c r="BN179" s="124">
        <v>2025</v>
      </c>
    </row>
    <row r="180" spans="1:66" ht="14.4" x14ac:dyDescent="0.3">
      <c r="A180" s="117" t="s">
        <v>430</v>
      </c>
      <c r="B180" s="153" t="s">
        <v>431</v>
      </c>
      <c r="C180" s="107" t="s">
        <v>433</v>
      </c>
      <c r="D180" s="16" t="s">
        <v>106</v>
      </c>
      <c r="E180" s="16" t="s">
        <v>184</v>
      </c>
      <c r="F180" s="209">
        <v>2020</v>
      </c>
      <c r="G180" s="182"/>
      <c r="H180" s="213">
        <f t="shared" ca="1" si="19"/>
        <v>6</v>
      </c>
      <c r="I180" s="16"/>
      <c r="J180" s="16"/>
      <c r="K180" s="16" t="str">
        <f t="shared" si="17"/>
        <v>Evaluation interne</v>
      </c>
      <c r="L180" s="16">
        <f t="shared" si="18"/>
        <v>2040</v>
      </c>
      <c r="M180" s="106" t="s">
        <v>79</v>
      </c>
      <c r="N180" s="106">
        <f>F180+20</f>
        <v>2040</v>
      </c>
      <c r="O180" s="173">
        <v>40000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54"/>
      <c r="AD180" s="54"/>
      <c r="AE180" s="54"/>
      <c r="AF180" s="54"/>
      <c r="AG180" s="54"/>
      <c r="AH180" s="54"/>
      <c r="AI180" s="56"/>
      <c r="AJ180" s="56"/>
      <c r="AK180" s="56"/>
      <c r="AL180" s="54"/>
      <c r="AM180" s="54"/>
      <c r="AN180" s="54"/>
      <c r="AO180" s="54"/>
      <c r="AP180" s="54"/>
      <c r="AQ180" s="54"/>
      <c r="AR180" s="16"/>
      <c r="AS180" s="16"/>
      <c r="AT180" s="16"/>
      <c r="AU180" s="16"/>
      <c r="AV180" s="16"/>
      <c r="AW180" s="16"/>
      <c r="AX180" s="16"/>
      <c r="AY180" s="105"/>
      <c r="AZ180" s="152"/>
      <c r="BA180" s="16"/>
      <c r="BB180" s="16"/>
      <c r="BC180" s="16"/>
      <c r="BJ180" s="24"/>
      <c r="BK180" s="16"/>
      <c r="BL180" s="16"/>
      <c r="BM180" s="16"/>
      <c r="BN180" s="16"/>
    </row>
    <row r="181" spans="1:66" ht="14.4" x14ac:dyDescent="0.3">
      <c r="A181" s="117" t="s">
        <v>430</v>
      </c>
      <c r="B181" s="161" t="s">
        <v>431</v>
      </c>
      <c r="C181" s="179" t="s">
        <v>434</v>
      </c>
      <c r="D181" s="118" t="s">
        <v>112</v>
      </c>
      <c r="E181" s="118" t="s">
        <v>134</v>
      </c>
      <c r="F181" s="210">
        <v>2017</v>
      </c>
      <c r="G181" s="182"/>
      <c r="H181" s="213">
        <f t="shared" ca="1" si="19"/>
        <v>9</v>
      </c>
      <c r="I181" s="118"/>
      <c r="J181" s="118"/>
      <c r="K181" s="16" t="str">
        <f t="shared" si="17"/>
        <v>Evaluation interne</v>
      </c>
      <c r="L181" s="16">
        <f t="shared" si="18"/>
        <v>2037</v>
      </c>
      <c r="M181" s="106" t="s">
        <v>79</v>
      </c>
      <c r="N181" s="106">
        <f>F181+20</f>
        <v>2037</v>
      </c>
      <c r="O181" s="173">
        <v>40000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217"/>
      <c r="AD181" s="54"/>
      <c r="AE181" s="217"/>
      <c r="AF181" s="217"/>
      <c r="AG181" s="217"/>
      <c r="AH181" s="217"/>
      <c r="AI181" s="217"/>
      <c r="AJ181" s="56"/>
      <c r="AK181" s="217"/>
      <c r="AL181" s="217"/>
      <c r="AM181" s="217"/>
      <c r="AN181" s="217"/>
      <c r="AO181" s="217"/>
      <c r="AP181" s="217"/>
      <c r="AQ181" s="217"/>
      <c r="AR181" s="118"/>
      <c r="AS181" s="118"/>
      <c r="AT181" s="118"/>
      <c r="AU181" s="118"/>
      <c r="AV181" s="118"/>
      <c r="AW181" s="118"/>
      <c r="AX181" s="118"/>
      <c r="AY181" s="218"/>
      <c r="AZ181" s="212"/>
      <c r="BA181" s="16"/>
      <c r="BB181" s="16"/>
      <c r="BC181" s="16"/>
      <c r="BD181" s="84">
        <v>2025</v>
      </c>
      <c r="BJ181" s="24" t="s">
        <v>434</v>
      </c>
      <c r="BK181" s="16"/>
      <c r="BL181" s="16"/>
      <c r="BM181" s="16"/>
      <c r="BN181" s="82">
        <v>2024</v>
      </c>
    </row>
    <row r="182" spans="1:66" ht="14.4" x14ac:dyDescent="0.3">
      <c r="A182" s="117" t="s">
        <v>430</v>
      </c>
      <c r="B182" s="162" t="s">
        <v>431</v>
      </c>
      <c r="C182" s="180" t="s">
        <v>435</v>
      </c>
      <c r="D182" s="117" t="s">
        <v>112</v>
      </c>
      <c r="E182" s="117" t="s">
        <v>436</v>
      </c>
      <c r="F182" s="211">
        <v>2005</v>
      </c>
      <c r="G182" s="182"/>
      <c r="H182" s="213">
        <f t="shared" ca="1" si="19"/>
        <v>21</v>
      </c>
      <c r="I182" s="117"/>
      <c r="J182" s="117" t="s">
        <v>81</v>
      </c>
      <c r="K182" s="16" t="str">
        <f t="shared" si="17"/>
        <v xml:space="preserve"> </v>
      </c>
      <c r="L182" s="16" t="str">
        <f t="shared" si="18"/>
        <v xml:space="preserve"> </v>
      </c>
      <c r="M182" s="170" t="s">
        <v>79</v>
      </c>
      <c r="N182" s="170">
        <f t="shared" ref="N182:N198" si="22">F182+39</f>
        <v>2044</v>
      </c>
      <c r="O182" s="134">
        <v>40000</v>
      </c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52"/>
      <c r="AC182" s="54"/>
      <c r="AD182" s="54"/>
      <c r="AE182" s="216"/>
      <c r="AF182" s="216"/>
      <c r="AG182" s="250">
        <v>170000</v>
      </c>
      <c r="AH182" s="216"/>
      <c r="AI182" s="216"/>
      <c r="AJ182" s="56"/>
      <c r="AK182" s="216"/>
      <c r="AL182" s="216"/>
      <c r="AM182" s="216"/>
      <c r="AN182" s="216"/>
      <c r="AO182" s="216"/>
      <c r="AP182" s="216"/>
      <c r="AQ182" s="216"/>
      <c r="AR182" s="117"/>
      <c r="AS182" s="117"/>
      <c r="AT182" s="117"/>
      <c r="AU182" s="117"/>
      <c r="AV182" s="117"/>
      <c r="AW182" s="117"/>
      <c r="AX182" s="117"/>
      <c r="AY182" s="117"/>
      <c r="AZ182" s="152"/>
      <c r="BA182" s="16"/>
      <c r="BB182" s="16"/>
      <c r="BC182" s="16"/>
      <c r="BD182" s="84" t="s">
        <v>17</v>
      </c>
      <c r="BJ182" s="176" t="s">
        <v>435</v>
      </c>
      <c r="BM182" s="11">
        <v>2029</v>
      </c>
    </row>
    <row r="183" spans="1:66" ht="14.4" x14ac:dyDescent="0.3">
      <c r="A183" s="117" t="s">
        <v>430</v>
      </c>
      <c r="B183" s="162" t="s">
        <v>431</v>
      </c>
      <c r="C183" s="180" t="s">
        <v>437</v>
      </c>
      <c r="D183" s="117" t="s">
        <v>112</v>
      </c>
      <c r="E183" s="117" t="s">
        <v>438</v>
      </c>
      <c r="F183" s="211">
        <v>2005</v>
      </c>
      <c r="G183" s="182"/>
      <c r="H183" s="213">
        <f t="shared" ca="1" si="19"/>
        <v>21</v>
      </c>
      <c r="I183" s="117">
        <f>'DEMARCHE EVS'!B8</f>
        <v>840000</v>
      </c>
      <c r="J183" s="129" t="s">
        <v>81</v>
      </c>
      <c r="K183" s="16" t="str">
        <f t="shared" si="17"/>
        <v xml:space="preserve"> </v>
      </c>
      <c r="L183" s="16" t="str">
        <f t="shared" si="18"/>
        <v xml:space="preserve"> </v>
      </c>
      <c r="M183" s="170" t="s">
        <v>79</v>
      </c>
      <c r="N183" s="170">
        <f t="shared" si="22"/>
        <v>2044</v>
      </c>
      <c r="O183" s="134">
        <v>40000</v>
      </c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52"/>
      <c r="AC183" s="216"/>
      <c r="AD183" s="54"/>
      <c r="AE183" s="216"/>
      <c r="AF183" s="216"/>
      <c r="AG183" s="250">
        <v>170000</v>
      </c>
      <c r="AH183" s="216"/>
      <c r="AI183" s="216"/>
      <c r="AJ183" s="56"/>
      <c r="AK183" s="216"/>
      <c r="AL183" s="216"/>
      <c r="AM183" s="216"/>
      <c r="AN183" s="216"/>
      <c r="AO183" s="216"/>
      <c r="AP183" s="216"/>
      <c r="AQ183" s="216"/>
      <c r="AR183" s="117"/>
      <c r="AS183" s="117"/>
      <c r="AT183" s="117"/>
      <c r="AU183" s="117"/>
      <c r="AV183" s="117"/>
      <c r="AW183" s="117"/>
      <c r="AX183" s="117"/>
      <c r="AY183" s="117"/>
      <c r="AZ183" s="152"/>
      <c r="BA183" s="16"/>
      <c r="BB183" s="16"/>
      <c r="BC183" s="16"/>
      <c r="BD183" s="84" t="s">
        <v>17</v>
      </c>
      <c r="BJ183" s="176" t="s">
        <v>437</v>
      </c>
      <c r="BM183" s="11">
        <v>2030</v>
      </c>
    </row>
    <row r="184" spans="1:66" ht="14.4" x14ac:dyDescent="0.3">
      <c r="A184" s="117" t="s">
        <v>430</v>
      </c>
      <c r="B184" s="162" t="s">
        <v>431</v>
      </c>
      <c r="C184" s="180" t="s">
        <v>439</v>
      </c>
      <c r="D184" s="117" t="s">
        <v>112</v>
      </c>
      <c r="E184" s="117" t="s">
        <v>440</v>
      </c>
      <c r="F184" s="211">
        <v>2005</v>
      </c>
      <c r="G184" s="182"/>
      <c r="H184" s="213">
        <f t="shared" ca="1" si="19"/>
        <v>21</v>
      </c>
      <c r="I184" s="117"/>
      <c r="J184" s="117" t="s">
        <v>81</v>
      </c>
      <c r="K184" s="16" t="str">
        <f t="shared" si="17"/>
        <v xml:space="preserve"> </v>
      </c>
      <c r="L184" s="16" t="str">
        <f t="shared" si="18"/>
        <v xml:space="preserve"> </v>
      </c>
      <c r="M184" s="170" t="s">
        <v>79</v>
      </c>
      <c r="N184" s="170">
        <f t="shared" si="22"/>
        <v>2044</v>
      </c>
      <c r="O184" s="134">
        <v>40000</v>
      </c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52"/>
      <c r="AC184" s="216"/>
      <c r="AD184" s="216"/>
      <c r="AE184" s="216"/>
      <c r="AF184" s="216"/>
      <c r="AG184" s="250">
        <v>170000</v>
      </c>
      <c r="AH184" s="216"/>
      <c r="AI184" s="216"/>
      <c r="AJ184" s="216"/>
      <c r="AK184" s="216"/>
      <c r="AL184" s="216"/>
      <c r="AM184" s="216"/>
      <c r="AN184" s="216"/>
      <c r="AO184" s="216"/>
      <c r="AP184" s="216"/>
      <c r="AQ184" s="216"/>
      <c r="AR184" s="117"/>
      <c r="AS184" s="117"/>
      <c r="AT184" s="117"/>
      <c r="AU184" s="117"/>
      <c r="AV184" s="117"/>
      <c r="AW184" s="117"/>
      <c r="AX184" s="117"/>
      <c r="AY184" s="117"/>
      <c r="AZ184" s="152"/>
      <c r="BA184" s="16"/>
      <c r="BB184" s="16"/>
      <c r="BC184" s="16"/>
      <c r="BD184" s="84" t="s">
        <v>17</v>
      </c>
      <c r="BJ184" s="176" t="s">
        <v>439</v>
      </c>
      <c r="BM184" s="11">
        <v>2031</v>
      </c>
    </row>
    <row r="185" spans="1:66" ht="14.4" x14ac:dyDescent="0.3">
      <c r="A185" s="117" t="s">
        <v>430</v>
      </c>
      <c r="B185" s="162" t="s">
        <v>431</v>
      </c>
      <c r="C185" s="180" t="s">
        <v>441</v>
      </c>
      <c r="D185" s="117" t="s">
        <v>112</v>
      </c>
      <c r="E185" s="117" t="s">
        <v>245</v>
      </c>
      <c r="F185" s="211">
        <v>2005</v>
      </c>
      <c r="G185" s="182"/>
      <c r="H185" s="213">
        <f t="shared" ca="1" si="19"/>
        <v>21</v>
      </c>
      <c r="I185" s="117"/>
      <c r="J185" s="183" t="s">
        <v>81</v>
      </c>
      <c r="K185" s="16" t="str">
        <f t="shared" si="17"/>
        <v xml:space="preserve"> </v>
      </c>
      <c r="L185" s="16" t="str">
        <f t="shared" si="18"/>
        <v xml:space="preserve"> </v>
      </c>
      <c r="M185" s="170" t="s">
        <v>79</v>
      </c>
      <c r="N185" s="170">
        <f t="shared" si="22"/>
        <v>2044</v>
      </c>
      <c r="O185" s="134">
        <v>40000</v>
      </c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52"/>
      <c r="AC185" s="216"/>
      <c r="AD185" s="216"/>
      <c r="AE185" s="216"/>
      <c r="AF185" s="216"/>
      <c r="AG185" s="216"/>
      <c r="AH185" s="216"/>
      <c r="AI185" s="216"/>
      <c r="AJ185" s="241">
        <v>170000</v>
      </c>
      <c r="AK185" s="216"/>
      <c r="AL185" s="215">
        <v>60000</v>
      </c>
      <c r="AM185" s="216"/>
      <c r="AN185" s="216"/>
      <c r="AO185" s="216"/>
      <c r="AP185" s="216"/>
      <c r="AQ185" s="216"/>
      <c r="AR185" s="117"/>
      <c r="AS185" s="117"/>
      <c r="AT185" s="117"/>
      <c r="AU185" s="117"/>
      <c r="AV185" s="117"/>
      <c r="AW185" s="117"/>
      <c r="AX185" s="117"/>
      <c r="AY185" s="117"/>
      <c r="AZ185" s="152"/>
      <c r="BA185" s="16"/>
      <c r="BB185" s="16"/>
      <c r="BC185" s="16"/>
      <c r="BJ185" s="176" t="s">
        <v>441</v>
      </c>
      <c r="BM185" s="11">
        <v>2032</v>
      </c>
    </row>
    <row r="186" spans="1:66" ht="14.25" customHeight="1" x14ac:dyDescent="0.3">
      <c r="A186" s="117" t="s">
        <v>430</v>
      </c>
      <c r="B186" s="162" t="s">
        <v>431</v>
      </c>
      <c r="C186" s="180" t="s">
        <v>442</v>
      </c>
      <c r="D186" s="117" t="s">
        <v>112</v>
      </c>
      <c r="E186" s="117" t="s">
        <v>592</v>
      </c>
      <c r="F186" s="211">
        <v>2005</v>
      </c>
      <c r="G186" s="182"/>
      <c r="H186" s="213">
        <f t="shared" ca="1" si="19"/>
        <v>21</v>
      </c>
      <c r="I186" s="117"/>
      <c r="J186" s="117" t="s">
        <v>81</v>
      </c>
      <c r="K186" s="16" t="str">
        <f t="shared" si="17"/>
        <v xml:space="preserve"> </v>
      </c>
      <c r="L186" s="16" t="str">
        <f t="shared" si="18"/>
        <v xml:space="preserve"> </v>
      </c>
      <c r="M186" s="170" t="s">
        <v>79</v>
      </c>
      <c r="N186" s="170">
        <f t="shared" si="22"/>
        <v>2044</v>
      </c>
      <c r="O186" s="134">
        <v>40000</v>
      </c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52"/>
      <c r="AC186" s="216"/>
      <c r="AD186" s="216"/>
      <c r="AE186" s="216"/>
      <c r="AF186" s="216"/>
      <c r="AG186" s="216"/>
      <c r="AH186" s="216"/>
      <c r="AI186" s="216"/>
      <c r="AJ186" s="216"/>
      <c r="AK186" s="216"/>
      <c r="AL186" s="216"/>
      <c r="AM186" s="250">
        <v>170000</v>
      </c>
      <c r="AN186" s="216"/>
      <c r="AO186" s="215">
        <v>60000</v>
      </c>
      <c r="AP186" s="216"/>
      <c r="AQ186" s="216"/>
      <c r="AR186" s="117"/>
      <c r="AS186" s="117"/>
      <c r="AT186" s="117"/>
      <c r="AU186" s="117"/>
      <c r="AV186" s="117"/>
      <c r="AW186" s="117"/>
      <c r="AX186" s="117"/>
      <c r="AY186" s="117"/>
      <c r="AZ186" s="152"/>
      <c r="BA186" s="16"/>
      <c r="BB186" s="16"/>
      <c r="BC186" s="16"/>
      <c r="BJ186" s="176" t="s">
        <v>442</v>
      </c>
      <c r="BM186" s="11">
        <v>2033</v>
      </c>
    </row>
    <row r="187" spans="1:66" ht="15" customHeight="1" x14ac:dyDescent="0.3">
      <c r="A187" s="117" t="s">
        <v>430</v>
      </c>
      <c r="B187" s="162" t="s">
        <v>431</v>
      </c>
      <c r="C187" s="180" t="s">
        <v>443</v>
      </c>
      <c r="D187" s="117" t="s">
        <v>106</v>
      </c>
      <c r="E187" s="117" t="s">
        <v>184</v>
      </c>
      <c r="F187" s="211">
        <v>2005</v>
      </c>
      <c r="G187" s="182"/>
      <c r="H187" s="213">
        <f t="shared" ca="1" si="19"/>
        <v>21</v>
      </c>
      <c r="I187" s="117"/>
      <c r="J187" s="117" t="s">
        <v>81</v>
      </c>
      <c r="K187" s="16" t="str">
        <f t="shared" si="17"/>
        <v xml:space="preserve"> </v>
      </c>
      <c r="L187" s="16" t="str">
        <f t="shared" si="18"/>
        <v xml:space="preserve"> </v>
      </c>
      <c r="M187" s="170" t="s">
        <v>79</v>
      </c>
      <c r="N187" s="170">
        <f t="shared" si="22"/>
        <v>2044</v>
      </c>
      <c r="O187" s="134">
        <v>40000</v>
      </c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52"/>
      <c r="AC187" s="216"/>
      <c r="AD187" s="216"/>
      <c r="AE187" s="216"/>
      <c r="AF187" s="216"/>
      <c r="AG187" s="216"/>
      <c r="AH187" s="216"/>
      <c r="AI187" s="216"/>
      <c r="AJ187" s="216"/>
      <c r="AK187" s="216"/>
      <c r="AL187" s="216"/>
      <c r="AM187" s="250">
        <v>170000</v>
      </c>
      <c r="AN187" s="216"/>
      <c r="AO187" s="216"/>
      <c r="AP187" s="216"/>
      <c r="AQ187" s="216"/>
      <c r="AR187" s="117"/>
      <c r="AS187" s="117"/>
      <c r="AT187" s="117"/>
      <c r="AU187" s="117"/>
      <c r="AV187" s="117"/>
      <c r="AW187" s="117"/>
      <c r="AX187" s="117"/>
      <c r="AY187" s="117"/>
      <c r="AZ187" s="152"/>
      <c r="BA187" s="16"/>
      <c r="BB187" s="16"/>
      <c r="BC187" s="16"/>
      <c r="BJ187" s="176" t="s">
        <v>444</v>
      </c>
    </row>
    <row r="188" spans="1:66" ht="15" customHeight="1" x14ac:dyDescent="0.3">
      <c r="A188" s="117" t="s">
        <v>430</v>
      </c>
      <c r="B188" s="162" t="s">
        <v>431</v>
      </c>
      <c r="C188" s="180" t="s">
        <v>445</v>
      </c>
      <c r="D188" s="117" t="s">
        <v>112</v>
      </c>
      <c r="E188" s="117" t="s">
        <v>245</v>
      </c>
      <c r="F188" s="211">
        <v>1992</v>
      </c>
      <c r="G188" s="182"/>
      <c r="H188" s="213">
        <f t="shared" ca="1" si="19"/>
        <v>34</v>
      </c>
      <c r="I188" s="117"/>
      <c r="J188" s="117" t="s">
        <v>81</v>
      </c>
      <c r="K188" s="16" t="str">
        <f t="shared" si="17"/>
        <v xml:space="preserve"> </v>
      </c>
      <c r="L188" s="16" t="str">
        <f t="shared" si="18"/>
        <v xml:space="preserve"> </v>
      </c>
      <c r="M188" s="170" t="s">
        <v>79</v>
      </c>
      <c r="N188" s="170">
        <f t="shared" si="22"/>
        <v>2031</v>
      </c>
      <c r="O188" s="134">
        <v>25000</v>
      </c>
      <c r="P188" s="117"/>
      <c r="Q188" s="117"/>
      <c r="R188" s="117"/>
      <c r="S188" s="117"/>
      <c r="T188" s="117"/>
      <c r="U188" s="117"/>
      <c r="V188" s="117"/>
      <c r="W188" s="117"/>
      <c r="X188" s="250">
        <v>80000</v>
      </c>
      <c r="Y188" s="117"/>
      <c r="Z188" s="117"/>
      <c r="AA188" s="117"/>
      <c r="AB188" s="152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16"/>
      <c r="AM188" s="216"/>
      <c r="AN188" s="216"/>
      <c r="AO188" s="183"/>
      <c r="AP188" s="216"/>
      <c r="AQ188" s="183"/>
      <c r="AR188" s="117"/>
      <c r="AS188" s="117"/>
      <c r="AT188" s="117"/>
      <c r="AU188" s="117"/>
      <c r="AV188" s="117"/>
      <c r="AW188" s="117"/>
      <c r="AX188" s="117"/>
      <c r="AY188" s="117"/>
      <c r="AZ188" s="152"/>
      <c r="BA188" s="16"/>
      <c r="BB188" s="16"/>
      <c r="BC188" s="16"/>
      <c r="BJ188" s="176" t="s">
        <v>445</v>
      </c>
      <c r="BK188" s="11" t="s">
        <v>83</v>
      </c>
    </row>
    <row r="189" spans="1:66" ht="15" customHeight="1" x14ac:dyDescent="0.3">
      <c r="A189" s="117" t="s">
        <v>430</v>
      </c>
      <c r="B189" s="162" t="s">
        <v>431</v>
      </c>
      <c r="C189" s="180" t="s">
        <v>446</v>
      </c>
      <c r="D189" s="117" t="s">
        <v>112</v>
      </c>
      <c r="E189" s="117" t="s">
        <v>245</v>
      </c>
      <c r="F189" s="211">
        <v>1992</v>
      </c>
      <c r="G189" s="182"/>
      <c r="H189" s="213">
        <f t="shared" ca="1" si="19"/>
        <v>34</v>
      </c>
      <c r="I189" s="117"/>
      <c r="J189" s="117" t="s">
        <v>81</v>
      </c>
      <c r="K189" s="16" t="str">
        <f t="shared" si="17"/>
        <v xml:space="preserve"> </v>
      </c>
      <c r="L189" s="16" t="str">
        <f t="shared" si="18"/>
        <v xml:space="preserve"> </v>
      </c>
      <c r="M189" s="170" t="s">
        <v>79</v>
      </c>
      <c r="N189" s="170">
        <f t="shared" si="22"/>
        <v>2031</v>
      </c>
      <c r="O189" s="134">
        <v>25000</v>
      </c>
      <c r="P189" s="117"/>
      <c r="Q189" s="117"/>
      <c r="R189" s="117"/>
      <c r="S189" s="117"/>
      <c r="T189" s="117"/>
      <c r="U189" s="117"/>
      <c r="V189" s="117"/>
      <c r="W189" s="117"/>
      <c r="X189" s="250">
        <v>80000</v>
      </c>
      <c r="Y189" s="117"/>
      <c r="Z189" s="117"/>
      <c r="AA189" s="117"/>
      <c r="AB189" s="152"/>
      <c r="AC189" s="216"/>
      <c r="AD189" s="216"/>
      <c r="AE189" s="216"/>
      <c r="AF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117"/>
      <c r="AS189" s="117"/>
      <c r="AT189" s="117"/>
      <c r="AU189" s="117"/>
      <c r="AV189" s="117"/>
      <c r="AW189" s="117"/>
      <c r="AX189" s="117"/>
      <c r="AY189" s="117"/>
      <c r="AZ189" s="152"/>
      <c r="BA189" s="16"/>
      <c r="BB189" s="16"/>
      <c r="BC189" s="16"/>
      <c r="BJ189" s="176" t="s">
        <v>446</v>
      </c>
      <c r="BK189" s="11" t="s">
        <v>83</v>
      </c>
    </row>
    <row r="190" spans="1:66" ht="15" customHeight="1" x14ac:dyDescent="0.3">
      <c r="A190" s="117" t="s">
        <v>326</v>
      </c>
      <c r="B190" s="162" t="s">
        <v>327</v>
      </c>
      <c r="C190" s="208" t="s">
        <v>328</v>
      </c>
      <c r="D190" s="117" t="s">
        <v>98</v>
      </c>
      <c r="E190" s="117" t="s">
        <v>142</v>
      </c>
      <c r="F190" s="152">
        <v>2010</v>
      </c>
      <c r="G190" s="117"/>
      <c r="H190" s="213">
        <f t="shared" ca="1" si="19"/>
        <v>16</v>
      </c>
      <c r="I190" s="117"/>
      <c r="J190" s="117"/>
      <c r="K190" s="16" t="str">
        <f t="shared" si="17"/>
        <v>Evaluation interne</v>
      </c>
      <c r="L190" s="16">
        <f t="shared" si="18"/>
        <v>2030</v>
      </c>
      <c r="M190" s="170" t="s">
        <v>79</v>
      </c>
      <c r="N190" s="178">
        <f t="shared" si="22"/>
        <v>2049</v>
      </c>
      <c r="O190" s="134">
        <v>40000</v>
      </c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52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52"/>
      <c r="BA190" s="16"/>
      <c r="BB190" s="16"/>
      <c r="BC190" s="16"/>
    </row>
    <row r="191" spans="1:66" ht="15" customHeight="1" x14ac:dyDescent="0.3">
      <c r="A191" s="117" t="s">
        <v>326</v>
      </c>
      <c r="B191" s="162" t="s">
        <v>327</v>
      </c>
      <c r="C191" s="208" t="s">
        <v>329</v>
      </c>
      <c r="D191" s="117" t="s">
        <v>112</v>
      </c>
      <c r="E191" s="117" t="s">
        <v>142</v>
      </c>
      <c r="F191" s="152">
        <v>2010</v>
      </c>
      <c r="G191" s="117"/>
      <c r="H191" s="213">
        <f t="shared" ca="1" si="19"/>
        <v>16</v>
      </c>
      <c r="I191" s="117"/>
      <c r="J191" s="117"/>
      <c r="K191" s="16" t="str">
        <f t="shared" si="17"/>
        <v>Evaluation interne</v>
      </c>
      <c r="L191" s="16">
        <f t="shared" si="18"/>
        <v>2030</v>
      </c>
      <c r="M191" s="170" t="s">
        <v>79</v>
      </c>
      <c r="N191" s="178">
        <f t="shared" si="22"/>
        <v>2049</v>
      </c>
      <c r="O191" s="134">
        <v>40000</v>
      </c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52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52"/>
      <c r="BA191" s="16"/>
      <c r="BB191" s="16"/>
      <c r="BC191" s="16"/>
    </row>
    <row r="192" spans="1:66" ht="14.4" x14ac:dyDescent="0.3">
      <c r="A192" s="117" t="s">
        <v>326</v>
      </c>
      <c r="B192" s="162" t="s">
        <v>327</v>
      </c>
      <c r="C192" s="208" t="s">
        <v>330</v>
      </c>
      <c r="D192" s="117" t="s">
        <v>112</v>
      </c>
      <c r="E192" s="117" t="s">
        <v>331</v>
      </c>
      <c r="F192" s="152">
        <v>2010</v>
      </c>
      <c r="G192" s="117"/>
      <c r="H192" s="213">
        <f t="shared" ca="1" si="19"/>
        <v>16</v>
      </c>
      <c r="I192" s="117"/>
      <c r="J192" s="117"/>
      <c r="K192" s="16" t="str">
        <f t="shared" si="17"/>
        <v>Evaluation interne</v>
      </c>
      <c r="L192" s="16">
        <f t="shared" si="18"/>
        <v>2030</v>
      </c>
      <c r="M192" s="170" t="s">
        <v>79</v>
      </c>
      <c r="N192" s="178">
        <f t="shared" si="22"/>
        <v>2049</v>
      </c>
      <c r="O192" s="134">
        <v>40000</v>
      </c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52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52"/>
      <c r="BA192" s="16"/>
      <c r="BB192" s="16"/>
      <c r="BC192" s="16"/>
    </row>
    <row r="193" spans="1:55" ht="15" customHeight="1" x14ac:dyDescent="0.3">
      <c r="A193" s="117" t="s">
        <v>326</v>
      </c>
      <c r="B193" s="162" t="s">
        <v>327</v>
      </c>
      <c r="C193" s="208" t="s">
        <v>332</v>
      </c>
      <c r="D193" s="117" t="s">
        <v>112</v>
      </c>
      <c r="E193" s="117" t="s">
        <v>331</v>
      </c>
      <c r="F193" s="152">
        <v>2010</v>
      </c>
      <c r="G193" s="117"/>
      <c r="H193" s="213">
        <f t="shared" ca="1" si="19"/>
        <v>16</v>
      </c>
      <c r="I193" s="117"/>
      <c r="J193" s="117"/>
      <c r="K193" s="16" t="str">
        <f t="shared" si="17"/>
        <v>Evaluation interne</v>
      </c>
      <c r="L193" s="16">
        <f t="shared" si="18"/>
        <v>2030</v>
      </c>
      <c r="M193" s="170" t="s">
        <v>79</v>
      </c>
      <c r="N193" s="178">
        <f t="shared" si="22"/>
        <v>2049</v>
      </c>
      <c r="O193" s="134">
        <v>40000</v>
      </c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52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52"/>
      <c r="BA193" s="16"/>
      <c r="BB193" s="16"/>
      <c r="BC193" s="16"/>
    </row>
    <row r="194" spans="1:55" ht="15" customHeight="1" x14ac:dyDescent="0.3">
      <c r="A194" s="204" t="s">
        <v>326</v>
      </c>
      <c r="B194" s="205" t="s">
        <v>327</v>
      </c>
      <c r="C194" s="208" t="s">
        <v>333</v>
      </c>
      <c r="D194" s="204" t="s">
        <v>112</v>
      </c>
      <c r="E194" s="204" t="s">
        <v>334</v>
      </c>
      <c r="F194" s="212">
        <v>2010</v>
      </c>
      <c r="G194" s="117"/>
      <c r="H194" s="213">
        <f t="shared" ca="1" si="19"/>
        <v>16</v>
      </c>
      <c r="I194" s="204"/>
      <c r="J194" s="204"/>
      <c r="K194" s="16" t="str">
        <f t="shared" si="17"/>
        <v>Evaluation interne</v>
      </c>
      <c r="L194" s="16">
        <f t="shared" si="18"/>
        <v>2030</v>
      </c>
      <c r="M194" s="170" t="s">
        <v>79</v>
      </c>
      <c r="N194" s="178">
        <f t="shared" si="22"/>
        <v>2049</v>
      </c>
      <c r="O194" s="134">
        <v>40000</v>
      </c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12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52"/>
      <c r="BA194" s="16"/>
      <c r="BB194" s="16"/>
      <c r="BC194" s="16"/>
    </row>
    <row r="195" spans="1:55" ht="15" customHeight="1" x14ac:dyDescent="0.3">
      <c r="A195" s="204" t="s">
        <v>326</v>
      </c>
      <c r="B195" s="205" t="s">
        <v>327</v>
      </c>
      <c r="C195" s="208" t="s">
        <v>335</v>
      </c>
      <c r="D195" s="117" t="s">
        <v>112</v>
      </c>
      <c r="E195" s="117" t="s">
        <v>334</v>
      </c>
      <c r="F195" s="152">
        <v>2010</v>
      </c>
      <c r="G195" s="117"/>
      <c r="H195" s="213">
        <f t="shared" ca="1" si="19"/>
        <v>16</v>
      </c>
      <c r="I195" s="117"/>
      <c r="J195" s="117"/>
      <c r="K195" s="16" t="str">
        <f t="shared" si="17"/>
        <v>Evaluation interne</v>
      </c>
      <c r="L195" s="16">
        <f t="shared" si="18"/>
        <v>2030</v>
      </c>
      <c r="M195" s="170" t="s">
        <v>79</v>
      </c>
      <c r="N195" s="178">
        <f t="shared" si="22"/>
        <v>2049</v>
      </c>
      <c r="O195" s="134">
        <v>40000</v>
      </c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52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52"/>
      <c r="BA195" s="16"/>
      <c r="BB195" s="16"/>
      <c r="BC195" s="16"/>
    </row>
    <row r="196" spans="1:55" ht="15" customHeight="1" x14ac:dyDescent="0.3">
      <c r="A196" s="204" t="s">
        <v>326</v>
      </c>
      <c r="B196" s="205" t="s">
        <v>327</v>
      </c>
      <c r="C196" s="208" t="s">
        <v>336</v>
      </c>
      <c r="D196" s="117" t="s">
        <v>337</v>
      </c>
      <c r="E196" s="117" t="s">
        <v>338</v>
      </c>
      <c r="F196" s="152">
        <v>2013</v>
      </c>
      <c r="G196" s="117"/>
      <c r="H196" s="213">
        <f t="shared" ca="1" si="19"/>
        <v>13</v>
      </c>
      <c r="I196" s="117"/>
      <c r="J196" s="117"/>
      <c r="K196" s="16" t="str">
        <f t="shared" si="17"/>
        <v>Evaluation interne</v>
      </c>
      <c r="L196" s="16">
        <f t="shared" si="18"/>
        <v>2033</v>
      </c>
      <c r="M196" s="170" t="s">
        <v>79</v>
      </c>
      <c r="N196" s="178">
        <f t="shared" si="22"/>
        <v>2052</v>
      </c>
      <c r="O196" s="134">
        <v>40000</v>
      </c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52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52"/>
      <c r="BA196" s="16"/>
      <c r="BB196" s="16"/>
      <c r="BC196" s="16"/>
    </row>
    <row r="197" spans="1:55" ht="15" customHeight="1" x14ac:dyDescent="0.3">
      <c r="A197" s="204" t="s">
        <v>326</v>
      </c>
      <c r="B197" s="205" t="s">
        <v>327</v>
      </c>
      <c r="C197" s="208" t="s">
        <v>339</v>
      </c>
      <c r="D197" s="117" t="s">
        <v>337</v>
      </c>
      <c r="E197" s="117" t="s">
        <v>338</v>
      </c>
      <c r="F197" s="152">
        <v>2013</v>
      </c>
      <c r="G197" s="117"/>
      <c r="H197" s="213">
        <f t="shared" ca="1" si="19"/>
        <v>13</v>
      </c>
      <c r="I197" s="117"/>
      <c r="J197" s="117"/>
      <c r="K197" s="16" t="str">
        <f t="shared" si="17"/>
        <v>Evaluation interne</v>
      </c>
      <c r="L197" s="16">
        <f t="shared" si="18"/>
        <v>2033</v>
      </c>
      <c r="M197" s="170" t="s">
        <v>79</v>
      </c>
      <c r="N197" s="178">
        <f t="shared" si="22"/>
        <v>2052</v>
      </c>
      <c r="O197" s="134">
        <v>40000</v>
      </c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52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52"/>
      <c r="BA197" s="16"/>
      <c r="BB197" s="16"/>
      <c r="BC197" s="16"/>
    </row>
    <row r="198" spans="1:55" ht="15" customHeight="1" x14ac:dyDescent="0.3">
      <c r="A198" s="204" t="s">
        <v>326</v>
      </c>
      <c r="B198" s="205" t="s">
        <v>327</v>
      </c>
      <c r="C198" s="208" t="s">
        <v>340</v>
      </c>
      <c r="D198" s="117" t="s">
        <v>337</v>
      </c>
      <c r="E198" s="117" t="s">
        <v>341</v>
      </c>
      <c r="F198" s="152">
        <v>2016</v>
      </c>
      <c r="G198" s="117"/>
      <c r="H198" s="213">
        <f t="shared" ca="1" si="19"/>
        <v>10</v>
      </c>
      <c r="I198" s="117"/>
      <c r="J198" s="117"/>
      <c r="K198" s="16" t="str">
        <f t="shared" si="17"/>
        <v>Evaluation interne</v>
      </c>
      <c r="L198" s="16">
        <f t="shared" si="18"/>
        <v>2036</v>
      </c>
      <c r="M198" s="170" t="s">
        <v>79</v>
      </c>
      <c r="N198" s="178">
        <f t="shared" si="22"/>
        <v>2055</v>
      </c>
      <c r="O198" s="134">
        <v>40000</v>
      </c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52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52"/>
      <c r="BA198" s="16"/>
      <c r="BB198" s="16"/>
      <c r="BC198" s="16"/>
    </row>
    <row r="199" spans="1:55" ht="15" customHeight="1" x14ac:dyDescent="0.3">
      <c r="A199" s="204"/>
      <c r="B199" s="205"/>
      <c r="C199" s="205"/>
      <c r="D199" s="117"/>
      <c r="E199" s="117"/>
      <c r="F199" s="152"/>
      <c r="G199" s="117"/>
      <c r="H199" s="117"/>
      <c r="I199" s="117"/>
      <c r="J199" s="117"/>
      <c r="K199" s="16" t="str">
        <f t="shared" si="17"/>
        <v xml:space="preserve"> </v>
      </c>
      <c r="L199" s="16" t="str">
        <f t="shared" si="18"/>
        <v xml:space="preserve"> </v>
      </c>
      <c r="M199" s="16" t="str">
        <f t="shared" si="18"/>
        <v xml:space="preserve"> </v>
      </c>
      <c r="N199" s="16" t="str">
        <f t="shared" si="18"/>
        <v xml:space="preserve"> </v>
      </c>
      <c r="O199" s="16" t="str">
        <f t="shared" si="18"/>
        <v xml:space="preserve"> </v>
      </c>
      <c r="P199" s="16" t="str">
        <f t="shared" si="18"/>
        <v xml:space="preserve"> </v>
      </c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52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52"/>
      <c r="BA199" s="16"/>
      <c r="BB199" s="16"/>
      <c r="BC199" s="16"/>
    </row>
    <row r="200" spans="1:55" ht="15" customHeight="1" x14ac:dyDescent="0.3">
      <c r="A200" s="204"/>
      <c r="B200" s="205"/>
      <c r="C200" s="205"/>
      <c r="D200" s="117"/>
      <c r="E200" s="117"/>
      <c r="F200" s="152"/>
      <c r="G200" s="117"/>
      <c r="H200" s="117"/>
      <c r="I200" s="117"/>
      <c r="J200" s="117"/>
      <c r="K200" s="16" t="str">
        <f t="shared" si="17"/>
        <v xml:space="preserve"> </v>
      </c>
      <c r="L200" s="16" t="str">
        <f t="shared" si="18"/>
        <v xml:space="preserve"> </v>
      </c>
      <c r="M200" s="16" t="str">
        <f t="shared" si="18"/>
        <v xml:space="preserve"> </v>
      </c>
      <c r="N200" s="16" t="str">
        <f t="shared" si="18"/>
        <v xml:space="preserve"> </v>
      </c>
      <c r="O200" s="16" t="str">
        <f t="shared" si="18"/>
        <v xml:space="preserve"> </v>
      </c>
      <c r="P200" s="16" t="str">
        <f t="shared" si="18"/>
        <v xml:space="preserve"> 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52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52"/>
      <c r="BA200" s="16"/>
      <c r="BB200" s="16"/>
      <c r="BC200" s="16"/>
    </row>
    <row r="201" spans="1:55" ht="15" customHeight="1" x14ac:dyDescent="0.3">
      <c r="A201" s="204"/>
      <c r="B201" s="205"/>
      <c r="C201" s="205"/>
      <c r="D201" s="117"/>
      <c r="E201" s="117"/>
      <c r="F201" s="152"/>
      <c r="G201" s="117"/>
      <c r="H201" s="117"/>
      <c r="I201" s="117"/>
      <c r="J201" s="117"/>
      <c r="K201" s="16" t="str">
        <f t="shared" si="17"/>
        <v xml:space="preserve"> </v>
      </c>
      <c r="L201" s="16" t="str">
        <f t="shared" si="18"/>
        <v xml:space="preserve"> </v>
      </c>
      <c r="M201" s="16" t="str">
        <f t="shared" si="18"/>
        <v xml:space="preserve"> </v>
      </c>
      <c r="N201" s="16" t="str">
        <f t="shared" si="18"/>
        <v xml:space="preserve"> </v>
      </c>
      <c r="O201" s="16" t="str">
        <f t="shared" si="18"/>
        <v xml:space="preserve"> </v>
      </c>
      <c r="P201" s="16" t="str">
        <f t="shared" si="18"/>
        <v xml:space="preserve"> 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52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52"/>
      <c r="BA201" s="16"/>
      <c r="BB201" s="16"/>
      <c r="BC201" s="16"/>
    </row>
    <row r="202" spans="1:55" ht="15" customHeight="1" x14ac:dyDescent="0.3">
      <c r="A202" s="204"/>
      <c r="B202" s="205"/>
      <c r="C202" s="205"/>
      <c r="D202" s="117"/>
      <c r="E202" s="117"/>
      <c r="F202" s="152"/>
      <c r="G202" s="117"/>
      <c r="H202" s="117"/>
      <c r="I202" s="117"/>
      <c r="J202" s="117"/>
      <c r="K202" s="16" t="str">
        <f t="shared" si="17"/>
        <v xml:space="preserve"> </v>
      </c>
      <c r="L202" s="16" t="str">
        <f t="shared" si="18"/>
        <v xml:space="preserve"> </v>
      </c>
      <c r="M202" s="16" t="str">
        <f t="shared" si="18"/>
        <v xml:space="preserve"> </v>
      </c>
      <c r="N202" s="16" t="str">
        <f t="shared" si="18"/>
        <v xml:space="preserve"> </v>
      </c>
      <c r="O202" s="16" t="str">
        <f t="shared" si="18"/>
        <v xml:space="preserve"> </v>
      </c>
      <c r="P202" s="16" t="str">
        <f t="shared" si="18"/>
        <v xml:space="preserve"> 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52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52"/>
      <c r="BA202" s="16"/>
      <c r="BB202" s="16"/>
      <c r="BC202" s="16"/>
    </row>
    <row r="203" spans="1:55" ht="15" customHeight="1" x14ac:dyDescent="0.3">
      <c r="A203" s="204"/>
      <c r="B203" s="205"/>
      <c r="C203" s="205"/>
      <c r="D203" s="117"/>
      <c r="E203" s="117"/>
      <c r="F203" s="152"/>
      <c r="G203" s="117"/>
      <c r="H203" s="117"/>
      <c r="I203" s="117"/>
      <c r="J203" s="117"/>
      <c r="K203" s="16" t="str">
        <f t="shared" si="17"/>
        <v xml:space="preserve"> </v>
      </c>
      <c r="L203" s="16" t="str">
        <f t="shared" si="18"/>
        <v xml:space="preserve"> </v>
      </c>
      <c r="M203" s="16" t="str">
        <f t="shared" si="18"/>
        <v xml:space="preserve"> </v>
      </c>
      <c r="N203" s="16" t="str">
        <f t="shared" si="18"/>
        <v xml:space="preserve"> </v>
      </c>
      <c r="O203" s="16" t="str">
        <f t="shared" si="18"/>
        <v xml:space="preserve"> </v>
      </c>
      <c r="P203" s="16" t="str">
        <f t="shared" si="18"/>
        <v xml:space="preserve"> 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52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52"/>
      <c r="BA203" s="16"/>
      <c r="BB203" s="16"/>
      <c r="BC203" s="16"/>
    </row>
    <row r="204" spans="1:55" ht="15" customHeight="1" x14ac:dyDescent="0.3">
      <c r="A204" s="204"/>
      <c r="B204" s="205"/>
      <c r="C204" s="205"/>
      <c r="D204" s="117"/>
      <c r="E204" s="117"/>
      <c r="F204" s="152"/>
      <c r="G204" s="117"/>
      <c r="H204" s="117"/>
      <c r="I204" s="117"/>
      <c r="J204" s="117"/>
      <c r="K204" s="16" t="str">
        <f t="shared" si="17"/>
        <v xml:space="preserve"> </v>
      </c>
      <c r="L204" s="16" t="str">
        <f t="shared" si="18"/>
        <v xml:space="preserve"> </v>
      </c>
      <c r="M204" s="16" t="str">
        <f t="shared" si="18"/>
        <v xml:space="preserve"> </v>
      </c>
      <c r="N204" s="16" t="str">
        <f t="shared" si="18"/>
        <v xml:space="preserve"> </v>
      </c>
      <c r="O204" s="16" t="str">
        <f t="shared" si="18"/>
        <v xml:space="preserve"> </v>
      </c>
      <c r="P204" s="16" t="str">
        <f t="shared" si="18"/>
        <v xml:space="preserve"> 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52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52"/>
      <c r="BA204" s="16"/>
      <c r="BB204" s="16"/>
      <c r="BC204" s="16"/>
    </row>
    <row r="205" spans="1:55" ht="15" customHeight="1" x14ac:dyDescent="0.3">
      <c r="A205" s="117"/>
      <c r="B205" s="205"/>
      <c r="C205" s="117"/>
      <c r="D205" s="117"/>
      <c r="E205" s="117"/>
      <c r="F205" s="152"/>
      <c r="G205" s="117"/>
      <c r="H205" s="162"/>
      <c r="I205" s="117"/>
      <c r="J205" s="117"/>
      <c r="K205" s="16" t="str">
        <f t="shared" ref="K205" si="23">IF(F205&gt;2008,"Evaluation interne", " ")</f>
        <v xml:space="preserve"> </v>
      </c>
      <c r="L205" s="16" t="str">
        <f t="shared" ref="L205" si="24">IF(F205&gt;2008, F205+20, " ")</f>
        <v xml:space="preserve"> </v>
      </c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52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52"/>
      <c r="BA205" s="16"/>
      <c r="BB205" s="16"/>
      <c r="BC205" s="16"/>
    </row>
    <row r="206" spans="1:55" ht="15" customHeight="1" x14ac:dyDescent="0.3">
      <c r="A206" s="117"/>
      <c r="B206" s="205"/>
      <c r="C206" s="117"/>
      <c r="D206" s="117"/>
      <c r="E206" s="117"/>
      <c r="F206" s="117"/>
      <c r="G206" s="214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52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52"/>
      <c r="BA206" s="16"/>
      <c r="BB206" s="16"/>
      <c r="BC206" s="16"/>
    </row>
    <row r="207" spans="1:55" ht="39" customHeight="1" x14ac:dyDescent="0.3">
      <c r="A207" s="117"/>
      <c r="B207" s="205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27" t="s">
        <v>35</v>
      </c>
      <c r="U207" s="140" t="s">
        <v>36</v>
      </c>
      <c r="V207" s="140" t="s">
        <v>37</v>
      </c>
      <c r="W207" s="141" t="s">
        <v>38</v>
      </c>
      <c r="X207" s="139" t="s">
        <v>39</v>
      </c>
      <c r="Y207" s="139" t="s">
        <v>40</v>
      </c>
      <c r="Z207" s="27" t="s">
        <v>41</v>
      </c>
      <c r="AA207" s="27" t="s">
        <v>42</v>
      </c>
      <c r="AB207" s="27" t="s">
        <v>43</v>
      </c>
      <c r="AC207" s="139" t="s">
        <v>44</v>
      </c>
      <c r="AD207" s="139" t="s">
        <v>45</v>
      </c>
      <c r="AE207" s="139" t="s">
        <v>46</v>
      </c>
      <c r="AF207" s="27" t="s">
        <v>47</v>
      </c>
      <c r="AG207" s="27" t="s">
        <v>48</v>
      </c>
      <c r="AH207" s="27" t="s">
        <v>49</v>
      </c>
      <c r="AI207" s="139" t="s">
        <v>50</v>
      </c>
      <c r="AJ207" s="139" t="s">
        <v>51</v>
      </c>
      <c r="AK207" s="139" t="s">
        <v>52</v>
      </c>
      <c r="AL207" s="27" t="s">
        <v>53</v>
      </c>
      <c r="AM207" s="27" t="s">
        <v>54</v>
      </c>
      <c r="AN207" s="27" t="s">
        <v>55</v>
      </c>
      <c r="AO207" s="139" t="s">
        <v>56</v>
      </c>
      <c r="AP207" s="139" t="s">
        <v>57</v>
      </c>
      <c r="AQ207" s="139" t="s">
        <v>58</v>
      </c>
      <c r="AR207" s="27" t="s">
        <v>59</v>
      </c>
      <c r="AS207" s="27" t="s">
        <v>60</v>
      </c>
      <c r="AT207" s="27" t="s">
        <v>61</v>
      </c>
      <c r="AU207" s="139" t="s">
        <v>62</v>
      </c>
      <c r="AV207" s="139" t="s">
        <v>63</v>
      </c>
      <c r="AW207" s="139" t="s">
        <v>64</v>
      </c>
      <c r="AX207" s="27" t="s">
        <v>65</v>
      </c>
      <c r="AY207" s="143" t="s">
        <v>66</v>
      </c>
      <c r="AZ207" s="271" t="s">
        <v>67</v>
      </c>
      <c r="BA207" s="27"/>
      <c r="BB207" s="27"/>
      <c r="BC207" s="27"/>
    </row>
    <row r="208" spans="1:55" ht="15" customHeight="1" x14ac:dyDescent="0.3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236" t="s">
        <v>447</v>
      </c>
      <c r="P208" s="117"/>
      <c r="Q208" s="117">
        <f t="shared" ref="Q208:AF208" si="25">SUM(Q11:Q205)</f>
        <v>372000</v>
      </c>
      <c r="R208" s="117">
        <f t="shared" si="25"/>
        <v>455000</v>
      </c>
      <c r="S208" s="117">
        <f t="shared" si="25"/>
        <v>0</v>
      </c>
      <c r="T208" s="251">
        <f t="shared" si="25"/>
        <v>656600</v>
      </c>
      <c r="U208" s="252">
        <f t="shared" si="25"/>
        <v>834000</v>
      </c>
      <c r="V208" s="252">
        <f t="shared" si="25"/>
        <v>740000</v>
      </c>
      <c r="W208" s="251">
        <f t="shared" si="25"/>
        <v>225000</v>
      </c>
      <c r="X208" s="252">
        <f t="shared" si="25"/>
        <v>3375000</v>
      </c>
      <c r="Y208" s="252">
        <f t="shared" si="25"/>
        <v>1560000</v>
      </c>
      <c r="Z208" s="251">
        <f t="shared" si="25"/>
        <v>250000</v>
      </c>
      <c r="AA208" s="252">
        <f t="shared" si="25"/>
        <v>1330000</v>
      </c>
      <c r="AB208" s="252">
        <f t="shared" si="25"/>
        <v>3730000</v>
      </c>
      <c r="AC208" s="251">
        <f t="shared" si="25"/>
        <v>105000</v>
      </c>
      <c r="AD208" s="252">
        <f t="shared" si="25"/>
        <v>1190000</v>
      </c>
      <c r="AE208" s="252">
        <f t="shared" si="25"/>
        <v>0</v>
      </c>
      <c r="AF208" s="251">
        <f t="shared" si="25"/>
        <v>153000</v>
      </c>
      <c r="AG208" s="252">
        <f>SUM(AG11:AG201)</f>
        <v>1870000</v>
      </c>
      <c r="AH208" s="252">
        <f t="shared" ref="AH208:AZ208" si="26">SUM(AH11:AH205)</f>
        <v>700000</v>
      </c>
      <c r="AI208" s="252">
        <f t="shared" si="26"/>
        <v>5000</v>
      </c>
      <c r="AJ208" s="252">
        <f t="shared" si="26"/>
        <v>1320000</v>
      </c>
      <c r="AK208" s="252">
        <f t="shared" si="26"/>
        <v>850000</v>
      </c>
      <c r="AL208" s="252">
        <f t="shared" si="26"/>
        <v>172500</v>
      </c>
      <c r="AM208" s="252">
        <f t="shared" si="26"/>
        <v>1190000</v>
      </c>
      <c r="AN208" s="252">
        <f t="shared" si="26"/>
        <v>0</v>
      </c>
      <c r="AO208" s="252">
        <f t="shared" si="26"/>
        <v>150000</v>
      </c>
      <c r="AP208" s="252">
        <f t="shared" si="26"/>
        <v>340000</v>
      </c>
      <c r="AQ208" s="252">
        <f t="shared" si="26"/>
        <v>0</v>
      </c>
      <c r="AR208" s="252">
        <f t="shared" si="26"/>
        <v>65000</v>
      </c>
      <c r="AS208" s="252">
        <f t="shared" si="26"/>
        <v>170000</v>
      </c>
      <c r="AT208" s="252">
        <f t="shared" si="26"/>
        <v>0</v>
      </c>
      <c r="AU208" s="252">
        <f t="shared" si="26"/>
        <v>160000</v>
      </c>
      <c r="AV208" s="252">
        <f t="shared" si="26"/>
        <v>170000</v>
      </c>
      <c r="AW208" s="252">
        <f t="shared" si="26"/>
        <v>1120000</v>
      </c>
      <c r="AX208" s="252">
        <f t="shared" si="26"/>
        <v>0</v>
      </c>
      <c r="AY208" s="252">
        <f t="shared" si="26"/>
        <v>300000</v>
      </c>
      <c r="AZ208" s="272">
        <f t="shared" si="26"/>
        <v>0</v>
      </c>
      <c r="BA208" s="273"/>
      <c r="BB208" s="273"/>
      <c r="BC208" s="273"/>
    </row>
    <row r="209" spans="1:55" ht="15" customHeight="1" x14ac:dyDescent="0.3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236" t="s">
        <v>448</v>
      </c>
      <c r="P209" s="117"/>
      <c r="Q209" s="117"/>
      <c r="R209" s="117"/>
      <c r="S209" s="117"/>
      <c r="T209" s="252">
        <f t="shared" ref="T209:AZ209" si="27">SUM(T11:T24)</f>
        <v>0</v>
      </c>
      <c r="U209" s="252">
        <f t="shared" si="27"/>
        <v>420000</v>
      </c>
      <c r="V209" s="252">
        <f t="shared" si="27"/>
        <v>0</v>
      </c>
      <c r="W209" s="252">
        <f t="shared" si="27"/>
        <v>0</v>
      </c>
      <c r="X209" s="252">
        <f t="shared" si="27"/>
        <v>340000</v>
      </c>
      <c r="Y209" s="252">
        <f t="shared" si="27"/>
        <v>0</v>
      </c>
      <c r="Z209" s="252">
        <f t="shared" si="27"/>
        <v>70000</v>
      </c>
      <c r="AA209" s="252">
        <f t="shared" si="27"/>
        <v>0</v>
      </c>
      <c r="AB209" s="252">
        <f t="shared" si="27"/>
        <v>0</v>
      </c>
      <c r="AC209" s="252">
        <f t="shared" si="27"/>
        <v>40000</v>
      </c>
      <c r="AD209" s="252">
        <f t="shared" si="27"/>
        <v>0</v>
      </c>
      <c r="AE209" s="252">
        <f t="shared" si="27"/>
        <v>0</v>
      </c>
      <c r="AF209" s="252">
        <f t="shared" si="27"/>
        <v>0</v>
      </c>
      <c r="AG209" s="252">
        <f t="shared" si="27"/>
        <v>0</v>
      </c>
      <c r="AH209" s="252">
        <f t="shared" si="27"/>
        <v>0</v>
      </c>
      <c r="AI209" s="252">
        <f t="shared" si="27"/>
        <v>0</v>
      </c>
      <c r="AJ209" s="252">
        <f t="shared" si="27"/>
        <v>0</v>
      </c>
      <c r="AK209" s="252">
        <f t="shared" si="27"/>
        <v>0</v>
      </c>
      <c r="AL209" s="252">
        <f t="shared" si="27"/>
        <v>0</v>
      </c>
      <c r="AM209" s="252">
        <f t="shared" si="27"/>
        <v>0</v>
      </c>
      <c r="AN209" s="252">
        <f t="shared" si="27"/>
        <v>0</v>
      </c>
      <c r="AO209" s="252">
        <f t="shared" si="27"/>
        <v>50000</v>
      </c>
      <c r="AP209" s="252">
        <f t="shared" si="27"/>
        <v>0</v>
      </c>
      <c r="AQ209" s="252">
        <f t="shared" si="27"/>
        <v>0</v>
      </c>
      <c r="AR209" s="252">
        <f t="shared" si="27"/>
        <v>0</v>
      </c>
      <c r="AS209" s="252">
        <f t="shared" si="27"/>
        <v>0</v>
      </c>
      <c r="AT209" s="252">
        <f t="shared" si="27"/>
        <v>0</v>
      </c>
      <c r="AU209" s="252">
        <f t="shared" si="27"/>
        <v>40000</v>
      </c>
      <c r="AV209" s="252">
        <f t="shared" si="27"/>
        <v>0</v>
      </c>
      <c r="AW209" s="252">
        <f t="shared" si="27"/>
        <v>0</v>
      </c>
      <c r="AX209" s="252">
        <f t="shared" si="27"/>
        <v>0</v>
      </c>
      <c r="AY209" s="252">
        <f t="shared" si="27"/>
        <v>0</v>
      </c>
      <c r="AZ209" s="272">
        <f t="shared" si="27"/>
        <v>0</v>
      </c>
      <c r="BA209" s="273"/>
      <c r="BB209" s="273"/>
      <c r="BC209" s="273"/>
    </row>
    <row r="210" spans="1:55" ht="15" customHeight="1" x14ac:dyDescent="0.3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236" t="s">
        <v>449</v>
      </c>
      <c r="P210" s="117"/>
      <c r="Q210" s="117"/>
      <c r="R210" s="117"/>
      <c r="S210" s="117"/>
      <c r="T210" s="252">
        <f>T208-T209</f>
        <v>656600</v>
      </c>
      <c r="U210" s="252">
        <f t="shared" ref="U210:AZ210" si="28">U208-U209</f>
        <v>414000</v>
      </c>
      <c r="V210" s="252">
        <f t="shared" si="28"/>
        <v>740000</v>
      </c>
      <c r="W210" s="253">
        <f t="shared" si="28"/>
        <v>225000</v>
      </c>
      <c r="X210" s="252">
        <f t="shared" si="28"/>
        <v>3035000</v>
      </c>
      <c r="Y210" s="252">
        <f t="shared" si="28"/>
        <v>1560000</v>
      </c>
      <c r="Z210" s="253">
        <f t="shared" si="28"/>
        <v>180000</v>
      </c>
      <c r="AA210" s="252">
        <f t="shared" si="28"/>
        <v>1330000</v>
      </c>
      <c r="AB210" s="252">
        <f t="shared" si="28"/>
        <v>3730000</v>
      </c>
      <c r="AC210" s="253">
        <f t="shared" si="28"/>
        <v>65000</v>
      </c>
      <c r="AD210" s="252">
        <f t="shared" si="28"/>
        <v>1190000</v>
      </c>
      <c r="AE210" s="252">
        <f t="shared" si="28"/>
        <v>0</v>
      </c>
      <c r="AF210" s="253">
        <f t="shared" si="28"/>
        <v>153000</v>
      </c>
      <c r="AG210" s="252">
        <f t="shared" si="28"/>
        <v>1870000</v>
      </c>
      <c r="AH210" s="252">
        <f t="shared" si="28"/>
        <v>700000</v>
      </c>
      <c r="AI210" s="253">
        <f t="shared" si="28"/>
        <v>5000</v>
      </c>
      <c r="AJ210" s="252">
        <f t="shared" si="28"/>
        <v>1320000</v>
      </c>
      <c r="AK210" s="252">
        <f t="shared" si="28"/>
        <v>850000</v>
      </c>
      <c r="AL210" s="252">
        <f t="shared" si="28"/>
        <v>172500</v>
      </c>
      <c r="AM210" s="252">
        <f t="shared" si="28"/>
        <v>1190000</v>
      </c>
      <c r="AN210" s="252">
        <f t="shared" si="28"/>
        <v>0</v>
      </c>
      <c r="AO210" s="252">
        <f t="shared" si="28"/>
        <v>100000</v>
      </c>
      <c r="AP210" s="252">
        <f t="shared" si="28"/>
        <v>340000</v>
      </c>
      <c r="AQ210" s="252">
        <f t="shared" si="28"/>
        <v>0</v>
      </c>
      <c r="AR210" s="252">
        <f t="shared" si="28"/>
        <v>65000</v>
      </c>
      <c r="AS210" s="252">
        <f t="shared" si="28"/>
        <v>170000</v>
      </c>
      <c r="AT210" s="252">
        <f t="shared" si="28"/>
        <v>0</v>
      </c>
      <c r="AU210" s="252">
        <f t="shared" si="28"/>
        <v>120000</v>
      </c>
      <c r="AV210" s="252">
        <f t="shared" si="28"/>
        <v>170000</v>
      </c>
      <c r="AW210" s="252">
        <f t="shared" si="28"/>
        <v>1120000</v>
      </c>
      <c r="AX210" s="252">
        <f t="shared" si="28"/>
        <v>0</v>
      </c>
      <c r="AY210" s="252">
        <f t="shared" si="28"/>
        <v>300000</v>
      </c>
      <c r="AZ210" s="272">
        <f t="shared" si="28"/>
        <v>0</v>
      </c>
      <c r="BA210" s="273"/>
      <c r="BB210" s="273"/>
      <c r="BC210" s="273"/>
    </row>
    <row r="211" spans="1:55" ht="15" customHeight="1" x14ac:dyDescent="0.3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52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52"/>
      <c r="BA211" s="16"/>
      <c r="BB211" s="16"/>
      <c r="BC211" s="16"/>
    </row>
    <row r="212" spans="1:55" ht="15" customHeight="1" x14ac:dyDescent="0.3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52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52"/>
      <c r="BA212" s="16"/>
      <c r="BB212" s="16"/>
      <c r="BC212" s="16"/>
    </row>
    <row r="213" spans="1:55" ht="15" customHeight="1" x14ac:dyDescent="0.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52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52"/>
      <c r="BA213" s="16"/>
      <c r="BB213" s="16"/>
      <c r="BC213" s="16"/>
    </row>
    <row r="214" spans="1:55" ht="15" customHeight="1" x14ac:dyDescent="0.3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52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52"/>
      <c r="BA214" s="16"/>
      <c r="BB214" s="16"/>
      <c r="BC214" s="16"/>
    </row>
    <row r="215" spans="1:55" ht="15" customHeight="1" x14ac:dyDescent="0.3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52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52"/>
      <c r="BA215" s="16"/>
      <c r="BB215" s="16"/>
      <c r="BC215" s="16"/>
    </row>
    <row r="216" spans="1:55" ht="15" customHeight="1" x14ac:dyDescent="0.3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52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52"/>
      <c r="BA216" s="16"/>
      <c r="BB216" s="16"/>
      <c r="BC216" s="16"/>
    </row>
    <row r="217" spans="1:55" ht="15" customHeight="1" x14ac:dyDescent="0.3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52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52"/>
      <c r="BA217" s="16"/>
      <c r="BB217" s="16"/>
      <c r="BC217" s="16"/>
    </row>
    <row r="218" spans="1:55" ht="15" customHeight="1" x14ac:dyDescent="0.3"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52"/>
      <c r="BA218" s="16"/>
      <c r="BB218" s="16"/>
      <c r="BC218" s="16"/>
    </row>
    <row r="220" spans="1:55" ht="15" customHeight="1" x14ac:dyDescent="0.3">
      <c r="Q220" s="11" t="s">
        <v>450</v>
      </c>
      <c r="R220" s="11">
        <f>SUM(Q208+T208+W208+Z208+AC208+AF208+AI208+AL208+AO208+AR208+AU208+AX208)</f>
        <v>2314100</v>
      </c>
    </row>
    <row r="221" spans="1:55" ht="15" customHeight="1" x14ac:dyDescent="0.3">
      <c r="Q221" s="11" t="s">
        <v>451</v>
      </c>
      <c r="R221" s="11">
        <f>SUM(R208+U208+X208+AA208+AD208+AG208+AJ208+AM208+AP208+AS208+AV208+AY208)</f>
        <v>12544000</v>
      </c>
    </row>
    <row r="222" spans="1:55" ht="15" customHeight="1" x14ac:dyDescent="0.3">
      <c r="Q222" s="11" t="s">
        <v>452</v>
      </c>
      <c r="R222" s="11">
        <f>SUM(S208+V208+Y208+AB208+AE208+AH208+AK208+AN208+AQ208+AT208+AW208+AZ208)</f>
        <v>8700000</v>
      </c>
      <c r="U222" s="196" t="s">
        <v>457</v>
      </c>
      <c r="V222" s="231">
        <f>SUM(T208+W208+Z208+AC208+AF208)</f>
        <v>1389600</v>
      </c>
    </row>
    <row r="223" spans="1:55" ht="15" customHeight="1" x14ac:dyDescent="0.3">
      <c r="U223" s="243" t="s">
        <v>456</v>
      </c>
      <c r="V223" s="196">
        <f>SUM(U208+X208+AA208+AD208+AG208)</f>
        <v>8599000</v>
      </c>
    </row>
    <row r="224" spans="1:55" ht="15" customHeight="1" x14ac:dyDescent="0.3">
      <c r="U224" s="196" t="s">
        <v>462</v>
      </c>
      <c r="V224" s="196">
        <f>SUM(V208+Y208+AB208+AE208+AH208)</f>
        <v>6730000</v>
      </c>
    </row>
    <row r="225" spans="17:25" ht="15" customHeight="1" x14ac:dyDescent="0.3">
      <c r="Q225" s="196" t="s">
        <v>453</v>
      </c>
      <c r="R225" s="196">
        <f>SUM(Q208+T208+W208+Z208+AC208+AF208)</f>
        <v>1761600</v>
      </c>
    </row>
    <row r="226" spans="17:25" ht="28.5" customHeight="1" x14ac:dyDescent="0.3">
      <c r="Q226" s="196" t="s">
        <v>456</v>
      </c>
      <c r="R226" s="196">
        <f>SUM(R208+U208+X208+AA208+AD208+AG208)</f>
        <v>9054000</v>
      </c>
      <c r="W226" s="437" t="s">
        <v>458</v>
      </c>
      <c r="X226" s="90" t="s">
        <v>459</v>
      </c>
      <c r="Y226" s="231">
        <f>W210+Z210+AC210+AF210+AI210</f>
        <v>628000</v>
      </c>
    </row>
    <row r="227" spans="17:25" ht="28.5" customHeight="1" x14ac:dyDescent="0.3">
      <c r="Q227" s="196" t="s">
        <v>462</v>
      </c>
      <c r="R227" s="196">
        <f>SUM(S208+V208+Y208+AB208+AE208+AH208)</f>
        <v>6730000</v>
      </c>
      <c r="W227" s="437"/>
      <c r="X227" s="244" t="s">
        <v>463</v>
      </c>
      <c r="Y227" s="196">
        <f>X210+AA210+AD210+AG210+AJ210</f>
        <v>8745000</v>
      </c>
    </row>
    <row r="228" spans="17:25" ht="28.5" customHeight="1" x14ac:dyDescent="0.3">
      <c r="W228" s="437"/>
      <c r="X228" s="90" t="s">
        <v>465</v>
      </c>
      <c r="Y228" s="196">
        <f>Y210+AB210+AE210+AH210+AK210</f>
        <v>6840000</v>
      </c>
    </row>
  </sheetData>
  <autoFilter ref="A10:BR205" xr:uid="{5734B623-65D4-439B-8A08-55792E555984}"/>
  <mergeCells count="3">
    <mergeCell ref="M9:O9"/>
    <mergeCell ref="P9:AU9"/>
    <mergeCell ref="W226:W228"/>
  </mergeCells>
  <conditionalFormatting sqref="K11:L205 M199:P204">
    <cfRule type="cellIs" dxfId="1" priority="1" operator="equal">
      <formula>2026</formula>
    </cfRule>
  </conditionalFormatting>
  <dataValidations count="2">
    <dataValidation type="list" allowBlank="1" showInputMessage="1" showErrorMessage="1" sqref="D47:D52 D59:D181 D11:D44 BM44 D54:D57" xr:uid="{B9C9BFE3-4232-434E-9E49-C7B504CB5657}">
      <formula1>$D$184:$D$185</formula1>
    </dataValidation>
    <dataValidation type="list" allowBlank="1" showInputMessage="1" showErrorMessage="1" sqref="BK11:BL11 BK47:BL52 BL13:BL46 BK13:BK44 BK114:BL181 BK54:BL112" xr:uid="{1A00C797-1E6E-43AB-8895-65B47005CDF9}">
      <formula1>$BK$184:$BK$186</formula1>
    </dataValidation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40B-BE7A-414C-8853-B9642A62D702}">
  <sheetPr filterMode="1">
    <tabColor rgb="FF00B050"/>
  </sheetPr>
  <dimension ref="A1:BR229"/>
  <sheetViews>
    <sheetView topLeftCell="C95" zoomScale="64" zoomScaleNormal="64" workbookViewId="0">
      <selection activeCell="AF221" sqref="AF221"/>
    </sheetView>
  </sheetViews>
  <sheetFormatPr baseColWidth="10" defaultColWidth="11.5546875" defaultRowHeight="15" customHeight="1" x14ac:dyDescent="0.3"/>
  <cols>
    <col min="1" max="1" width="12.88671875" style="11" customWidth="1"/>
    <col min="2" max="2" width="13.44140625" style="11" customWidth="1"/>
    <col min="3" max="3" width="51.33203125" style="11" bestFit="1" customWidth="1"/>
    <col min="4" max="4" width="14.88671875" style="11" customWidth="1"/>
    <col min="5" max="5" width="21.6640625" style="11" customWidth="1"/>
    <col min="6" max="6" width="11.33203125" style="11" customWidth="1"/>
    <col min="7" max="7" width="23.88671875" style="11" customWidth="1"/>
    <col min="8" max="8" width="10.5546875" style="11" customWidth="1"/>
    <col min="9" max="9" width="15.33203125" style="11" customWidth="1"/>
    <col min="10" max="10" width="16.5546875" style="11" customWidth="1"/>
    <col min="11" max="11" width="19.88671875" style="11" customWidth="1"/>
    <col min="12" max="12" width="15.33203125" style="11" customWidth="1"/>
    <col min="13" max="13" width="13.5546875" style="11" customWidth="1"/>
    <col min="14" max="14" width="13.33203125" style="11" customWidth="1"/>
    <col min="15" max="15" width="11.5546875" style="11" customWidth="1"/>
    <col min="16" max="16" width="13.33203125" style="11" hidden="1" customWidth="1"/>
    <col min="17" max="19" width="18.33203125" style="11" hidden="1" customWidth="1"/>
    <col min="20" max="20" width="19.109375" style="11" customWidth="1"/>
    <col min="21" max="55" width="18.33203125" style="11" customWidth="1"/>
    <col min="56" max="56" width="11.5546875" style="11" customWidth="1"/>
    <col min="57" max="57" width="15" style="11" customWidth="1"/>
    <col min="58" max="61" width="11.5546875" style="11" customWidth="1"/>
    <col min="62" max="62" width="48.88671875" style="11" customWidth="1"/>
    <col min="63" max="63" width="22.5546875" style="11" customWidth="1"/>
    <col min="64" max="64" width="24.6640625" style="11" customWidth="1"/>
    <col min="65" max="65" width="19.88671875" style="11" customWidth="1"/>
    <col min="66" max="66" width="19.33203125" style="11" customWidth="1"/>
    <col min="67" max="68" width="14.6640625" style="11" customWidth="1"/>
    <col min="69" max="69" width="14.33203125" style="11" customWidth="1"/>
    <col min="70" max="70" width="13.109375" style="11" customWidth="1"/>
    <col min="71" max="16384" width="11.5546875" style="11"/>
  </cols>
  <sheetData>
    <row r="1" spans="1:66" ht="30" customHeight="1" x14ac:dyDescent="0.3"/>
    <row r="2" spans="1:66" ht="16.5" customHeight="1" x14ac:dyDescent="0.3">
      <c r="B2" s="178"/>
      <c r="C2" s="81" t="s">
        <v>0</v>
      </c>
      <c r="U2" s="178"/>
      <c r="V2" s="81" t="s">
        <v>0</v>
      </c>
    </row>
    <row r="3" spans="1:66" ht="18.75" customHeight="1" x14ac:dyDescent="0.3">
      <c r="B3" s="219"/>
      <c r="C3" s="81" t="s">
        <v>1</v>
      </c>
      <c r="U3" s="219"/>
      <c r="V3" s="81" t="s">
        <v>1</v>
      </c>
    </row>
    <row r="4" spans="1:66" ht="22.5" customHeight="1" x14ac:dyDescent="0.3">
      <c r="B4" s="220"/>
      <c r="C4" s="81" t="s">
        <v>2</v>
      </c>
      <c r="U4" s="220"/>
      <c r="V4" s="81" t="s">
        <v>2</v>
      </c>
    </row>
    <row r="5" spans="1:66" ht="18.75" customHeight="1" x14ac:dyDescent="0.3">
      <c r="B5" s="226"/>
      <c r="C5" s="81" t="s">
        <v>3</v>
      </c>
      <c r="U5" s="226"/>
      <c r="V5" s="81" t="s">
        <v>3</v>
      </c>
    </row>
    <row r="6" spans="1:66" ht="16.5" customHeight="1" x14ac:dyDescent="0.3">
      <c r="B6" s="221"/>
      <c r="C6" s="81" t="s">
        <v>4</v>
      </c>
      <c r="U6" s="221"/>
      <c r="V6" s="81" t="s">
        <v>4</v>
      </c>
    </row>
    <row r="7" spans="1:66" ht="18.75" customHeight="1" x14ac:dyDescent="0.3">
      <c r="B7" s="222"/>
      <c r="C7" s="81" t="s">
        <v>5</v>
      </c>
      <c r="U7" s="222"/>
      <c r="V7" s="81" t="s">
        <v>5</v>
      </c>
    </row>
    <row r="8" spans="1:66" ht="18.75" customHeight="1" x14ac:dyDescent="0.3">
      <c r="B8" s="223"/>
      <c r="C8" s="154" t="s">
        <v>6</v>
      </c>
      <c r="D8" s="154"/>
      <c r="E8" s="154"/>
      <c r="F8" s="154"/>
      <c r="G8" s="154"/>
      <c r="U8" s="223"/>
      <c r="V8" s="154" t="s">
        <v>7</v>
      </c>
      <c r="W8" s="154"/>
      <c r="X8" s="154"/>
      <c r="Y8" s="154"/>
    </row>
    <row r="9" spans="1:66" ht="63" customHeight="1" x14ac:dyDescent="0.3">
      <c r="B9" s="11" t="s">
        <v>8</v>
      </c>
      <c r="D9" s="91"/>
      <c r="K9" s="203" t="s">
        <v>9</v>
      </c>
      <c r="L9" s="203" t="s">
        <v>9</v>
      </c>
      <c r="M9" s="432" t="s">
        <v>10</v>
      </c>
      <c r="N9" s="433"/>
      <c r="O9" s="434"/>
      <c r="P9" s="435" t="s">
        <v>11</v>
      </c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123"/>
      <c r="AW9" s="123"/>
      <c r="BJ9" s="92">
        <f>COUNTA(BJ11:BJ182)</f>
        <v>146</v>
      </c>
      <c r="BK9" s="91" t="s">
        <v>12</v>
      </c>
      <c r="BL9" s="91"/>
      <c r="BM9" s="91"/>
      <c r="BN9" s="125"/>
    </row>
    <row r="10" spans="1:66" ht="64.5" customHeight="1" x14ac:dyDescent="0.3">
      <c r="A10" s="117" t="s">
        <v>13</v>
      </c>
      <c r="B10" s="153" t="s">
        <v>14</v>
      </c>
      <c r="C10" s="16" t="s">
        <v>15</v>
      </c>
      <c r="D10" s="34" t="s">
        <v>16</v>
      </c>
      <c r="E10" s="34" t="s">
        <v>20</v>
      </c>
      <c r="F10" s="16" t="s">
        <v>21</v>
      </c>
      <c r="G10" s="16" t="s">
        <v>22</v>
      </c>
      <c r="H10" s="34" t="s">
        <v>23</v>
      </c>
      <c r="I10" s="16" t="s">
        <v>24</v>
      </c>
      <c r="J10" s="34" t="s">
        <v>25</v>
      </c>
      <c r="K10" s="34" t="s">
        <v>26</v>
      </c>
      <c r="L10" s="34" t="s">
        <v>27</v>
      </c>
      <c r="M10" s="71" t="s">
        <v>28</v>
      </c>
      <c r="N10" s="71" t="s">
        <v>29</v>
      </c>
      <c r="O10" s="71" t="s">
        <v>30</v>
      </c>
      <c r="P10" s="16">
        <v>2024</v>
      </c>
      <c r="Q10" s="139" t="s">
        <v>32</v>
      </c>
      <c r="R10" s="139" t="s">
        <v>33</v>
      </c>
      <c r="S10" s="139" t="s">
        <v>34</v>
      </c>
      <c r="T10" s="27" t="s">
        <v>35</v>
      </c>
      <c r="U10" s="140" t="s">
        <v>36</v>
      </c>
      <c r="V10" s="140" t="s">
        <v>37</v>
      </c>
      <c r="W10" s="141" t="s">
        <v>38</v>
      </c>
      <c r="X10" s="139" t="s">
        <v>39</v>
      </c>
      <c r="Y10" s="139" t="s">
        <v>40</v>
      </c>
      <c r="Z10" s="27" t="s">
        <v>41</v>
      </c>
      <c r="AA10" s="27" t="s">
        <v>42</v>
      </c>
      <c r="AB10" s="27" t="s">
        <v>43</v>
      </c>
      <c r="AC10" s="139" t="s">
        <v>44</v>
      </c>
      <c r="AD10" s="139" t="s">
        <v>45</v>
      </c>
      <c r="AE10" s="139" t="s">
        <v>46</v>
      </c>
      <c r="AF10" s="27" t="s">
        <v>47</v>
      </c>
      <c r="AG10" s="27" t="s">
        <v>48</v>
      </c>
      <c r="AH10" s="27" t="s">
        <v>49</v>
      </c>
      <c r="AI10" s="139" t="s">
        <v>50</v>
      </c>
      <c r="AJ10" s="139" t="s">
        <v>51</v>
      </c>
      <c r="AK10" s="139" t="s">
        <v>52</v>
      </c>
      <c r="AL10" s="27" t="s">
        <v>53</v>
      </c>
      <c r="AM10" s="27" t="s">
        <v>54</v>
      </c>
      <c r="AN10" s="27" t="s">
        <v>55</v>
      </c>
      <c r="AO10" s="139" t="s">
        <v>56</v>
      </c>
      <c r="AP10" s="139" t="s">
        <v>57</v>
      </c>
      <c r="AQ10" s="139" t="s">
        <v>58</v>
      </c>
      <c r="AR10" s="27" t="s">
        <v>59</v>
      </c>
      <c r="AS10" s="27" t="s">
        <v>60</v>
      </c>
      <c r="AT10" s="27" t="s">
        <v>61</v>
      </c>
      <c r="AU10" s="139" t="s">
        <v>62</v>
      </c>
      <c r="AV10" s="139" t="s">
        <v>63</v>
      </c>
      <c r="AW10" s="139" t="s">
        <v>64</v>
      </c>
      <c r="AX10" s="27" t="s">
        <v>65</v>
      </c>
      <c r="AY10" s="143" t="s">
        <v>66</v>
      </c>
      <c r="AZ10" s="142" t="s">
        <v>67</v>
      </c>
      <c r="BA10" s="139" t="s">
        <v>68</v>
      </c>
      <c r="BB10" s="139" t="s">
        <v>69</v>
      </c>
      <c r="BC10" s="139" t="s">
        <v>70</v>
      </c>
      <c r="BD10" s="84" t="s">
        <v>17</v>
      </c>
      <c r="BE10" s="126" t="s">
        <v>581</v>
      </c>
      <c r="BK10" s="90" t="s">
        <v>71</v>
      </c>
      <c r="BL10" s="90" t="s">
        <v>72</v>
      </c>
      <c r="BM10" s="90" t="s">
        <v>73</v>
      </c>
      <c r="BN10" s="90" t="s">
        <v>74</v>
      </c>
    </row>
    <row r="11" spans="1:66" ht="24" hidden="1" customHeight="1" x14ac:dyDescent="0.3">
      <c r="A11" s="117" t="s">
        <v>75</v>
      </c>
      <c r="B11" s="153" t="s">
        <v>76</v>
      </c>
      <c r="C11" s="21" t="s">
        <v>77</v>
      </c>
      <c r="D11" s="16"/>
      <c r="E11" s="16"/>
      <c r="F11" s="22">
        <v>2012</v>
      </c>
      <c r="G11" s="233" t="s">
        <v>78</v>
      </c>
      <c r="H11" s="86">
        <f t="shared" ref="H11:H42" ca="1" si="0">IF(F11="","",YEAR(TODAY())-F11)</f>
        <v>14</v>
      </c>
      <c r="I11" s="16"/>
      <c r="J11" s="16"/>
      <c r="K11" s="16" t="str">
        <f t="shared" ref="K11:K42" si="1">IF(F11&gt;2008,"Evaluation interne", " ")</f>
        <v>Evaluation interne</v>
      </c>
      <c r="L11" s="16">
        <f t="shared" ref="L11:L42" si="2">IF(F11&gt;2008, F11+20, " ")</f>
        <v>2032</v>
      </c>
      <c r="M11" s="71" t="s">
        <v>79</v>
      </c>
      <c r="N11" s="71">
        <f t="shared" ref="N11:N26" si="3">F11+39</f>
        <v>2051</v>
      </c>
      <c r="O11" s="72">
        <v>40000</v>
      </c>
      <c r="P11" s="16"/>
      <c r="Q11" s="16"/>
      <c r="R11" s="16"/>
      <c r="S11" s="16"/>
      <c r="T11" s="105"/>
      <c r="U11" s="117"/>
      <c r="V11" s="117"/>
      <c r="W11" s="117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05"/>
      <c r="AZ11" s="152"/>
      <c r="BA11" s="16"/>
      <c r="BB11" s="16"/>
      <c r="BC11" s="16"/>
      <c r="BJ11" s="21" t="s">
        <v>77</v>
      </c>
      <c r="BK11" s="16"/>
      <c r="BL11" s="16"/>
      <c r="BM11" s="16"/>
      <c r="BN11" s="16"/>
    </row>
    <row r="12" spans="1:66" ht="24" hidden="1" customHeight="1" x14ac:dyDescent="0.3">
      <c r="A12" s="117" t="s">
        <v>75</v>
      </c>
      <c r="B12" s="153" t="s">
        <v>76</v>
      </c>
      <c r="C12" s="21" t="s">
        <v>80</v>
      </c>
      <c r="D12" s="16"/>
      <c r="E12" s="16"/>
      <c r="F12" s="22">
        <v>2010</v>
      </c>
      <c r="G12" s="233" t="s">
        <v>78</v>
      </c>
      <c r="H12" s="86">
        <f t="shared" ca="1" si="0"/>
        <v>16</v>
      </c>
      <c r="I12" s="16"/>
      <c r="J12" s="80" t="s">
        <v>81</v>
      </c>
      <c r="K12" s="16" t="str">
        <f t="shared" si="1"/>
        <v>Evaluation interne</v>
      </c>
      <c r="L12" s="16">
        <f t="shared" si="2"/>
        <v>2030</v>
      </c>
      <c r="M12" s="71" t="s">
        <v>79</v>
      </c>
      <c r="N12" s="71">
        <f t="shared" si="3"/>
        <v>2049</v>
      </c>
      <c r="O12" s="72">
        <v>40000</v>
      </c>
      <c r="P12" s="16"/>
      <c r="Q12" s="16"/>
      <c r="R12" s="16"/>
      <c r="S12" s="16"/>
      <c r="T12" s="118"/>
      <c r="U12" s="119"/>
      <c r="V12" s="119"/>
      <c r="W12" s="119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79">
        <v>40000</v>
      </c>
      <c r="AV12" s="16"/>
      <c r="AW12" s="16"/>
      <c r="AX12" s="16"/>
      <c r="AY12" s="105"/>
      <c r="AZ12" s="152"/>
      <c r="BA12" s="16"/>
      <c r="BB12" s="16"/>
      <c r="BC12" s="16"/>
      <c r="BJ12" s="159" t="s">
        <v>80</v>
      </c>
      <c r="BM12" s="11">
        <v>2035</v>
      </c>
      <c r="BN12" s="16"/>
    </row>
    <row r="13" spans="1:66" ht="24" hidden="1" customHeight="1" x14ac:dyDescent="0.3">
      <c r="A13" s="117" t="s">
        <v>75</v>
      </c>
      <c r="B13" s="153" t="s">
        <v>76</v>
      </c>
      <c r="C13" s="21" t="s">
        <v>82</v>
      </c>
      <c r="D13" s="16"/>
      <c r="E13" s="16"/>
      <c r="F13" s="22">
        <v>2008</v>
      </c>
      <c r="G13" s="233" t="s">
        <v>78</v>
      </c>
      <c r="H13" s="86">
        <f t="shared" ca="1" si="0"/>
        <v>18</v>
      </c>
      <c r="I13" s="16"/>
      <c r="J13" s="80" t="s">
        <v>81</v>
      </c>
      <c r="K13" s="16" t="str">
        <f t="shared" si="1"/>
        <v xml:space="preserve"> </v>
      </c>
      <c r="L13" s="16" t="str">
        <f t="shared" si="2"/>
        <v xml:space="preserve"> </v>
      </c>
      <c r="M13" s="71" t="s">
        <v>79</v>
      </c>
      <c r="N13" s="71">
        <f t="shared" si="3"/>
        <v>2047</v>
      </c>
      <c r="O13" s="72">
        <v>25000</v>
      </c>
      <c r="P13" s="16"/>
      <c r="Q13" s="16"/>
      <c r="R13" s="16"/>
      <c r="S13" s="105"/>
      <c r="T13" s="117"/>
      <c r="U13" s="153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79">
        <v>50000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05"/>
      <c r="AZ13" s="152"/>
      <c r="BA13" s="16"/>
      <c r="BB13" s="16"/>
      <c r="BC13" s="16"/>
      <c r="BJ13" s="21" t="s">
        <v>82</v>
      </c>
      <c r="BK13" s="16" t="s">
        <v>83</v>
      </c>
      <c r="BL13" s="16"/>
      <c r="BM13" s="16">
        <v>2033</v>
      </c>
      <c r="BN13" s="16"/>
    </row>
    <row r="14" spans="1:66" ht="24" hidden="1" customHeight="1" x14ac:dyDescent="0.3">
      <c r="A14" s="117" t="s">
        <v>75</v>
      </c>
      <c r="B14" s="153" t="s">
        <v>76</v>
      </c>
      <c r="C14" s="21" t="s">
        <v>84</v>
      </c>
      <c r="D14" s="16"/>
      <c r="E14" s="16"/>
      <c r="F14" s="22">
        <v>2003</v>
      </c>
      <c r="G14" s="233" t="s">
        <v>78</v>
      </c>
      <c r="H14" s="86">
        <f t="shared" ca="1" si="0"/>
        <v>23</v>
      </c>
      <c r="I14" s="16"/>
      <c r="J14" s="16"/>
      <c r="K14" s="16" t="str">
        <f t="shared" si="1"/>
        <v xml:space="preserve"> </v>
      </c>
      <c r="L14" s="16" t="str">
        <f t="shared" si="2"/>
        <v xml:space="preserve"> </v>
      </c>
      <c r="M14" s="71" t="s">
        <v>79</v>
      </c>
      <c r="N14" s="71">
        <f t="shared" si="3"/>
        <v>2042</v>
      </c>
      <c r="O14" s="72">
        <v>40000</v>
      </c>
      <c r="P14" s="16"/>
      <c r="Q14" s="16"/>
      <c r="R14" s="16"/>
      <c r="S14" s="105"/>
      <c r="T14" s="117"/>
      <c r="U14" s="153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05"/>
      <c r="AZ14" s="152"/>
      <c r="BA14" s="16"/>
      <c r="BB14" s="16"/>
      <c r="BC14" s="16"/>
      <c r="BJ14" s="159" t="s">
        <v>84</v>
      </c>
      <c r="BN14" s="16"/>
    </row>
    <row r="15" spans="1:66" ht="24" hidden="1" customHeight="1" x14ac:dyDescent="0.3">
      <c r="A15" s="117" t="s">
        <v>75</v>
      </c>
      <c r="B15" s="153" t="s">
        <v>76</v>
      </c>
      <c r="C15" s="21" t="s">
        <v>85</v>
      </c>
      <c r="D15" s="16"/>
      <c r="E15" s="16"/>
      <c r="F15" s="22">
        <v>2003</v>
      </c>
      <c r="G15" s="233" t="s">
        <v>78</v>
      </c>
      <c r="H15" s="86">
        <f t="shared" ca="1" si="0"/>
        <v>23</v>
      </c>
      <c r="I15" s="16"/>
      <c r="J15" s="16"/>
      <c r="K15" s="16" t="str">
        <f t="shared" si="1"/>
        <v xml:space="preserve"> </v>
      </c>
      <c r="L15" s="16" t="str">
        <f t="shared" si="2"/>
        <v xml:space="preserve"> </v>
      </c>
      <c r="M15" s="71" t="s">
        <v>79</v>
      </c>
      <c r="N15" s="71">
        <f t="shared" si="3"/>
        <v>2042</v>
      </c>
      <c r="O15" s="72">
        <v>40000</v>
      </c>
      <c r="P15" s="16"/>
      <c r="Q15" s="16"/>
      <c r="R15" s="16"/>
      <c r="S15" s="105"/>
      <c r="T15" s="117"/>
      <c r="U15" s="153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05"/>
      <c r="AZ15" s="152"/>
      <c r="BA15" s="16"/>
      <c r="BB15" s="16"/>
      <c r="BC15" s="16"/>
      <c r="BJ15" s="21" t="s">
        <v>85</v>
      </c>
      <c r="BK15" s="16"/>
      <c r="BL15" s="16"/>
      <c r="BM15" s="16"/>
      <c r="BN15" s="16"/>
    </row>
    <row r="16" spans="1:66" ht="24" hidden="1" customHeight="1" x14ac:dyDescent="0.3">
      <c r="A16" s="117" t="s">
        <v>75</v>
      </c>
      <c r="B16" s="153" t="s">
        <v>76</v>
      </c>
      <c r="C16" s="21" t="s">
        <v>86</v>
      </c>
      <c r="D16" s="16"/>
      <c r="E16" s="16"/>
      <c r="F16" s="22">
        <v>2003</v>
      </c>
      <c r="G16" s="233" t="s">
        <v>78</v>
      </c>
      <c r="H16" s="86">
        <f t="shared" ca="1" si="0"/>
        <v>23</v>
      </c>
      <c r="I16" s="16"/>
      <c r="J16" s="80" t="s">
        <v>81</v>
      </c>
      <c r="K16" s="16" t="str">
        <f t="shared" si="1"/>
        <v xml:space="preserve"> </v>
      </c>
      <c r="L16" s="16" t="str">
        <f t="shared" si="2"/>
        <v xml:space="preserve"> </v>
      </c>
      <c r="M16" s="71" t="s">
        <v>79</v>
      </c>
      <c r="N16" s="71">
        <f t="shared" si="3"/>
        <v>2042</v>
      </c>
      <c r="O16" s="72">
        <v>40000</v>
      </c>
      <c r="P16" s="16"/>
      <c r="Q16" s="16"/>
      <c r="R16" s="16"/>
      <c r="S16" s="16"/>
      <c r="T16" s="119"/>
      <c r="U16" s="16"/>
      <c r="V16" s="16"/>
      <c r="W16" s="16"/>
      <c r="X16" s="16"/>
      <c r="Y16" s="16"/>
      <c r="Z16" s="16"/>
      <c r="AA16" s="16"/>
      <c r="AB16" s="16"/>
      <c r="AC16" s="56">
        <v>40000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05"/>
      <c r="AZ16" s="152"/>
      <c r="BA16" s="16"/>
      <c r="BB16" s="16"/>
      <c r="BC16" s="16"/>
      <c r="BJ16" s="21" t="s">
        <v>86</v>
      </c>
      <c r="BK16" s="16"/>
      <c r="BL16" s="16"/>
      <c r="BM16" s="16">
        <v>2029</v>
      </c>
      <c r="BN16" s="16"/>
    </row>
    <row r="17" spans="1:67" ht="24" hidden="1" customHeight="1" x14ac:dyDescent="0.3">
      <c r="A17" s="117" t="s">
        <v>75</v>
      </c>
      <c r="B17" s="153" t="s">
        <v>76</v>
      </c>
      <c r="C17" s="21" t="s">
        <v>87</v>
      </c>
      <c r="D17" s="16"/>
      <c r="E17" s="16"/>
      <c r="F17" s="22">
        <v>2003</v>
      </c>
      <c r="G17" s="233" t="s">
        <v>78</v>
      </c>
      <c r="H17" s="86">
        <f t="shared" ca="1" si="0"/>
        <v>23</v>
      </c>
      <c r="I17" s="16"/>
      <c r="J17" s="80" t="s">
        <v>81</v>
      </c>
      <c r="K17" s="16" t="str">
        <f t="shared" si="1"/>
        <v xml:space="preserve"> </v>
      </c>
      <c r="L17" s="16" t="str">
        <f t="shared" si="2"/>
        <v xml:space="preserve"> </v>
      </c>
      <c r="M17" s="71" t="s">
        <v>79</v>
      </c>
      <c r="N17" s="71">
        <f t="shared" si="3"/>
        <v>2042</v>
      </c>
      <c r="O17" s="72">
        <v>40000</v>
      </c>
      <c r="P17" s="16"/>
      <c r="Q17" s="153"/>
      <c r="R17" s="153"/>
      <c r="S17" s="153"/>
      <c r="T17" s="16"/>
      <c r="U17" s="16"/>
      <c r="W17" s="118"/>
      <c r="X17" s="118"/>
      <c r="Y17" s="16"/>
      <c r="Z17" s="56">
        <v>20000</v>
      </c>
      <c r="AA17" s="16"/>
      <c r="AB17" s="16"/>
      <c r="AC17" s="16"/>
      <c r="AD17" s="16"/>
      <c r="AE17" s="16"/>
      <c r="AF17" s="117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05"/>
      <c r="AZ17" s="152"/>
      <c r="BA17" s="16"/>
      <c r="BB17" s="16"/>
      <c r="BC17" s="16"/>
      <c r="BJ17" s="21" t="s">
        <v>87</v>
      </c>
      <c r="BK17" s="16"/>
      <c r="BL17" s="16"/>
      <c r="BM17" s="16">
        <v>2028</v>
      </c>
      <c r="BN17" s="16"/>
    </row>
    <row r="18" spans="1:67" ht="24" hidden="1" customHeight="1" x14ac:dyDescent="0.3">
      <c r="A18" s="117" t="s">
        <v>75</v>
      </c>
      <c r="B18" s="153" t="s">
        <v>76</v>
      </c>
      <c r="C18" s="21" t="s">
        <v>88</v>
      </c>
      <c r="D18" s="16"/>
      <c r="E18" s="16"/>
      <c r="F18" s="22">
        <v>2003</v>
      </c>
      <c r="G18" s="233" t="s">
        <v>78</v>
      </c>
      <c r="H18" s="86">
        <f t="shared" ca="1" si="0"/>
        <v>23</v>
      </c>
      <c r="I18" s="16"/>
      <c r="J18" s="80" t="s">
        <v>81</v>
      </c>
      <c r="K18" s="16" t="str">
        <f t="shared" si="1"/>
        <v xml:space="preserve"> </v>
      </c>
      <c r="L18" s="16" t="str">
        <f t="shared" si="2"/>
        <v xml:space="preserve"> </v>
      </c>
      <c r="M18" s="71" t="s">
        <v>79</v>
      </c>
      <c r="N18" s="71">
        <f t="shared" si="3"/>
        <v>2042</v>
      </c>
      <c r="O18" s="72">
        <v>40000</v>
      </c>
      <c r="P18" s="16"/>
      <c r="Q18" s="16"/>
      <c r="R18" s="16"/>
      <c r="S18" s="105"/>
      <c r="T18" s="105"/>
      <c r="U18" s="16"/>
      <c r="V18" s="152"/>
      <c r="W18" s="117"/>
      <c r="X18" s="117"/>
      <c r="Y18" s="153"/>
      <c r="Z18" s="56">
        <v>50000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05"/>
      <c r="AZ18" s="152"/>
      <c r="BA18" s="16"/>
      <c r="BB18" s="16"/>
      <c r="BC18" s="16"/>
      <c r="BJ18" s="21" t="s">
        <v>88</v>
      </c>
      <c r="BK18" s="16"/>
      <c r="BL18" s="16"/>
      <c r="BM18" s="16">
        <v>2028</v>
      </c>
      <c r="BN18" s="16"/>
    </row>
    <row r="19" spans="1:67" ht="24" hidden="1" customHeight="1" x14ac:dyDescent="0.3">
      <c r="A19" s="117" t="s">
        <v>75</v>
      </c>
      <c r="B19" s="153" t="s">
        <v>76</v>
      </c>
      <c r="C19" s="21" t="s">
        <v>89</v>
      </c>
      <c r="D19" s="16"/>
      <c r="E19" s="16"/>
      <c r="F19" s="22">
        <v>2001</v>
      </c>
      <c r="G19" s="233" t="s">
        <v>78</v>
      </c>
      <c r="H19" s="86">
        <f t="shared" ca="1" si="0"/>
        <v>25</v>
      </c>
      <c r="I19" s="16"/>
      <c r="J19" s="16" t="s">
        <v>90</v>
      </c>
      <c r="K19" s="16" t="str">
        <f t="shared" si="1"/>
        <v xml:space="preserve"> </v>
      </c>
      <c r="L19" s="16" t="str">
        <f t="shared" si="2"/>
        <v xml:space="preserve"> </v>
      </c>
      <c r="M19" s="71" t="s">
        <v>79</v>
      </c>
      <c r="N19" s="71">
        <f t="shared" si="3"/>
        <v>2040</v>
      </c>
      <c r="O19" s="72">
        <v>40000</v>
      </c>
      <c r="P19" s="16"/>
      <c r="Q19" s="16"/>
      <c r="R19" s="16"/>
      <c r="S19" s="16"/>
      <c r="T19" s="16"/>
      <c r="U19" s="119"/>
      <c r="V19" s="156"/>
      <c r="W19" s="228"/>
      <c r="X19" s="229">
        <v>170000</v>
      </c>
      <c r="Y19" s="153"/>
      <c r="Z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05"/>
      <c r="AZ19" s="152"/>
      <c r="BA19" s="16"/>
      <c r="BB19" s="16"/>
      <c r="BC19" s="16"/>
      <c r="BJ19" s="21" t="s">
        <v>89</v>
      </c>
      <c r="BK19" s="16"/>
      <c r="BL19" s="16"/>
      <c r="BM19" s="16">
        <v>2027</v>
      </c>
      <c r="BN19" s="102">
        <v>2025</v>
      </c>
    </row>
    <row r="20" spans="1:67" ht="24" hidden="1" customHeight="1" x14ac:dyDescent="0.3">
      <c r="A20" s="117" t="s">
        <v>75</v>
      </c>
      <c r="B20" s="153" t="s">
        <v>76</v>
      </c>
      <c r="C20" s="21" t="s">
        <v>91</v>
      </c>
      <c r="D20" s="16"/>
      <c r="E20" s="16"/>
      <c r="F20" s="22">
        <v>2001</v>
      </c>
      <c r="G20" s="233" t="s">
        <v>78</v>
      </c>
      <c r="H20" s="86">
        <f t="shared" ca="1" si="0"/>
        <v>25</v>
      </c>
      <c r="I20" s="16"/>
      <c r="J20" s="16" t="s">
        <v>90</v>
      </c>
      <c r="K20" s="16" t="str">
        <f t="shared" si="1"/>
        <v xml:space="preserve"> </v>
      </c>
      <c r="L20" s="16" t="str">
        <f t="shared" si="2"/>
        <v xml:space="preserve"> </v>
      </c>
      <c r="M20" s="71" t="s">
        <v>79</v>
      </c>
      <c r="N20" s="71">
        <f t="shared" si="3"/>
        <v>2040</v>
      </c>
      <c r="O20" s="72">
        <v>40000</v>
      </c>
      <c r="P20" s="16"/>
      <c r="Q20" s="16"/>
      <c r="R20" s="16"/>
      <c r="S20" s="16"/>
      <c r="T20" s="16"/>
      <c r="U20" s="16"/>
      <c r="V20" s="16"/>
      <c r="W20" s="56"/>
      <c r="X20" s="167">
        <v>170000</v>
      </c>
      <c r="Y20" s="153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05"/>
      <c r="AZ20" s="152"/>
      <c r="BA20" s="16"/>
      <c r="BB20" s="16"/>
      <c r="BC20" s="16"/>
      <c r="BJ20" s="21" t="s">
        <v>91</v>
      </c>
      <c r="BK20" s="16"/>
      <c r="BL20" s="16"/>
      <c r="BM20" s="16">
        <v>2027</v>
      </c>
      <c r="BN20" s="16"/>
    </row>
    <row r="21" spans="1:67" ht="24" hidden="1" customHeight="1" x14ac:dyDescent="0.3">
      <c r="A21" s="117" t="s">
        <v>75</v>
      </c>
      <c r="B21" s="153" t="s">
        <v>76</v>
      </c>
      <c r="C21" s="21" t="s">
        <v>92</v>
      </c>
      <c r="D21" s="16"/>
      <c r="E21" s="16"/>
      <c r="F21" s="22">
        <v>2000</v>
      </c>
      <c r="G21" s="233" t="s">
        <v>78</v>
      </c>
      <c r="H21" s="86">
        <f t="shared" ca="1" si="0"/>
        <v>26</v>
      </c>
      <c r="I21" s="16"/>
      <c r="J21" s="80" t="s">
        <v>81</v>
      </c>
      <c r="K21" s="16" t="str">
        <f t="shared" si="1"/>
        <v xml:space="preserve"> </v>
      </c>
      <c r="L21" s="16" t="str">
        <f t="shared" si="2"/>
        <v xml:space="preserve"> </v>
      </c>
      <c r="M21" s="71" t="s">
        <v>79</v>
      </c>
      <c r="N21" s="71">
        <f t="shared" si="3"/>
        <v>2039</v>
      </c>
      <c r="O21" s="72">
        <v>40000</v>
      </c>
      <c r="P21" s="16"/>
      <c r="Q21" s="16"/>
      <c r="R21" s="16"/>
      <c r="S21" s="16"/>
      <c r="T21" s="56"/>
      <c r="U21" s="167">
        <v>150000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05"/>
      <c r="AZ21" s="152"/>
      <c r="BA21" s="16"/>
      <c r="BB21" s="16"/>
      <c r="BC21" s="16"/>
      <c r="BJ21" s="21" t="s">
        <v>92</v>
      </c>
      <c r="BK21" s="16"/>
      <c r="BL21" s="16"/>
      <c r="BM21" s="16">
        <v>2026</v>
      </c>
      <c r="BN21" s="16"/>
    </row>
    <row r="22" spans="1:67" ht="24" hidden="1" customHeight="1" x14ac:dyDescent="0.3">
      <c r="A22" s="117" t="s">
        <v>75</v>
      </c>
      <c r="B22" s="153" t="s">
        <v>76</v>
      </c>
      <c r="C22" s="21" t="s">
        <v>93</v>
      </c>
      <c r="D22" s="16"/>
      <c r="E22" s="16"/>
      <c r="F22" s="22">
        <v>1999</v>
      </c>
      <c r="G22" s="233" t="s">
        <v>78</v>
      </c>
      <c r="H22" s="86">
        <f t="shared" ca="1" si="0"/>
        <v>27</v>
      </c>
      <c r="I22" s="16"/>
      <c r="J22" s="80" t="s">
        <v>81</v>
      </c>
      <c r="K22" s="16" t="str">
        <f t="shared" si="1"/>
        <v xml:space="preserve"> </v>
      </c>
      <c r="L22" s="16" t="str">
        <f t="shared" si="2"/>
        <v xml:space="preserve"> </v>
      </c>
      <c r="M22" s="71" t="s">
        <v>79</v>
      </c>
      <c r="N22" s="71">
        <f t="shared" si="3"/>
        <v>2038</v>
      </c>
      <c r="O22" s="72">
        <v>40000</v>
      </c>
      <c r="P22" s="16"/>
      <c r="Q22" s="16"/>
      <c r="R22" s="16"/>
      <c r="S22" s="16"/>
      <c r="T22" s="56"/>
      <c r="U22" s="167">
        <v>120000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05"/>
      <c r="AZ22" s="152"/>
      <c r="BA22" s="16"/>
      <c r="BB22" s="16"/>
      <c r="BC22" s="16"/>
      <c r="BJ22" s="21" t="s">
        <v>93</v>
      </c>
      <c r="BK22" s="16"/>
      <c r="BL22" s="16"/>
      <c r="BM22" s="16">
        <v>2026</v>
      </c>
      <c r="BN22" s="16"/>
    </row>
    <row r="23" spans="1:67" ht="24" hidden="1" customHeight="1" x14ac:dyDescent="0.3">
      <c r="A23" s="117" t="s">
        <v>75</v>
      </c>
      <c r="B23" s="153" t="s">
        <v>76</v>
      </c>
      <c r="C23" s="21" t="s">
        <v>94</v>
      </c>
      <c r="D23" s="16"/>
      <c r="E23" s="16"/>
      <c r="F23" s="22">
        <v>1994</v>
      </c>
      <c r="G23" s="233" t="s">
        <v>78</v>
      </c>
      <c r="H23" s="86">
        <f t="shared" ca="1" si="0"/>
        <v>32</v>
      </c>
      <c r="I23" s="16"/>
      <c r="J23" s="80" t="s">
        <v>81</v>
      </c>
      <c r="K23" s="16" t="str">
        <f t="shared" si="1"/>
        <v xml:space="preserve"> </v>
      </c>
      <c r="L23" s="16" t="str">
        <f t="shared" si="2"/>
        <v xml:space="preserve"> </v>
      </c>
      <c r="M23" s="71" t="s">
        <v>79</v>
      </c>
      <c r="N23" s="71">
        <f t="shared" si="3"/>
        <v>2033</v>
      </c>
      <c r="O23" s="72">
        <v>40000</v>
      </c>
      <c r="P23" s="16"/>
      <c r="Q23" s="16"/>
      <c r="R23" s="16"/>
      <c r="S23" s="16"/>
      <c r="T23" s="56"/>
      <c r="U23" s="167">
        <v>150000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05"/>
      <c r="AZ23" s="152"/>
      <c r="BA23" s="16"/>
      <c r="BB23" s="16"/>
      <c r="BC23" s="16"/>
      <c r="BJ23" s="21" t="s">
        <v>94</v>
      </c>
      <c r="BK23" s="16"/>
      <c r="BL23" s="16"/>
      <c r="BM23" s="16">
        <v>2026</v>
      </c>
      <c r="BN23" s="16"/>
    </row>
    <row r="24" spans="1:67" ht="24" hidden="1" customHeight="1" x14ac:dyDescent="0.3">
      <c r="A24" s="117" t="s">
        <v>75</v>
      </c>
      <c r="B24" s="153" t="s">
        <v>76</v>
      </c>
      <c r="C24" s="21" t="s">
        <v>95</v>
      </c>
      <c r="D24" s="16"/>
      <c r="E24" s="16"/>
      <c r="F24" s="22">
        <v>1994</v>
      </c>
      <c r="G24" s="233" t="s">
        <v>78</v>
      </c>
      <c r="H24" s="86">
        <f t="shared" ca="1" si="0"/>
        <v>32</v>
      </c>
      <c r="I24" s="16"/>
      <c r="J24" s="16"/>
      <c r="K24" s="16" t="str">
        <f t="shared" si="1"/>
        <v xml:space="preserve"> </v>
      </c>
      <c r="L24" s="16" t="str">
        <f t="shared" si="2"/>
        <v xml:space="preserve"> </v>
      </c>
      <c r="M24" s="71" t="s">
        <v>79</v>
      </c>
      <c r="N24" s="71">
        <f t="shared" si="3"/>
        <v>2033</v>
      </c>
      <c r="O24" s="72">
        <v>40000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05"/>
      <c r="AZ24" s="152"/>
      <c r="BA24" s="16"/>
      <c r="BB24" s="16"/>
      <c r="BC24" s="16"/>
      <c r="BJ24" s="21" t="s">
        <v>95</v>
      </c>
      <c r="BK24" s="16"/>
      <c r="BL24" s="16"/>
      <c r="BM24" s="16"/>
      <c r="BN24" s="16"/>
    </row>
    <row r="25" spans="1:67" ht="14.4" customHeight="1" x14ac:dyDescent="0.3">
      <c r="A25" s="117" t="s">
        <v>75</v>
      </c>
      <c r="B25" s="153" t="s">
        <v>96</v>
      </c>
      <c r="C25" s="17" t="s">
        <v>97</v>
      </c>
      <c r="D25" s="16" t="s">
        <v>98</v>
      </c>
      <c r="E25" s="16" t="s">
        <v>99</v>
      </c>
      <c r="F25" s="18">
        <v>2006</v>
      </c>
      <c r="G25" s="18"/>
      <c r="H25" s="86">
        <f t="shared" ca="1" si="0"/>
        <v>20</v>
      </c>
      <c r="I25" s="16">
        <f>'DEMARCHE EVS'!B9</f>
        <v>950000</v>
      </c>
      <c r="J25" s="16" t="s">
        <v>81</v>
      </c>
      <c r="K25" s="16" t="str">
        <f t="shared" si="1"/>
        <v xml:space="preserve"> </v>
      </c>
      <c r="L25" s="16" t="str">
        <f t="shared" si="2"/>
        <v xml:space="preserve"> </v>
      </c>
      <c r="M25" s="71" t="s">
        <v>100</v>
      </c>
      <c r="N25" s="71">
        <f t="shared" si="3"/>
        <v>2045</v>
      </c>
      <c r="O25" s="72">
        <v>40000</v>
      </c>
      <c r="P25" s="57"/>
      <c r="Q25" s="57"/>
      <c r="R25" s="57"/>
      <c r="S25" s="57"/>
      <c r="T25" s="57"/>
      <c r="U25" s="57"/>
      <c r="V25" s="58"/>
      <c r="W25" s="16"/>
      <c r="X25" s="16"/>
      <c r="Y25" s="16"/>
      <c r="Z25" s="56">
        <v>60000</v>
      </c>
      <c r="AA25" s="16"/>
      <c r="AB25" s="16"/>
      <c r="AC25" s="16"/>
      <c r="AD25" s="16"/>
      <c r="AE25" s="16"/>
      <c r="AF25" s="16"/>
      <c r="AG25" s="16"/>
      <c r="AH25" s="16"/>
      <c r="AI25" s="121"/>
      <c r="AJ25" s="121"/>
      <c r="AK25" s="121"/>
      <c r="AL25" s="16"/>
      <c r="AM25" s="16"/>
      <c r="AN25" s="16"/>
      <c r="AO25" s="16"/>
      <c r="AP25" s="16"/>
      <c r="AQ25" s="16"/>
      <c r="AR25" s="34"/>
      <c r="AS25" s="34"/>
      <c r="AT25" s="34"/>
      <c r="AU25" s="34"/>
      <c r="AV25" s="34"/>
      <c r="AW25" s="34"/>
      <c r="AX25" s="34"/>
      <c r="AY25" s="145"/>
      <c r="AZ25" s="268"/>
      <c r="BA25" s="34"/>
      <c r="BB25" s="34"/>
      <c r="BC25" s="34"/>
      <c r="BE25" s="126"/>
      <c r="BF25" s="126"/>
      <c r="BG25" s="126"/>
      <c r="BH25" s="126"/>
      <c r="BI25" s="126"/>
      <c r="BJ25" s="16" t="s">
        <v>101</v>
      </c>
      <c r="BK25" s="16"/>
      <c r="BL25" s="16"/>
      <c r="BM25" s="16">
        <v>2028</v>
      </c>
      <c r="BN25" s="16"/>
    </row>
    <row r="26" spans="1:67" ht="14.4" customHeight="1" x14ac:dyDescent="0.3">
      <c r="A26" s="117" t="s">
        <v>75</v>
      </c>
      <c r="B26" s="153" t="s">
        <v>96</v>
      </c>
      <c r="C26" s="17" t="s">
        <v>102</v>
      </c>
      <c r="D26" s="16" t="s">
        <v>98</v>
      </c>
      <c r="E26" s="16" t="s">
        <v>103</v>
      </c>
      <c r="F26" s="18">
        <v>2006</v>
      </c>
      <c r="G26" s="18"/>
      <c r="H26" s="86">
        <f t="shared" ca="1" si="0"/>
        <v>20</v>
      </c>
      <c r="I26" s="16"/>
      <c r="J26" s="16" t="s">
        <v>81</v>
      </c>
      <c r="K26" s="16" t="str">
        <f t="shared" si="1"/>
        <v xml:space="preserve"> </v>
      </c>
      <c r="L26" s="16" t="str">
        <f t="shared" si="2"/>
        <v xml:space="preserve"> </v>
      </c>
      <c r="M26" s="16"/>
      <c r="N26" s="71">
        <f t="shared" si="3"/>
        <v>2045</v>
      </c>
      <c r="O26" s="72">
        <v>40000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21"/>
      <c r="AJ26" s="121">
        <v>170000</v>
      </c>
      <c r="AK26" s="121"/>
      <c r="AL26" s="16"/>
      <c r="AM26" s="16"/>
      <c r="AN26" s="16"/>
      <c r="AO26" s="16"/>
      <c r="AP26" s="16"/>
      <c r="AQ26" s="16"/>
      <c r="AR26" s="34"/>
      <c r="AS26" s="34"/>
      <c r="AT26" s="34"/>
      <c r="AU26" s="34"/>
      <c r="AV26" s="34"/>
      <c r="AW26" s="34"/>
      <c r="AX26" s="34"/>
      <c r="AY26" s="145"/>
      <c r="AZ26" s="268"/>
      <c r="BA26" s="34"/>
      <c r="BB26" s="34"/>
      <c r="BC26" s="34"/>
      <c r="BE26" s="126"/>
      <c r="BF26" s="126"/>
      <c r="BG26" s="126"/>
      <c r="BH26" s="126"/>
      <c r="BI26" s="126"/>
      <c r="BJ26" s="16" t="s">
        <v>104</v>
      </c>
      <c r="BK26" s="16"/>
      <c r="BL26" s="16"/>
      <c r="BM26" s="16">
        <v>2029</v>
      </c>
      <c r="BN26" s="16"/>
      <c r="BO26" s="158"/>
    </row>
    <row r="27" spans="1:67" ht="14.4" customHeight="1" x14ac:dyDescent="0.3">
      <c r="A27" s="117" t="s">
        <v>75</v>
      </c>
      <c r="B27" s="153" t="s">
        <v>96</v>
      </c>
      <c r="C27" s="17" t="s">
        <v>105</v>
      </c>
      <c r="D27" s="16" t="s">
        <v>106</v>
      </c>
      <c r="E27" s="16" t="s">
        <v>103</v>
      </c>
      <c r="F27" s="18">
        <v>1999</v>
      </c>
      <c r="G27" s="18"/>
      <c r="H27" s="86">
        <f t="shared" ca="1" si="0"/>
        <v>27</v>
      </c>
      <c r="I27" s="16"/>
      <c r="J27" s="16" t="s">
        <v>107</v>
      </c>
      <c r="K27" s="16" t="str">
        <f t="shared" si="1"/>
        <v xml:space="preserve"> </v>
      </c>
      <c r="L27" s="16" t="str">
        <f t="shared" si="2"/>
        <v xml:space="preserve"> </v>
      </c>
      <c r="M27" s="71" t="s">
        <v>100</v>
      </c>
      <c r="N27" s="71"/>
      <c r="O27" s="72"/>
      <c r="P27" s="57"/>
      <c r="Q27" s="16"/>
      <c r="R27" s="63">
        <v>100000</v>
      </c>
      <c r="S27" s="57"/>
      <c r="T27" s="132"/>
      <c r="U27" s="129"/>
      <c r="V27" s="129"/>
      <c r="W27" s="16"/>
      <c r="X27" s="16"/>
      <c r="Y27" s="16"/>
      <c r="Z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05"/>
      <c r="AZ27" s="152"/>
      <c r="BA27" s="16"/>
      <c r="BB27" s="16"/>
      <c r="BC27" s="16"/>
      <c r="BJ27" s="16"/>
      <c r="BK27" s="16"/>
      <c r="BL27" s="16"/>
      <c r="BM27" s="16"/>
      <c r="BN27" s="16"/>
    </row>
    <row r="28" spans="1:67" ht="14.4" customHeight="1" x14ac:dyDescent="0.3">
      <c r="A28" s="117" t="s">
        <v>75</v>
      </c>
      <c r="B28" s="153" t="s">
        <v>96</v>
      </c>
      <c r="C28" s="17" t="s">
        <v>108</v>
      </c>
      <c r="D28" s="16" t="s">
        <v>106</v>
      </c>
      <c r="E28" s="16" t="s">
        <v>109</v>
      </c>
      <c r="F28" s="18">
        <v>1999</v>
      </c>
      <c r="G28" s="18"/>
      <c r="H28" s="86">
        <f t="shared" ca="1" si="0"/>
        <v>27</v>
      </c>
      <c r="I28" s="56">
        <v>220000</v>
      </c>
      <c r="J28" s="120" t="s">
        <v>110</v>
      </c>
      <c r="K28" s="16" t="str">
        <f t="shared" si="1"/>
        <v xml:space="preserve"> </v>
      </c>
      <c r="L28" s="16" t="str">
        <f t="shared" si="2"/>
        <v xml:space="preserve"> </v>
      </c>
      <c r="M28" s="71" t="s">
        <v>100</v>
      </c>
      <c r="N28" s="71"/>
      <c r="O28" s="72"/>
      <c r="P28" s="57"/>
      <c r="Q28" s="57"/>
      <c r="R28" s="127"/>
      <c r="S28" s="57"/>
      <c r="T28" s="117"/>
      <c r="U28" s="232">
        <v>85000</v>
      </c>
      <c r="V28" s="146"/>
      <c r="W28" s="118"/>
      <c r="X28" s="118"/>
      <c r="Y28" s="16"/>
      <c r="Z28" s="120"/>
      <c r="AA28" s="120"/>
      <c r="AB28" s="196"/>
      <c r="AC28" s="16"/>
      <c r="AD28" s="16"/>
      <c r="AE28" s="16"/>
      <c r="AF28" s="16"/>
      <c r="AG28" s="16"/>
      <c r="AH28" s="16"/>
      <c r="AI28" s="121"/>
      <c r="AJ28" s="121"/>
      <c r="AK28" s="121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05"/>
      <c r="AZ28" s="152"/>
      <c r="BA28" s="16"/>
      <c r="BB28" s="16"/>
      <c r="BC28" s="16"/>
      <c r="BE28" s="16"/>
      <c r="BJ28" s="16"/>
      <c r="BK28" s="34"/>
      <c r="BL28" s="34"/>
      <c r="BM28" s="16"/>
      <c r="BN28" s="34"/>
      <c r="BO28" s="160"/>
    </row>
    <row r="29" spans="1:67" ht="15.75" customHeight="1" x14ac:dyDescent="0.3">
      <c r="A29" s="117" t="s">
        <v>75</v>
      </c>
      <c r="B29" s="153" t="s">
        <v>96</v>
      </c>
      <c r="C29" s="17" t="s">
        <v>118</v>
      </c>
      <c r="D29" s="16"/>
      <c r="E29" s="34" t="s">
        <v>582</v>
      </c>
      <c r="F29" s="18">
        <v>1979</v>
      </c>
      <c r="G29" s="18"/>
      <c r="H29" s="86">
        <f t="shared" ca="1" si="0"/>
        <v>47</v>
      </c>
      <c r="I29" s="16">
        <v>120000</v>
      </c>
      <c r="J29" s="16" t="s">
        <v>107</v>
      </c>
      <c r="K29" s="16" t="str">
        <f t="shared" si="1"/>
        <v xml:space="preserve"> </v>
      </c>
      <c r="L29" s="16" t="str">
        <f t="shared" si="2"/>
        <v xml:space="preserve"> </v>
      </c>
      <c r="M29" s="71" t="s">
        <v>79</v>
      </c>
      <c r="N29" s="71">
        <v>2026</v>
      </c>
      <c r="O29" s="72">
        <v>20000</v>
      </c>
      <c r="P29" s="57"/>
      <c r="Q29" s="59"/>
      <c r="R29" s="57"/>
      <c r="S29" s="57"/>
      <c r="T29" s="190">
        <v>20000</v>
      </c>
      <c r="U29" s="129"/>
      <c r="V29" s="129"/>
      <c r="W29" s="129"/>
      <c r="X29" s="16"/>
      <c r="Y29" s="16"/>
      <c r="Z29" s="120"/>
      <c r="AA29" s="120"/>
      <c r="AB29" s="120"/>
      <c r="AC29" s="16"/>
      <c r="AD29" s="16"/>
      <c r="AE29" s="16"/>
      <c r="AF29" s="16"/>
      <c r="AG29" s="16"/>
      <c r="AH29" s="16"/>
      <c r="AI29" s="121"/>
      <c r="AJ29" s="121"/>
      <c r="AK29" s="121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05"/>
      <c r="AZ29" s="152"/>
      <c r="BA29" s="16"/>
      <c r="BB29" s="16"/>
      <c r="BC29" s="16"/>
      <c r="BJ29" s="16" t="s">
        <v>118</v>
      </c>
      <c r="BK29" s="16" t="s">
        <v>83</v>
      </c>
      <c r="BL29" s="16"/>
      <c r="BM29" s="16"/>
      <c r="BN29" s="16"/>
    </row>
    <row r="30" spans="1:67" ht="18" customHeight="1" x14ac:dyDescent="0.3">
      <c r="A30" s="117" t="s">
        <v>75</v>
      </c>
      <c r="B30" s="153" t="s">
        <v>96</v>
      </c>
      <c r="C30" s="17" t="s">
        <v>583</v>
      </c>
      <c r="D30" s="16"/>
      <c r="E30" s="34" t="s">
        <v>113</v>
      </c>
      <c r="F30" s="18">
        <v>1979</v>
      </c>
      <c r="G30" s="18"/>
      <c r="H30" s="86">
        <f t="shared" ca="1" si="0"/>
        <v>47</v>
      </c>
      <c r="I30" s="16">
        <v>120000</v>
      </c>
      <c r="J30" s="16" t="s">
        <v>107</v>
      </c>
      <c r="K30" s="16" t="str">
        <f t="shared" si="1"/>
        <v xml:space="preserve"> </v>
      </c>
      <c r="L30" s="16" t="str">
        <f t="shared" si="2"/>
        <v xml:space="preserve"> </v>
      </c>
      <c r="M30" s="71" t="s">
        <v>79</v>
      </c>
      <c r="N30" s="71">
        <v>2026</v>
      </c>
      <c r="O30" s="72">
        <v>20000</v>
      </c>
      <c r="P30" s="57"/>
      <c r="Q30" s="57"/>
      <c r="R30" s="57"/>
      <c r="S30" s="57"/>
      <c r="T30" s="192">
        <f>20000</f>
        <v>20000</v>
      </c>
      <c r="U30" s="57"/>
      <c r="V30" s="129"/>
      <c r="W30" s="129"/>
      <c r="X30" s="117"/>
      <c r="Y30" s="153"/>
      <c r="Z30" s="120"/>
      <c r="AA30" s="120"/>
      <c r="AB30" s="120"/>
      <c r="AC30" s="16"/>
      <c r="AD30" s="16"/>
      <c r="AE30" s="16"/>
      <c r="AF30" s="16"/>
      <c r="AG30" s="16"/>
      <c r="AH30" s="16"/>
      <c r="AI30" s="121"/>
      <c r="AJ30" s="121"/>
      <c r="AK30" s="121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05"/>
      <c r="AZ30" s="152"/>
      <c r="BA30" s="16"/>
      <c r="BB30" s="16"/>
      <c r="BC30" s="16"/>
      <c r="BJ30" s="16" t="s">
        <v>121</v>
      </c>
      <c r="BK30" s="16" t="s">
        <v>83</v>
      </c>
      <c r="BL30" s="16"/>
      <c r="BM30" s="16"/>
      <c r="BN30" s="16"/>
    </row>
    <row r="31" spans="1:67" ht="27" customHeight="1" x14ac:dyDescent="0.3">
      <c r="A31" s="117" t="s">
        <v>75</v>
      </c>
      <c r="B31" s="153" t="s">
        <v>96</v>
      </c>
      <c r="C31" s="17" t="s">
        <v>126</v>
      </c>
      <c r="D31" s="16"/>
      <c r="E31" s="34" t="s">
        <v>123</v>
      </c>
      <c r="F31" s="18">
        <v>1970</v>
      </c>
      <c r="G31" s="18"/>
      <c r="H31" s="86">
        <f t="shared" ca="1" si="0"/>
        <v>56</v>
      </c>
      <c r="I31" s="16"/>
      <c r="J31" s="80" t="s">
        <v>124</v>
      </c>
      <c r="K31" s="16" t="str">
        <f t="shared" si="1"/>
        <v xml:space="preserve"> </v>
      </c>
      <c r="L31" s="16" t="str">
        <f t="shared" si="2"/>
        <v xml:space="preserve"> </v>
      </c>
      <c r="M31" s="124" t="s">
        <v>125</v>
      </c>
      <c r="N31" s="71">
        <v>2035</v>
      </c>
      <c r="O31" s="72">
        <v>40000</v>
      </c>
      <c r="P31" s="58"/>
      <c r="Q31" s="79">
        <f xml:space="preserve"> 40000 + 25000</f>
        <v>65000</v>
      </c>
      <c r="R31" s="57"/>
      <c r="S31" s="57"/>
      <c r="T31" s="16"/>
      <c r="V31" s="58"/>
      <c r="W31" s="119"/>
      <c r="X31" s="235">
        <v>170000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282">
        <v>40000</v>
      </c>
      <c r="AV31" s="16"/>
      <c r="AX31" s="16"/>
      <c r="AY31" s="105"/>
      <c r="AZ31" s="60">
        <v>1120000</v>
      </c>
      <c r="BA31" s="16"/>
      <c r="BB31" s="16"/>
      <c r="BC31" s="16"/>
      <c r="BJ31" s="17" t="s">
        <v>126</v>
      </c>
      <c r="BK31" s="16"/>
      <c r="BL31" s="16"/>
      <c r="BM31" s="16">
        <v>2026</v>
      </c>
      <c r="BN31" s="16"/>
    </row>
    <row r="32" spans="1:67" ht="23.25" customHeight="1" x14ac:dyDescent="0.3">
      <c r="A32" s="117" t="s">
        <v>75</v>
      </c>
      <c r="B32" s="153" t="s">
        <v>96</v>
      </c>
      <c r="C32" s="17" t="s">
        <v>116</v>
      </c>
      <c r="D32" s="16"/>
      <c r="E32" s="34" t="s">
        <v>113</v>
      </c>
      <c r="F32" s="18">
        <v>1970</v>
      </c>
      <c r="G32" s="18"/>
      <c r="H32" s="86">
        <f t="shared" ca="1" si="0"/>
        <v>56</v>
      </c>
      <c r="I32" s="16">
        <v>1170000</v>
      </c>
      <c r="J32" s="130" t="s">
        <v>115</v>
      </c>
      <c r="K32" s="16" t="str">
        <f t="shared" si="1"/>
        <v xml:space="preserve"> </v>
      </c>
      <c r="L32" s="16" t="str">
        <f t="shared" si="2"/>
        <v xml:space="preserve"> </v>
      </c>
      <c r="M32" s="71" t="s">
        <v>79</v>
      </c>
      <c r="N32" s="71">
        <v>2026</v>
      </c>
      <c r="O32" s="72">
        <v>40000</v>
      </c>
      <c r="P32" s="58"/>
      <c r="Q32" s="57"/>
      <c r="R32" s="57"/>
      <c r="S32" s="57"/>
      <c r="T32" s="78">
        <v>69000</v>
      </c>
      <c r="U32" s="16"/>
      <c r="V32" s="58"/>
      <c r="W32" s="16"/>
      <c r="X32" s="235">
        <v>170000</v>
      </c>
      <c r="Y32" s="16"/>
      <c r="Z32" s="120"/>
      <c r="AA32" s="196"/>
      <c r="AB32" s="60">
        <v>1170000</v>
      </c>
      <c r="AC32" s="16"/>
      <c r="AD32" s="16"/>
      <c r="AE32" s="16"/>
      <c r="AF32" s="16"/>
      <c r="AG32" s="16"/>
      <c r="AH32" s="16"/>
      <c r="AI32" s="121"/>
      <c r="AJ32" s="121"/>
      <c r="AK32" s="121"/>
      <c r="AL32" s="16"/>
      <c r="AM32" s="16"/>
      <c r="AN32" s="16"/>
      <c r="AO32" s="16"/>
      <c r="AP32" s="16"/>
      <c r="AQ32" s="16"/>
      <c r="AR32" s="34"/>
      <c r="AS32" s="34"/>
      <c r="AT32" s="16"/>
      <c r="AU32" s="34"/>
      <c r="AV32" s="16"/>
      <c r="AW32" s="34"/>
      <c r="AX32" s="34"/>
      <c r="AY32" s="145"/>
      <c r="AZ32" s="268"/>
      <c r="BA32" s="34"/>
      <c r="BB32" s="34"/>
      <c r="BC32" s="34"/>
      <c r="BE32" s="84"/>
      <c r="BF32" s="84"/>
      <c r="BG32" s="84"/>
      <c r="BH32" s="84"/>
      <c r="BI32" s="84"/>
      <c r="BJ32" s="16" t="s">
        <v>116</v>
      </c>
      <c r="BK32" s="16"/>
      <c r="BL32" s="16"/>
      <c r="BM32" s="16">
        <v>2026</v>
      </c>
      <c r="BN32" s="16"/>
    </row>
    <row r="33" spans="1:67" ht="14.4" x14ac:dyDescent="0.3">
      <c r="A33" s="117" t="s">
        <v>75</v>
      </c>
      <c r="B33" s="153" t="s">
        <v>96</v>
      </c>
      <c r="C33" s="17" t="s">
        <v>584</v>
      </c>
      <c r="D33" s="16"/>
      <c r="E33" s="34" t="s">
        <v>113</v>
      </c>
      <c r="F33" s="18">
        <v>1970</v>
      </c>
      <c r="G33" s="18"/>
      <c r="H33" s="86">
        <f t="shared" ca="1" si="0"/>
        <v>56</v>
      </c>
      <c r="I33" s="16" t="s">
        <v>585</v>
      </c>
      <c r="J33" s="16" t="s">
        <v>107</v>
      </c>
      <c r="K33" s="16" t="str">
        <f t="shared" si="1"/>
        <v xml:space="preserve"> </v>
      </c>
      <c r="L33" s="16" t="str">
        <f t="shared" si="2"/>
        <v xml:space="preserve"> </v>
      </c>
      <c r="M33" s="71" t="s">
        <v>100</v>
      </c>
      <c r="N33" s="71"/>
      <c r="O33" s="71"/>
      <c r="P33" s="57"/>
      <c r="Q33" s="57"/>
      <c r="R33" s="57"/>
      <c r="S33" s="57"/>
      <c r="T33" s="132"/>
      <c r="U33" s="118"/>
      <c r="V33" s="129"/>
      <c r="W33" s="153"/>
      <c r="X33" s="16"/>
      <c r="Y33" s="16"/>
      <c r="Z33" s="120"/>
      <c r="AA33" s="120"/>
      <c r="AB33" s="120"/>
      <c r="AD33" s="16"/>
      <c r="AE33" s="16"/>
      <c r="AF33" s="16"/>
      <c r="AG33" s="16"/>
      <c r="AH33" s="16"/>
      <c r="AI33" s="121"/>
      <c r="AJ33" s="121"/>
      <c r="AK33" s="121"/>
      <c r="AL33" s="16"/>
      <c r="AM33" s="16"/>
      <c r="AN33" s="16"/>
      <c r="AO33" s="16"/>
      <c r="AP33" s="16"/>
      <c r="AQ33" s="16"/>
      <c r="AR33" s="34"/>
      <c r="AS33" s="34"/>
      <c r="AT33" s="34"/>
      <c r="AU33" s="34"/>
      <c r="AV33" s="34"/>
      <c r="AW33" s="34"/>
      <c r="AX33" s="34"/>
      <c r="AY33" s="145"/>
      <c r="AZ33" s="268"/>
      <c r="BA33" s="34"/>
      <c r="BB33" s="34"/>
      <c r="BC33" s="34"/>
      <c r="BE33" s="126"/>
      <c r="BF33" s="126"/>
      <c r="BG33" s="126"/>
      <c r="BH33" s="126"/>
      <c r="BI33" s="126"/>
      <c r="BJ33" s="16" t="s">
        <v>584</v>
      </c>
      <c r="BK33" s="16"/>
      <c r="BL33" s="16"/>
      <c r="BM33" s="16"/>
      <c r="BN33" s="16"/>
    </row>
    <row r="34" spans="1:67" ht="18" customHeight="1" x14ac:dyDescent="0.3">
      <c r="A34" s="117" t="s">
        <v>75</v>
      </c>
      <c r="B34" s="153" t="s">
        <v>96</v>
      </c>
      <c r="C34" s="17" t="s">
        <v>586</v>
      </c>
      <c r="D34" s="16"/>
      <c r="E34" s="16" t="s">
        <v>142</v>
      </c>
      <c r="F34" s="18">
        <v>1970</v>
      </c>
      <c r="G34" s="18"/>
      <c r="H34" s="86">
        <f t="shared" ca="1" si="0"/>
        <v>56</v>
      </c>
      <c r="I34" s="16" t="s">
        <v>585</v>
      </c>
      <c r="J34" s="16" t="s">
        <v>107</v>
      </c>
      <c r="K34" s="16" t="str">
        <f t="shared" si="1"/>
        <v xml:space="preserve"> </v>
      </c>
      <c r="L34" s="16" t="str">
        <f t="shared" si="2"/>
        <v xml:space="preserve"> </v>
      </c>
      <c r="M34" s="71" t="s">
        <v>100</v>
      </c>
      <c r="N34" s="71"/>
      <c r="O34" s="72"/>
      <c r="P34" s="57"/>
      <c r="Q34" s="58"/>
      <c r="R34" s="186"/>
      <c r="S34" s="58"/>
      <c r="T34" s="191"/>
      <c r="U34" s="171"/>
      <c r="V34" s="149"/>
      <c r="W34" s="153"/>
      <c r="X34" s="153"/>
      <c r="Y34" s="16"/>
      <c r="Z34" s="16"/>
      <c r="AA34" s="16"/>
      <c r="AB34" s="16"/>
      <c r="AC34" s="16"/>
      <c r="AD34" s="16"/>
      <c r="AE34" s="16"/>
      <c r="AF34" s="34"/>
      <c r="AG34" s="34"/>
      <c r="AH34" s="34"/>
      <c r="AI34" s="34"/>
      <c r="AJ34" s="34"/>
      <c r="AK34" s="34"/>
      <c r="AL34" s="16"/>
      <c r="AM34" s="16"/>
      <c r="AN34" s="16"/>
      <c r="AO34" s="16"/>
      <c r="AP34" s="16"/>
      <c r="AQ34" s="16"/>
      <c r="AR34" s="34"/>
      <c r="AS34" s="34"/>
      <c r="AT34" s="16"/>
      <c r="AU34" s="34"/>
      <c r="AV34" s="16"/>
      <c r="AW34" s="34"/>
      <c r="AX34" s="34"/>
      <c r="AY34" s="145"/>
      <c r="AZ34" s="268"/>
      <c r="BA34" s="34"/>
      <c r="BB34" s="34"/>
      <c r="BC34" s="34"/>
      <c r="BE34" s="126"/>
      <c r="BF34" s="126"/>
      <c r="BG34" s="126"/>
      <c r="BH34" s="126"/>
      <c r="BI34" s="126"/>
      <c r="BJ34" s="16" t="s">
        <v>587</v>
      </c>
      <c r="BK34" s="16"/>
      <c r="BL34" s="16"/>
      <c r="BM34" s="16"/>
      <c r="BN34" s="16"/>
    </row>
    <row r="35" spans="1:67" ht="14.4" x14ac:dyDescent="0.3">
      <c r="A35" s="117" t="s">
        <v>75</v>
      </c>
      <c r="B35" s="153" t="s">
        <v>96</v>
      </c>
      <c r="C35" s="17" t="s">
        <v>127</v>
      </c>
      <c r="D35" s="16" t="s">
        <v>98</v>
      </c>
      <c r="E35" s="16" t="s">
        <v>109</v>
      </c>
      <c r="F35" s="18"/>
      <c r="G35" s="18"/>
      <c r="H35" s="86" t="str">
        <f t="shared" ca="1" si="0"/>
        <v/>
      </c>
      <c r="I35" s="16"/>
      <c r="J35" s="16"/>
      <c r="K35" s="16" t="str">
        <f t="shared" si="1"/>
        <v xml:space="preserve"> </v>
      </c>
      <c r="L35" s="16" t="str">
        <f t="shared" si="2"/>
        <v xml:space="preserve"> </v>
      </c>
      <c r="M35" s="16"/>
      <c r="N35" s="16"/>
      <c r="O35" s="16"/>
      <c r="P35" s="16"/>
      <c r="Q35" s="16"/>
      <c r="R35" s="16"/>
      <c r="S35" s="16"/>
      <c r="T35" s="119"/>
      <c r="U35" s="119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05"/>
      <c r="AZ35" s="152"/>
      <c r="BA35" s="16"/>
      <c r="BB35" s="16"/>
      <c r="BC35" s="16"/>
      <c r="BJ35" s="17" t="s">
        <v>127</v>
      </c>
      <c r="BK35" s="16"/>
      <c r="BL35" s="16"/>
      <c r="BM35" s="16"/>
      <c r="BN35" s="16"/>
    </row>
    <row r="36" spans="1:67" ht="14.4" x14ac:dyDescent="0.3">
      <c r="A36" s="117" t="s">
        <v>75</v>
      </c>
      <c r="B36" s="153" t="s">
        <v>96</v>
      </c>
      <c r="C36" s="17" t="s">
        <v>128</v>
      </c>
      <c r="D36" s="16" t="s">
        <v>112</v>
      </c>
      <c r="E36" s="16" t="s">
        <v>109</v>
      </c>
      <c r="F36" s="18"/>
      <c r="G36" s="18"/>
      <c r="H36" s="86" t="str">
        <f t="shared" ca="1" si="0"/>
        <v/>
      </c>
      <c r="I36" s="16"/>
      <c r="J36" s="16"/>
      <c r="K36" s="16" t="str">
        <f t="shared" si="1"/>
        <v xml:space="preserve"> </v>
      </c>
      <c r="L36" s="16" t="str">
        <f t="shared" si="2"/>
        <v xml:space="preserve"> 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21"/>
      <c r="AJ36" s="121"/>
      <c r="AK36" s="121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05"/>
      <c r="AZ36" s="152"/>
      <c r="BA36" s="16"/>
      <c r="BB36" s="16"/>
      <c r="BC36" s="16"/>
      <c r="BD36" s="84" t="s">
        <v>17</v>
      </c>
      <c r="BJ36" s="16" t="s">
        <v>129</v>
      </c>
      <c r="BK36" s="16"/>
      <c r="BL36" s="16"/>
      <c r="BM36" s="16"/>
      <c r="BN36" s="124">
        <v>2025</v>
      </c>
    </row>
    <row r="37" spans="1:67" ht="14.4" x14ac:dyDescent="0.3">
      <c r="A37" s="117" t="s">
        <v>75</v>
      </c>
      <c r="B37" s="153" t="s">
        <v>96</v>
      </c>
      <c r="C37" s="17" t="s">
        <v>130</v>
      </c>
      <c r="D37" s="16" t="s">
        <v>112</v>
      </c>
      <c r="E37" s="16" t="s">
        <v>131</v>
      </c>
      <c r="F37" s="18"/>
      <c r="G37" s="18"/>
      <c r="H37" s="86" t="str">
        <f t="shared" ca="1" si="0"/>
        <v/>
      </c>
      <c r="I37" s="16"/>
      <c r="J37" s="16"/>
      <c r="K37" s="16" t="str">
        <f t="shared" si="1"/>
        <v xml:space="preserve"> </v>
      </c>
      <c r="L37" s="16" t="str">
        <f t="shared" si="2"/>
        <v xml:space="preserve"> 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21"/>
      <c r="AJ37" s="121"/>
      <c r="AK37" s="121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05"/>
      <c r="AZ37" s="152"/>
      <c r="BA37" s="16"/>
      <c r="BB37" s="16"/>
      <c r="BC37" s="16"/>
      <c r="BD37" s="84">
        <v>2026</v>
      </c>
      <c r="BJ37" s="18" t="s">
        <v>130</v>
      </c>
      <c r="BK37" s="18"/>
      <c r="BL37" s="86"/>
      <c r="BM37" s="16"/>
      <c r="BN37" s="16"/>
      <c r="BO37" s="160"/>
    </row>
    <row r="38" spans="1:67" ht="14.4" x14ac:dyDescent="0.3">
      <c r="A38" s="117" t="s">
        <v>75</v>
      </c>
      <c r="B38" s="153" t="s">
        <v>132</v>
      </c>
      <c r="C38" s="19" t="s">
        <v>133</v>
      </c>
      <c r="D38" s="16" t="s">
        <v>98</v>
      </c>
      <c r="E38" s="16" t="s">
        <v>134</v>
      </c>
      <c r="F38" s="20">
        <v>2019</v>
      </c>
      <c r="G38" s="20"/>
      <c r="H38" s="86">
        <f t="shared" ca="1" si="0"/>
        <v>7</v>
      </c>
      <c r="I38" s="16"/>
      <c r="J38" s="16"/>
      <c r="K38" s="16" t="str">
        <f t="shared" si="1"/>
        <v>Evaluation interne</v>
      </c>
      <c r="L38" s="16">
        <f t="shared" si="2"/>
        <v>2039</v>
      </c>
      <c r="M38" s="71" t="s">
        <v>79</v>
      </c>
      <c r="N38" s="71">
        <f>F38+20</f>
        <v>2039</v>
      </c>
      <c r="O38" s="72">
        <v>40000</v>
      </c>
      <c r="P38" s="16"/>
      <c r="Q38" s="16"/>
      <c r="R38" s="16"/>
      <c r="S38" s="16"/>
      <c r="T38" s="16"/>
      <c r="U38" s="16"/>
      <c r="V38" s="57"/>
      <c r="W38" s="16"/>
      <c r="X38" s="16"/>
      <c r="Y38" s="16"/>
      <c r="Z38" s="16"/>
      <c r="AA38" s="151">
        <v>140000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5"/>
      <c r="AZ38" s="152"/>
      <c r="BA38" s="16"/>
      <c r="BB38" s="16"/>
      <c r="BC38" s="16"/>
      <c r="BJ38" s="19" t="s">
        <v>133</v>
      </c>
      <c r="BK38" s="16"/>
      <c r="BL38" s="16"/>
      <c r="BM38" s="16">
        <v>2028</v>
      </c>
      <c r="BN38" s="16"/>
    </row>
    <row r="39" spans="1:67" ht="14.4" x14ac:dyDescent="0.3">
      <c r="A39" s="117" t="s">
        <v>75</v>
      </c>
      <c r="B39" s="153" t="s">
        <v>132</v>
      </c>
      <c r="C39" s="19" t="s">
        <v>135</v>
      </c>
      <c r="D39" s="16"/>
      <c r="E39" s="16" t="s">
        <v>136</v>
      </c>
      <c r="F39" s="20">
        <v>2019</v>
      </c>
      <c r="G39" s="20"/>
      <c r="H39" s="86">
        <f t="shared" ca="1" si="0"/>
        <v>7</v>
      </c>
      <c r="I39" s="16"/>
      <c r="J39" s="16"/>
      <c r="K39" s="16" t="str">
        <f t="shared" si="1"/>
        <v>Evaluation interne</v>
      </c>
      <c r="L39" s="16">
        <f t="shared" si="2"/>
        <v>2039</v>
      </c>
      <c r="M39" s="71"/>
      <c r="N39" s="71">
        <v>2039</v>
      </c>
      <c r="O39" s="72"/>
      <c r="P39" s="16"/>
      <c r="Q39" s="16"/>
      <c r="R39" s="16"/>
      <c r="S39" s="16"/>
      <c r="T39" s="16"/>
      <c r="U39" s="16"/>
      <c r="V39" s="57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5"/>
      <c r="AZ39" s="152"/>
      <c r="BA39" s="16"/>
      <c r="BB39" s="16"/>
      <c r="BC39" s="16"/>
      <c r="BJ39" s="19"/>
      <c r="BK39" s="16"/>
      <c r="BL39" s="16"/>
      <c r="BM39" s="16"/>
      <c r="BN39" s="16"/>
    </row>
    <row r="40" spans="1:67" ht="14.4" x14ac:dyDescent="0.3">
      <c r="A40" s="117" t="s">
        <v>75</v>
      </c>
      <c r="B40" s="153" t="s">
        <v>132</v>
      </c>
      <c r="C40" s="19" t="s">
        <v>137</v>
      </c>
      <c r="D40" s="16" t="s">
        <v>98</v>
      </c>
      <c r="E40" s="16" t="s">
        <v>138</v>
      </c>
      <c r="F40" s="20">
        <v>2019</v>
      </c>
      <c r="G40" s="20"/>
      <c r="H40" s="86">
        <f t="shared" ca="1" si="0"/>
        <v>7</v>
      </c>
      <c r="I40" s="16"/>
      <c r="J40" s="16"/>
      <c r="K40" s="16" t="str">
        <f t="shared" si="1"/>
        <v>Evaluation interne</v>
      </c>
      <c r="L40" s="16">
        <f t="shared" si="2"/>
        <v>2039</v>
      </c>
      <c r="M40" s="71" t="s">
        <v>79</v>
      </c>
      <c r="N40" s="71">
        <f>F40+39</f>
        <v>2058</v>
      </c>
      <c r="O40" s="72">
        <v>40000</v>
      </c>
      <c r="P40" s="16"/>
      <c r="Q40" s="16"/>
      <c r="R40" s="16"/>
      <c r="S40" s="16"/>
      <c r="T40" s="16"/>
      <c r="U40" s="16"/>
      <c r="V40" s="16"/>
      <c r="X40" s="16"/>
      <c r="Y40" s="16"/>
      <c r="Z40" s="16"/>
      <c r="AA40" s="16"/>
      <c r="AB40" s="16"/>
      <c r="AC40" s="16"/>
      <c r="AD40" s="247">
        <v>170000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05"/>
      <c r="AZ40" s="152"/>
      <c r="BA40" s="16"/>
      <c r="BB40" s="16"/>
      <c r="BC40" s="16"/>
      <c r="BJ40" s="19" t="s">
        <v>137</v>
      </c>
      <c r="BK40" s="16"/>
      <c r="BL40" s="16"/>
      <c r="BM40" s="16">
        <v>2029</v>
      </c>
      <c r="BN40" s="16"/>
    </row>
    <row r="41" spans="1:67" ht="14.4" x14ac:dyDescent="0.3">
      <c r="A41" s="117" t="s">
        <v>75</v>
      </c>
      <c r="B41" s="153" t="s">
        <v>132</v>
      </c>
      <c r="C41" s="19" t="s">
        <v>139</v>
      </c>
      <c r="D41" s="16" t="s">
        <v>112</v>
      </c>
      <c r="E41" s="16" t="s">
        <v>140</v>
      </c>
      <c r="F41" s="20">
        <v>2001</v>
      </c>
      <c r="G41" s="20"/>
      <c r="H41" s="86">
        <f t="shared" ca="1" si="0"/>
        <v>25</v>
      </c>
      <c r="I41" s="16"/>
      <c r="J41" s="16" t="s">
        <v>90</v>
      </c>
      <c r="K41" s="16" t="str">
        <f t="shared" si="1"/>
        <v xml:space="preserve"> </v>
      </c>
      <c r="L41" s="16" t="str">
        <f t="shared" si="2"/>
        <v xml:space="preserve"> </v>
      </c>
      <c r="M41" s="71" t="s">
        <v>79</v>
      </c>
      <c r="N41" s="71">
        <f>F41+39</f>
        <v>2040</v>
      </c>
      <c r="O41" s="72">
        <v>40000</v>
      </c>
      <c r="P41" s="57"/>
      <c r="Q41" s="16"/>
      <c r="R41" s="63">
        <v>135000</v>
      </c>
      <c r="S41" s="57"/>
      <c r="T41" s="57"/>
      <c r="U41" s="57"/>
      <c r="V41" s="147">
        <v>290000</v>
      </c>
      <c r="W41" s="16"/>
      <c r="X41" s="16"/>
      <c r="Y41" s="16"/>
      <c r="Z41" s="120"/>
      <c r="AA41" s="120"/>
      <c r="AB41" s="120"/>
      <c r="AC41" s="16"/>
      <c r="AD41" s="16"/>
      <c r="AE41" s="16"/>
      <c r="AF41" s="16"/>
      <c r="AG41" s="16"/>
      <c r="AH41" s="16"/>
      <c r="AI41" s="197"/>
      <c r="AJ41" s="121"/>
      <c r="AK41" s="121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05"/>
      <c r="AZ41" s="152"/>
      <c r="BA41" s="16"/>
      <c r="BB41" s="16"/>
      <c r="BC41" s="16"/>
      <c r="BD41" s="84" t="s">
        <v>17</v>
      </c>
      <c r="BJ41" s="18" t="s">
        <v>139</v>
      </c>
      <c r="BK41" s="18"/>
      <c r="BL41" s="86"/>
      <c r="BM41" s="16">
        <v>2025</v>
      </c>
      <c r="BN41" s="16"/>
      <c r="BO41" s="160"/>
    </row>
    <row r="42" spans="1:67" ht="14.4" x14ac:dyDescent="0.3">
      <c r="A42" s="117" t="s">
        <v>75</v>
      </c>
      <c r="B42" s="153" t="s">
        <v>132</v>
      </c>
      <c r="C42" s="19" t="s">
        <v>141</v>
      </c>
      <c r="D42" s="16" t="s">
        <v>98</v>
      </c>
      <c r="E42" s="16" t="s">
        <v>142</v>
      </c>
      <c r="F42" s="20">
        <v>2000</v>
      </c>
      <c r="G42" s="20"/>
      <c r="H42" s="86">
        <f t="shared" ca="1" si="0"/>
        <v>26</v>
      </c>
      <c r="I42" s="150"/>
      <c r="J42" s="16" t="s">
        <v>90</v>
      </c>
      <c r="K42" s="16" t="str">
        <f t="shared" si="1"/>
        <v xml:space="preserve"> </v>
      </c>
      <c r="L42" s="16" t="str">
        <f t="shared" si="2"/>
        <v xml:space="preserve"> </v>
      </c>
      <c r="M42" s="71" t="s">
        <v>79</v>
      </c>
      <c r="N42" s="71">
        <f>F42+39</f>
        <v>2039</v>
      </c>
      <c r="O42" s="72">
        <v>40000</v>
      </c>
      <c r="P42" s="16"/>
      <c r="Q42" s="16"/>
      <c r="R42" s="16"/>
      <c r="S42" s="16"/>
      <c r="T42" s="16"/>
      <c r="U42" s="16"/>
      <c r="V42" s="57"/>
      <c r="W42" s="16"/>
      <c r="X42" s="16"/>
      <c r="Y42" s="16"/>
      <c r="Z42" s="16"/>
      <c r="AA42" s="247">
        <v>170000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P42" s="16"/>
      <c r="AQ42" s="16"/>
      <c r="AR42" s="16"/>
      <c r="AS42" s="16"/>
      <c r="AT42" s="16"/>
      <c r="AU42" s="16"/>
      <c r="AV42" s="16"/>
      <c r="AW42" s="16"/>
      <c r="AX42" s="16"/>
      <c r="AY42" s="105"/>
      <c r="AZ42" s="152"/>
      <c r="BA42" s="16"/>
      <c r="BB42" s="16"/>
      <c r="BC42" s="16"/>
      <c r="BJ42" s="19" t="s">
        <v>141</v>
      </c>
      <c r="BK42" s="16"/>
      <c r="BL42" s="16"/>
      <c r="BM42" s="16">
        <v>2027</v>
      </c>
      <c r="BN42" s="16"/>
    </row>
    <row r="43" spans="1:67" ht="14.4" x14ac:dyDescent="0.3">
      <c r="A43" s="117" t="s">
        <v>75</v>
      </c>
      <c r="B43" s="153" t="s">
        <v>132</v>
      </c>
      <c r="C43" s="19" t="s">
        <v>143</v>
      </c>
      <c r="D43" s="16" t="s">
        <v>112</v>
      </c>
      <c r="E43" s="16" t="s">
        <v>144</v>
      </c>
      <c r="F43" s="20">
        <v>1998</v>
      </c>
      <c r="G43" s="20"/>
      <c r="H43" s="86">
        <f t="shared" ref="H43:H74" ca="1" si="4">IF(F43="","",YEAR(TODAY())-F43)</f>
        <v>28</v>
      </c>
      <c r="I43" s="16"/>
      <c r="J43" s="120" t="s">
        <v>90</v>
      </c>
      <c r="K43" s="16" t="str">
        <f t="shared" ref="K43:K76" si="5">IF(F43&gt;2008,"Evaluation interne", " ")</f>
        <v xml:space="preserve"> </v>
      </c>
      <c r="L43" s="16" t="str">
        <f t="shared" ref="L43:L76" si="6">IF(F43&gt;2008, F43+20, " ")</f>
        <v xml:space="preserve"> </v>
      </c>
      <c r="M43" s="71" t="s">
        <v>79</v>
      </c>
      <c r="N43" s="71">
        <f>F43+39</f>
        <v>2037</v>
      </c>
      <c r="O43" s="72">
        <v>40000</v>
      </c>
      <c r="P43" s="57"/>
      <c r="Q43" s="16"/>
      <c r="R43" s="16"/>
      <c r="T43" s="57"/>
      <c r="U43" s="16"/>
      <c r="V43" s="57"/>
      <c r="W43" s="16"/>
      <c r="X43" s="239">
        <v>0</v>
      </c>
      <c r="Y43" s="16"/>
      <c r="Z43" s="120"/>
      <c r="AA43" s="120"/>
      <c r="AB43" s="120"/>
      <c r="AC43" s="16"/>
      <c r="AD43" s="16"/>
      <c r="AE43" s="16"/>
      <c r="AF43" s="16"/>
      <c r="AG43" s="16"/>
      <c r="AH43" s="16"/>
      <c r="AI43" s="121"/>
      <c r="AJ43" s="121"/>
      <c r="AK43" s="121"/>
      <c r="AL43" s="16"/>
      <c r="AM43" s="16"/>
      <c r="AN43" s="16"/>
      <c r="AO43" s="16"/>
      <c r="AP43" s="16"/>
      <c r="AQ43" s="16"/>
      <c r="AR43" s="16"/>
      <c r="AS43" s="16"/>
      <c r="AT43" s="16"/>
      <c r="AV43" s="16"/>
      <c r="AW43" s="16"/>
      <c r="AX43" s="16"/>
      <c r="AY43" s="105"/>
      <c r="AZ43" s="152"/>
      <c r="BA43" s="16"/>
      <c r="BB43" s="16"/>
      <c r="BC43" s="16"/>
      <c r="BJ43" s="18" t="s">
        <v>143</v>
      </c>
      <c r="BK43" s="18"/>
      <c r="BL43" s="86"/>
      <c r="BM43" s="16">
        <v>2025</v>
      </c>
      <c r="BN43" s="124">
        <v>2025</v>
      </c>
      <c r="BO43" s="160"/>
    </row>
    <row r="44" spans="1:67" ht="14.4" x14ac:dyDescent="0.3">
      <c r="A44" s="117" t="s">
        <v>75</v>
      </c>
      <c r="B44" s="153" t="s">
        <v>132</v>
      </c>
      <c r="C44" s="19" t="s">
        <v>145</v>
      </c>
      <c r="D44" s="16"/>
      <c r="E44" s="16" t="s">
        <v>146</v>
      </c>
      <c r="F44" s="20">
        <v>1996</v>
      </c>
      <c r="G44" s="20"/>
      <c r="H44" s="86">
        <f t="shared" ca="1" si="4"/>
        <v>30</v>
      </c>
      <c r="I44" s="150"/>
      <c r="J44" s="120" t="s">
        <v>90</v>
      </c>
      <c r="K44" s="16" t="str">
        <f t="shared" si="5"/>
        <v xml:space="preserve"> </v>
      </c>
      <c r="L44" s="16" t="str">
        <f t="shared" si="6"/>
        <v xml:space="preserve"> </v>
      </c>
      <c r="M44" s="71" t="s">
        <v>79</v>
      </c>
      <c r="N44" s="71">
        <v>2035</v>
      </c>
      <c r="O44" s="72">
        <v>25000</v>
      </c>
      <c r="P44" s="16"/>
      <c r="Q44" s="16"/>
      <c r="R44" s="16"/>
      <c r="S44" s="57"/>
      <c r="T44" s="57"/>
      <c r="U44" s="16"/>
      <c r="V44" s="57"/>
      <c r="W44" s="16"/>
      <c r="X44" s="247">
        <v>170000</v>
      </c>
      <c r="Y44" s="16"/>
      <c r="Z44" s="120"/>
      <c r="AA44" s="120"/>
      <c r="AB44" s="120"/>
      <c r="AC44" s="16"/>
      <c r="AD44" s="16"/>
      <c r="AE44" s="16"/>
      <c r="AF44" s="16"/>
      <c r="AG44" s="16"/>
      <c r="AH44" s="16"/>
      <c r="AI44" s="121"/>
      <c r="AJ44" s="121"/>
      <c r="AK44" s="121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05"/>
      <c r="AZ44" s="152"/>
      <c r="BA44" s="16"/>
      <c r="BB44" s="16"/>
      <c r="BC44" s="16"/>
      <c r="BJ44" s="18" t="s">
        <v>145</v>
      </c>
      <c r="BK44" s="18"/>
      <c r="BL44" s="86"/>
      <c r="BM44" s="16">
        <v>2026</v>
      </c>
      <c r="BN44" s="16"/>
      <c r="BO44" s="160"/>
    </row>
    <row r="45" spans="1:67" ht="14.4" x14ac:dyDescent="0.3">
      <c r="A45" s="117" t="s">
        <v>75</v>
      </c>
      <c r="B45" s="153" t="s">
        <v>132</v>
      </c>
      <c r="C45" s="19" t="s">
        <v>147</v>
      </c>
      <c r="D45" s="11" t="s">
        <v>98</v>
      </c>
      <c r="E45" s="16" t="s">
        <v>148</v>
      </c>
      <c r="F45" s="20">
        <v>1995</v>
      </c>
      <c r="G45" s="20"/>
      <c r="H45" s="86">
        <f t="shared" ca="1" si="4"/>
        <v>31</v>
      </c>
      <c r="I45" s="150"/>
      <c r="J45" s="120" t="s">
        <v>90</v>
      </c>
      <c r="K45" s="16" t="str">
        <f t="shared" si="5"/>
        <v xml:space="preserve"> </v>
      </c>
      <c r="L45" s="16" t="str">
        <f t="shared" si="6"/>
        <v xml:space="preserve"> </v>
      </c>
      <c r="M45" s="71" t="s">
        <v>79</v>
      </c>
      <c r="N45" s="71">
        <v>2034</v>
      </c>
      <c r="O45" s="72">
        <v>40000</v>
      </c>
      <c r="P45" s="16"/>
      <c r="R45" s="16"/>
      <c r="S45" s="57"/>
      <c r="T45" s="16"/>
      <c r="U45" s="16"/>
      <c r="V45" s="57"/>
      <c r="W45" s="16"/>
      <c r="X45" s="238">
        <v>0</v>
      </c>
      <c r="Y45" s="16"/>
      <c r="Z45" s="120"/>
      <c r="AA45" s="120"/>
      <c r="AB45" s="120"/>
      <c r="AC45" s="16"/>
      <c r="AD45" s="16"/>
      <c r="AE45" s="16"/>
      <c r="AF45" s="16"/>
      <c r="AG45" s="16"/>
      <c r="AH45" s="16"/>
      <c r="AI45" s="121"/>
      <c r="AJ45" s="121"/>
      <c r="AK45" s="121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05"/>
      <c r="AZ45" s="152"/>
      <c r="BA45" s="16"/>
      <c r="BB45" s="16"/>
      <c r="BC45" s="16"/>
      <c r="BE45" s="84"/>
      <c r="BF45" s="84"/>
      <c r="BG45" s="84"/>
      <c r="BH45" s="84"/>
      <c r="BI45" s="84"/>
      <c r="BJ45" s="11" t="s">
        <v>147</v>
      </c>
      <c r="BL45" s="16"/>
      <c r="BM45" s="16">
        <v>2026</v>
      </c>
      <c r="BN45" s="16"/>
    </row>
    <row r="46" spans="1:67" thickBot="1" x14ac:dyDescent="0.35">
      <c r="A46" s="117" t="s">
        <v>75</v>
      </c>
      <c r="B46" s="153" t="s">
        <v>132</v>
      </c>
      <c r="C46" s="19" t="s">
        <v>149</v>
      </c>
      <c r="D46" s="117" t="s">
        <v>112</v>
      </c>
      <c r="E46" s="16" t="s">
        <v>150</v>
      </c>
      <c r="F46" s="20">
        <v>1994</v>
      </c>
      <c r="G46" s="20"/>
      <c r="H46" s="86">
        <f t="shared" ca="1" si="4"/>
        <v>32</v>
      </c>
      <c r="I46" s="150"/>
      <c r="J46" s="16" t="s">
        <v>90</v>
      </c>
      <c r="K46" s="16" t="str">
        <f t="shared" si="5"/>
        <v xml:space="preserve"> </v>
      </c>
      <c r="L46" s="16" t="str">
        <f t="shared" si="6"/>
        <v xml:space="preserve"> </v>
      </c>
      <c r="M46" s="71" t="s">
        <v>79</v>
      </c>
      <c r="N46" s="71">
        <v>2033</v>
      </c>
      <c r="O46" s="72">
        <v>40000</v>
      </c>
      <c r="P46" s="105"/>
      <c r="Q46" s="117"/>
      <c r="R46" s="153"/>
      <c r="S46" s="16"/>
      <c r="T46" s="16"/>
      <c r="U46" s="16"/>
      <c r="V46" s="57"/>
      <c r="W46" s="16"/>
      <c r="X46" s="247">
        <v>170000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05"/>
      <c r="AZ46" s="152"/>
      <c r="BA46" s="16"/>
      <c r="BB46" s="16"/>
      <c r="BC46" s="16"/>
      <c r="BD46" s="84" t="s">
        <v>588</v>
      </c>
      <c r="BE46" s="148">
        <v>170000</v>
      </c>
      <c r="BJ46" s="199" t="s">
        <v>151</v>
      </c>
      <c r="BL46" s="16"/>
      <c r="BM46" s="16">
        <v>2027</v>
      </c>
      <c r="BN46" s="16"/>
    </row>
    <row r="47" spans="1:67" ht="15.6" thickTop="1" thickBot="1" x14ac:dyDescent="0.35">
      <c r="A47" s="117" t="s">
        <v>75</v>
      </c>
      <c r="B47" s="153" t="s">
        <v>152</v>
      </c>
      <c r="C47" s="14" t="s">
        <v>181</v>
      </c>
      <c r="D47" s="16"/>
      <c r="E47" s="16" t="s">
        <v>182</v>
      </c>
      <c r="F47" s="15">
        <v>2019</v>
      </c>
      <c r="G47" s="15"/>
      <c r="H47" s="86">
        <f t="shared" ca="1" si="4"/>
        <v>7</v>
      </c>
      <c r="I47" s="16"/>
      <c r="J47" s="16"/>
      <c r="K47" s="16" t="str">
        <f t="shared" si="5"/>
        <v>Evaluation interne</v>
      </c>
      <c r="L47" s="16">
        <f t="shared" si="6"/>
        <v>2039</v>
      </c>
      <c r="M47" s="71" t="s">
        <v>79</v>
      </c>
      <c r="N47" s="71">
        <f t="shared" ref="N47:N60" si="7">F47+39</f>
        <v>2058</v>
      </c>
      <c r="O47" s="72">
        <v>40000</v>
      </c>
      <c r="P47" s="57"/>
      <c r="Q47" s="57"/>
      <c r="R47" s="57"/>
      <c r="S47" s="57"/>
      <c r="T47" s="84"/>
      <c r="U47" s="194"/>
      <c r="V47" s="59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S47" s="16"/>
      <c r="AT47" s="16"/>
      <c r="AU47" s="117"/>
      <c r="AV47" s="16"/>
      <c r="AW47" s="16"/>
      <c r="AX47" s="16"/>
      <c r="AY47" s="105"/>
      <c r="AZ47" s="152"/>
      <c r="BA47" s="16"/>
      <c r="BB47" s="16"/>
      <c r="BC47" s="16"/>
      <c r="BD47" s="84" t="s">
        <v>17</v>
      </c>
      <c r="BJ47" s="14" t="s">
        <v>181</v>
      </c>
      <c r="BK47" s="16"/>
      <c r="BL47" s="16"/>
      <c r="BM47" s="16"/>
      <c r="BN47" s="16"/>
    </row>
    <row r="48" spans="1:67" thickTop="1" x14ac:dyDescent="0.3">
      <c r="A48" s="117" t="s">
        <v>75</v>
      </c>
      <c r="B48" s="153" t="s">
        <v>152</v>
      </c>
      <c r="C48" s="14" t="s">
        <v>153</v>
      </c>
      <c r="D48" s="16" t="s">
        <v>98</v>
      </c>
      <c r="E48" s="16" t="s">
        <v>142</v>
      </c>
      <c r="F48" s="15">
        <v>2016</v>
      </c>
      <c r="G48" s="15"/>
      <c r="H48" s="86">
        <f t="shared" ca="1" si="4"/>
        <v>10</v>
      </c>
      <c r="J48" s="16"/>
      <c r="K48" s="16" t="str">
        <f t="shared" si="5"/>
        <v>Evaluation interne</v>
      </c>
      <c r="L48" s="16">
        <f t="shared" si="6"/>
        <v>2036</v>
      </c>
      <c r="M48" s="71" t="s">
        <v>79</v>
      </c>
      <c r="N48" s="71">
        <f t="shared" si="7"/>
        <v>2055</v>
      </c>
      <c r="O48" s="72">
        <v>40000</v>
      </c>
      <c r="P48" s="57"/>
      <c r="Q48" s="57"/>
      <c r="R48" s="57"/>
      <c r="S48" s="57"/>
      <c r="T48" s="57"/>
      <c r="U48" s="193"/>
      <c r="V48" s="57"/>
      <c r="W48" s="118"/>
      <c r="X48" s="118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05"/>
      <c r="AZ48" s="152"/>
      <c r="BA48" s="16"/>
      <c r="BB48" s="16"/>
      <c r="BC48" s="16"/>
      <c r="BJ48" s="14" t="s">
        <v>153</v>
      </c>
      <c r="BK48" s="16"/>
      <c r="BL48" s="16"/>
      <c r="BM48" s="16" t="s">
        <v>98</v>
      </c>
      <c r="BN48" s="16"/>
      <c r="BO48" s="16"/>
    </row>
    <row r="49" spans="1:69" ht="14.4" x14ac:dyDescent="0.3">
      <c r="A49" s="117" t="s">
        <v>75</v>
      </c>
      <c r="B49" s="153" t="s">
        <v>152</v>
      </c>
      <c r="C49" s="14" t="s">
        <v>180</v>
      </c>
      <c r="D49" s="16" t="s">
        <v>98</v>
      </c>
      <c r="E49" s="16" t="s">
        <v>148</v>
      </c>
      <c r="F49" s="15">
        <v>2015</v>
      </c>
      <c r="G49" s="15"/>
      <c r="H49" s="86">
        <f t="shared" ca="1" si="4"/>
        <v>11</v>
      </c>
      <c r="I49" s="16"/>
      <c r="J49" s="16"/>
      <c r="K49" s="16" t="str">
        <f t="shared" si="5"/>
        <v>Evaluation interne</v>
      </c>
      <c r="L49" s="16">
        <f t="shared" si="6"/>
        <v>2035</v>
      </c>
      <c r="M49" s="71" t="s">
        <v>79</v>
      </c>
      <c r="N49" s="71">
        <f t="shared" si="7"/>
        <v>2054</v>
      </c>
      <c r="O49" s="72">
        <v>40000</v>
      </c>
      <c r="P49" s="57"/>
      <c r="Q49" s="57"/>
      <c r="R49" s="57"/>
      <c r="S49" s="59"/>
      <c r="T49" s="185"/>
      <c r="U49" s="129"/>
      <c r="V49" s="185"/>
      <c r="W49" s="117"/>
      <c r="X49" s="16"/>
      <c r="Z49" s="16"/>
      <c r="AA49" s="16"/>
      <c r="AB49" s="153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05"/>
      <c r="AZ49" s="152"/>
      <c r="BA49" s="16"/>
      <c r="BB49" s="16"/>
      <c r="BC49" s="16"/>
      <c r="BJ49" s="14" t="s">
        <v>180</v>
      </c>
      <c r="BK49" s="16"/>
      <c r="BL49" s="16"/>
      <c r="BM49" s="16"/>
      <c r="BN49" s="16"/>
      <c r="BO49" s="16"/>
    </row>
    <row r="50" spans="1:69" ht="14.4" x14ac:dyDescent="0.3">
      <c r="A50" s="117" t="s">
        <v>75</v>
      </c>
      <c r="B50" s="153" t="s">
        <v>152</v>
      </c>
      <c r="C50" s="14" t="s">
        <v>183</v>
      </c>
      <c r="D50" s="16"/>
      <c r="E50" s="16" t="s">
        <v>184</v>
      </c>
      <c r="F50" s="15">
        <v>2012</v>
      </c>
      <c r="G50" s="15"/>
      <c r="H50" s="86">
        <f t="shared" ca="1" si="4"/>
        <v>14</v>
      </c>
      <c r="I50" s="16"/>
      <c r="J50" s="16"/>
      <c r="K50" s="16" t="str">
        <f t="shared" si="5"/>
        <v>Evaluation interne</v>
      </c>
      <c r="L50" s="16">
        <f t="shared" si="6"/>
        <v>2032</v>
      </c>
      <c r="M50" s="71" t="s">
        <v>79</v>
      </c>
      <c r="N50" s="71">
        <f t="shared" si="7"/>
        <v>2051</v>
      </c>
      <c r="O50" s="72">
        <v>40000</v>
      </c>
      <c r="P50" s="57"/>
      <c r="Q50" s="57"/>
      <c r="R50" s="57"/>
      <c r="S50" s="57"/>
      <c r="T50" s="57"/>
      <c r="U50" s="84"/>
      <c r="V50" s="57"/>
      <c r="W50" s="119"/>
      <c r="X50" s="119"/>
      <c r="Y50" s="16"/>
      <c r="Z50" s="16"/>
      <c r="AA50" s="16"/>
      <c r="AB50" s="16"/>
      <c r="AC50" s="16"/>
      <c r="AD50" s="16"/>
      <c r="AE50" s="16"/>
      <c r="AF50" s="117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05"/>
      <c r="AZ50" s="152"/>
      <c r="BA50" s="16"/>
      <c r="BB50" s="16"/>
      <c r="BC50" s="16"/>
      <c r="BD50" s="84" t="s">
        <v>17</v>
      </c>
      <c r="BJ50" s="14" t="s">
        <v>183</v>
      </c>
      <c r="BK50" s="16"/>
      <c r="BL50" s="16"/>
      <c r="BM50" s="16"/>
      <c r="BN50" s="16"/>
      <c r="BO50" s="16"/>
    </row>
    <row r="51" spans="1:69" ht="14.4" x14ac:dyDescent="0.3">
      <c r="A51" s="117" t="s">
        <v>75</v>
      </c>
      <c r="B51" s="153" t="s">
        <v>152</v>
      </c>
      <c r="C51" s="14" t="s">
        <v>154</v>
      </c>
      <c r="D51" s="16" t="s">
        <v>98</v>
      </c>
      <c r="E51" s="16" t="s">
        <v>142</v>
      </c>
      <c r="F51" s="15">
        <v>2010</v>
      </c>
      <c r="G51" s="15"/>
      <c r="H51" s="86">
        <f t="shared" ca="1" si="4"/>
        <v>16</v>
      </c>
      <c r="I51" s="16"/>
      <c r="J51" s="80" t="s">
        <v>90</v>
      </c>
      <c r="K51" s="16" t="str">
        <f t="shared" si="5"/>
        <v>Evaluation interne</v>
      </c>
      <c r="L51" s="16">
        <f t="shared" si="6"/>
        <v>2030</v>
      </c>
      <c r="M51" s="71" t="s">
        <v>79</v>
      </c>
      <c r="N51" s="71">
        <f t="shared" si="7"/>
        <v>2049</v>
      </c>
      <c r="O51" s="72">
        <v>40000</v>
      </c>
      <c r="P51" s="57"/>
      <c r="Q51" s="57"/>
      <c r="R51" s="57"/>
      <c r="S51" s="57"/>
      <c r="T51" s="57"/>
      <c r="U51" s="57"/>
      <c r="V51" s="57"/>
      <c r="W51" s="16"/>
      <c r="X51" s="16"/>
      <c r="Y51" s="16"/>
      <c r="Z51" s="16"/>
      <c r="AA51" s="16"/>
      <c r="AB51" s="16"/>
      <c r="AC51" s="16"/>
      <c r="AD51" s="16"/>
      <c r="AE51" s="16"/>
      <c r="AF51" s="78">
        <v>40000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247">
        <v>170000</v>
      </c>
      <c r="AW51" s="16"/>
      <c r="AX51" s="16"/>
      <c r="AY51" s="105"/>
      <c r="AZ51" s="152"/>
      <c r="BA51" s="16"/>
      <c r="BB51" s="16"/>
      <c r="BC51" s="16"/>
      <c r="BJ51" s="14" t="s">
        <v>154</v>
      </c>
      <c r="BK51" s="16"/>
      <c r="BL51" s="16"/>
      <c r="BM51" s="16">
        <v>2035</v>
      </c>
      <c r="BN51" s="16"/>
      <c r="BO51" s="16"/>
    </row>
    <row r="52" spans="1:69" ht="14.4" x14ac:dyDescent="0.3">
      <c r="A52" s="117" t="s">
        <v>75</v>
      </c>
      <c r="B52" s="153" t="s">
        <v>152</v>
      </c>
      <c r="C52" s="14" t="s">
        <v>190</v>
      </c>
      <c r="D52" s="16"/>
      <c r="E52" s="16" t="s">
        <v>191</v>
      </c>
      <c r="F52" s="15">
        <v>2009</v>
      </c>
      <c r="G52" s="15"/>
      <c r="H52" s="86">
        <f t="shared" ca="1" si="4"/>
        <v>17</v>
      </c>
      <c r="I52" s="16"/>
      <c r="J52" s="16"/>
      <c r="K52" s="16" t="str">
        <f t="shared" si="5"/>
        <v>Evaluation interne</v>
      </c>
      <c r="L52" s="16">
        <f t="shared" si="6"/>
        <v>2029</v>
      </c>
      <c r="M52" s="71" t="s">
        <v>79</v>
      </c>
      <c r="N52" s="71">
        <f t="shared" si="7"/>
        <v>2048</v>
      </c>
      <c r="O52" s="72">
        <v>40000</v>
      </c>
      <c r="P52" s="57"/>
      <c r="Q52" s="57"/>
      <c r="R52" s="57"/>
      <c r="S52" s="57"/>
      <c r="T52" s="57"/>
      <c r="U52" s="57"/>
      <c r="V52" s="57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05"/>
      <c r="AZ52" s="152"/>
      <c r="BA52" s="16"/>
      <c r="BB52" s="16"/>
      <c r="BC52" s="16"/>
      <c r="BJ52" s="14" t="s">
        <v>190</v>
      </c>
      <c r="BK52" s="16"/>
      <c r="BL52" s="16"/>
      <c r="BM52" s="16"/>
      <c r="BN52" s="16"/>
      <c r="BO52" s="16"/>
    </row>
    <row r="53" spans="1:69" ht="14.4" x14ac:dyDescent="0.3">
      <c r="A53" s="117" t="s">
        <v>75</v>
      </c>
      <c r="B53" s="153" t="s">
        <v>152</v>
      </c>
      <c r="C53" s="14" t="s">
        <v>155</v>
      </c>
      <c r="D53" s="16" t="s">
        <v>112</v>
      </c>
      <c r="E53" s="16" t="s">
        <v>156</v>
      </c>
      <c r="F53" s="15">
        <v>2008</v>
      </c>
      <c r="G53" s="15"/>
      <c r="H53" s="86">
        <f t="shared" ca="1" si="4"/>
        <v>18</v>
      </c>
      <c r="I53" s="16"/>
      <c r="J53" s="80" t="s">
        <v>90</v>
      </c>
      <c r="K53" s="16" t="str">
        <f t="shared" si="5"/>
        <v xml:space="preserve"> </v>
      </c>
      <c r="L53" s="16" t="str">
        <f t="shared" si="6"/>
        <v xml:space="preserve"> </v>
      </c>
      <c r="M53" s="71" t="s">
        <v>79</v>
      </c>
      <c r="N53" s="71">
        <f t="shared" si="7"/>
        <v>2047</v>
      </c>
      <c r="O53" s="72">
        <v>40000</v>
      </c>
      <c r="P53" s="57"/>
      <c r="Q53" s="57"/>
      <c r="R53" s="57"/>
      <c r="S53" s="57"/>
      <c r="T53" s="84"/>
      <c r="U53" s="57"/>
      <c r="V53" s="57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N53" s="16"/>
      <c r="AO53" s="16"/>
      <c r="AP53" s="247">
        <v>170000</v>
      </c>
      <c r="AR53" s="16"/>
      <c r="AS53" s="16"/>
      <c r="AT53" s="16"/>
      <c r="AU53" s="16"/>
      <c r="AV53" s="16"/>
      <c r="AW53" s="16"/>
      <c r="AX53" s="16"/>
      <c r="AY53" s="105"/>
      <c r="AZ53" s="152"/>
      <c r="BA53" s="16"/>
      <c r="BB53" s="16"/>
      <c r="BC53" s="16"/>
      <c r="BD53" s="84" t="s">
        <v>17</v>
      </c>
      <c r="BJ53" s="14" t="s">
        <v>155</v>
      </c>
      <c r="BK53" s="16"/>
      <c r="BL53" s="16"/>
      <c r="BM53" s="16">
        <v>2033</v>
      </c>
      <c r="BN53" s="16"/>
      <c r="BO53" s="16"/>
    </row>
    <row r="54" spans="1:69" ht="14.4" x14ac:dyDescent="0.3">
      <c r="A54" s="117" t="s">
        <v>75</v>
      </c>
      <c r="B54" s="153" t="s">
        <v>152</v>
      </c>
      <c r="C54" s="14" t="s">
        <v>157</v>
      </c>
      <c r="D54" s="117" t="s">
        <v>112</v>
      </c>
      <c r="E54" s="16" t="s">
        <v>156</v>
      </c>
      <c r="F54" s="15">
        <v>2006</v>
      </c>
      <c r="G54" s="15"/>
      <c r="H54" s="86">
        <f t="shared" ca="1" si="4"/>
        <v>20</v>
      </c>
      <c r="I54" s="16"/>
      <c r="J54" s="80" t="s">
        <v>90</v>
      </c>
      <c r="K54" s="16" t="str">
        <f t="shared" si="5"/>
        <v xml:space="preserve"> </v>
      </c>
      <c r="L54" s="16" t="str">
        <f t="shared" si="6"/>
        <v xml:space="preserve"> </v>
      </c>
      <c r="M54" s="71" t="s">
        <v>79</v>
      </c>
      <c r="N54" s="71">
        <f t="shared" si="7"/>
        <v>2045</v>
      </c>
      <c r="O54" s="72">
        <v>40000</v>
      </c>
      <c r="P54" s="57"/>
      <c r="Q54" s="128"/>
      <c r="R54" s="57"/>
      <c r="S54" s="57"/>
      <c r="T54" s="57"/>
      <c r="U54" s="132"/>
      <c r="V54" s="57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247">
        <v>170000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05"/>
      <c r="AZ54" s="152"/>
      <c r="BA54" s="16"/>
      <c r="BB54" s="16"/>
      <c r="BC54" s="16"/>
      <c r="BD54" s="84" t="s">
        <v>17</v>
      </c>
      <c r="BJ54" s="14" t="s">
        <v>157</v>
      </c>
      <c r="BK54" s="16"/>
      <c r="BL54" s="16"/>
      <c r="BM54" s="16">
        <v>2031</v>
      </c>
      <c r="BN54" s="16"/>
    </row>
    <row r="55" spans="1:69" ht="14.4" x14ac:dyDescent="0.3">
      <c r="A55" s="117" t="s">
        <v>75</v>
      </c>
      <c r="B55" s="153" t="s">
        <v>152</v>
      </c>
      <c r="C55" s="14" t="s">
        <v>167</v>
      </c>
      <c r="D55" s="16"/>
      <c r="E55" s="34" t="s">
        <v>168</v>
      </c>
      <c r="F55" s="15">
        <v>2005</v>
      </c>
      <c r="G55" s="15"/>
      <c r="H55" s="86">
        <f t="shared" ca="1" si="4"/>
        <v>21</v>
      </c>
      <c r="I55" s="16"/>
      <c r="J55" s="80" t="s">
        <v>90</v>
      </c>
      <c r="K55" s="16" t="str">
        <f t="shared" si="5"/>
        <v xml:space="preserve"> </v>
      </c>
      <c r="L55" s="16" t="str">
        <f t="shared" si="6"/>
        <v xml:space="preserve"> </v>
      </c>
      <c r="M55" s="71" t="s">
        <v>79</v>
      </c>
      <c r="N55" s="71">
        <f t="shared" si="7"/>
        <v>2044</v>
      </c>
      <c r="O55" s="72">
        <v>40000</v>
      </c>
      <c r="P55" s="57"/>
      <c r="Q55" s="57"/>
      <c r="R55" s="57"/>
      <c r="S55" s="57"/>
      <c r="T55" s="59"/>
      <c r="U55" s="57"/>
      <c r="V55" s="57"/>
      <c r="W55" s="153"/>
      <c r="X55" s="16"/>
      <c r="Y55" s="16"/>
      <c r="Z55" s="16"/>
      <c r="AA55" s="16"/>
      <c r="AB55" s="16"/>
      <c r="AC55" s="16"/>
      <c r="AD55" s="16"/>
      <c r="AE55" s="16"/>
      <c r="AF55" s="16"/>
      <c r="AG55" s="247">
        <v>170000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05"/>
      <c r="AZ55" s="152"/>
      <c r="BA55" s="16"/>
      <c r="BB55" s="16"/>
      <c r="BC55" s="16"/>
      <c r="BJ55" s="14" t="s">
        <v>167</v>
      </c>
      <c r="BK55" s="16"/>
      <c r="BL55" s="16"/>
      <c r="BM55" s="16">
        <v>2030</v>
      </c>
      <c r="BN55" s="16"/>
      <c r="BO55" s="16"/>
    </row>
    <row r="56" spans="1:69" ht="14.4" x14ac:dyDescent="0.3">
      <c r="A56" s="117" t="s">
        <v>75</v>
      </c>
      <c r="B56" s="153" t="s">
        <v>152</v>
      </c>
      <c r="C56" s="14" t="s">
        <v>162</v>
      </c>
      <c r="D56" s="16" t="s">
        <v>112</v>
      </c>
      <c r="E56" s="16" t="s">
        <v>109</v>
      </c>
      <c r="F56" s="15">
        <v>2004</v>
      </c>
      <c r="G56" s="15"/>
      <c r="H56" s="86">
        <f t="shared" ca="1" si="4"/>
        <v>22</v>
      </c>
      <c r="I56" s="16"/>
      <c r="J56" s="80" t="s">
        <v>90</v>
      </c>
      <c r="K56" s="16" t="str">
        <f t="shared" si="5"/>
        <v xml:space="preserve"> </v>
      </c>
      <c r="L56" s="16" t="str">
        <f t="shared" si="6"/>
        <v xml:space="preserve"> </v>
      </c>
      <c r="M56" s="71" t="s">
        <v>79</v>
      </c>
      <c r="N56" s="71">
        <f t="shared" si="7"/>
        <v>2043</v>
      </c>
      <c r="O56" s="72">
        <v>40000</v>
      </c>
      <c r="P56" s="57"/>
      <c r="Q56" s="57"/>
      <c r="R56" s="57"/>
      <c r="S56" s="57"/>
      <c r="T56" s="59"/>
      <c r="U56" s="57"/>
      <c r="V56" s="57"/>
      <c r="W56" s="153"/>
      <c r="X56" s="16"/>
      <c r="Y56" s="16"/>
      <c r="Z56" s="16"/>
      <c r="AA56" s="16"/>
      <c r="AB56" s="16"/>
      <c r="AC56" s="16"/>
      <c r="AD56" s="247">
        <v>170000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05"/>
      <c r="AZ56" s="152"/>
      <c r="BA56" s="16"/>
      <c r="BB56" s="16"/>
      <c r="BC56" s="16"/>
      <c r="BD56" s="84" t="s">
        <v>17</v>
      </c>
      <c r="BJ56" s="14" t="s">
        <v>162</v>
      </c>
      <c r="BK56" s="16"/>
      <c r="BL56" s="16"/>
      <c r="BM56" s="16">
        <v>2029</v>
      </c>
      <c r="BN56" s="16"/>
      <c r="BO56" s="16"/>
    </row>
    <row r="57" spans="1:69" ht="15.75" customHeight="1" x14ac:dyDescent="0.3">
      <c r="A57" s="117" t="s">
        <v>75</v>
      </c>
      <c r="B57" s="153" t="s">
        <v>152</v>
      </c>
      <c r="C57" s="14" t="s">
        <v>163</v>
      </c>
      <c r="D57" s="16" t="s">
        <v>112</v>
      </c>
      <c r="E57" s="16" t="s">
        <v>164</v>
      </c>
      <c r="F57" s="15">
        <v>2001</v>
      </c>
      <c r="G57" s="15"/>
      <c r="H57" s="86">
        <f t="shared" ca="1" si="4"/>
        <v>25</v>
      </c>
      <c r="I57" s="56">
        <v>1170000</v>
      </c>
      <c r="J57" s="16" t="s">
        <v>90</v>
      </c>
      <c r="K57" s="16" t="str">
        <f t="shared" si="5"/>
        <v xml:space="preserve"> </v>
      </c>
      <c r="L57" s="16" t="str">
        <f t="shared" si="6"/>
        <v xml:space="preserve"> </v>
      </c>
      <c r="M57" s="71" t="s">
        <v>79</v>
      </c>
      <c r="N57" s="71">
        <f t="shared" si="7"/>
        <v>2040</v>
      </c>
      <c r="O57" s="72">
        <v>40000</v>
      </c>
      <c r="P57" s="57"/>
      <c r="Q57" s="57"/>
      <c r="R57" s="57"/>
      <c r="S57" s="57"/>
      <c r="T57" s="16"/>
      <c r="U57" s="16"/>
      <c r="V57" s="57"/>
      <c r="W57" s="16"/>
      <c r="X57" s="166">
        <v>170000</v>
      </c>
      <c r="Y57" s="16"/>
      <c r="Z57" s="16"/>
      <c r="AA57" s="16"/>
      <c r="AB57" s="16"/>
      <c r="AC57" s="16"/>
      <c r="AD57" s="247">
        <v>170000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05"/>
      <c r="AZ57" s="152"/>
      <c r="BA57" s="16"/>
      <c r="BB57" s="16"/>
      <c r="BC57" s="16"/>
      <c r="BD57" s="84" t="s">
        <v>17</v>
      </c>
      <c r="BJ57" s="14" t="s">
        <v>165</v>
      </c>
      <c r="BK57" s="16"/>
      <c r="BL57" s="16"/>
      <c r="BM57" s="16">
        <v>2026</v>
      </c>
      <c r="BN57" s="16">
        <v>2026</v>
      </c>
      <c r="BO57" s="34" t="s">
        <v>166</v>
      </c>
    </row>
    <row r="58" spans="1:69" ht="35.25" customHeight="1" x14ac:dyDescent="0.3">
      <c r="A58" s="117" t="s">
        <v>75</v>
      </c>
      <c r="B58" s="153" t="s">
        <v>152</v>
      </c>
      <c r="C58" s="14" t="s">
        <v>158</v>
      </c>
      <c r="D58" s="16" t="s">
        <v>112</v>
      </c>
      <c r="E58" s="16" t="s">
        <v>156</v>
      </c>
      <c r="F58" s="15">
        <v>2001</v>
      </c>
      <c r="G58" s="240" t="s">
        <v>161</v>
      </c>
      <c r="H58" s="86">
        <f t="shared" ca="1" si="4"/>
        <v>25</v>
      </c>
      <c r="I58" s="16"/>
      <c r="J58" s="16" t="s">
        <v>90</v>
      </c>
      <c r="K58" s="16" t="str">
        <f t="shared" si="5"/>
        <v xml:space="preserve"> </v>
      </c>
      <c r="L58" s="16" t="str">
        <f t="shared" si="6"/>
        <v xml:space="preserve"> </v>
      </c>
      <c r="M58" s="71" t="s">
        <v>79</v>
      </c>
      <c r="N58" s="71">
        <f t="shared" si="7"/>
        <v>2040</v>
      </c>
      <c r="O58" s="72">
        <v>40000</v>
      </c>
      <c r="P58" s="57"/>
      <c r="Q58" s="132"/>
      <c r="R58" s="57"/>
      <c r="S58" s="57"/>
      <c r="T58" s="57"/>
      <c r="U58" s="57"/>
      <c r="V58" s="57"/>
      <c r="W58" s="16"/>
      <c r="Y58" s="16"/>
      <c r="Z58" s="16"/>
      <c r="AA58" s="247">
        <v>170000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05"/>
      <c r="AZ58" s="152"/>
      <c r="BA58" s="16"/>
      <c r="BB58" s="16"/>
      <c r="BC58" s="16"/>
      <c r="BD58" s="84" t="s">
        <v>17</v>
      </c>
      <c r="BJ58" s="14" t="s">
        <v>158</v>
      </c>
      <c r="BK58" s="16"/>
      <c r="BL58" s="16"/>
      <c r="BM58" s="11">
        <v>2027</v>
      </c>
      <c r="BN58" s="16"/>
      <c r="BO58" s="16"/>
    </row>
    <row r="59" spans="1:69" ht="14.4" x14ac:dyDescent="0.3">
      <c r="A59" s="117" t="s">
        <v>75</v>
      </c>
      <c r="B59" s="153" t="s">
        <v>152</v>
      </c>
      <c r="C59" s="14" t="s">
        <v>169</v>
      </c>
      <c r="D59" s="16"/>
      <c r="E59" s="16" t="s">
        <v>170</v>
      </c>
      <c r="F59" s="15">
        <v>1996</v>
      </c>
      <c r="G59" s="15"/>
      <c r="H59" s="86">
        <f t="shared" ca="1" si="4"/>
        <v>30</v>
      </c>
      <c r="I59" s="16"/>
      <c r="J59" s="16" t="s">
        <v>90</v>
      </c>
      <c r="K59" s="16" t="str">
        <f t="shared" si="5"/>
        <v xml:space="preserve"> </v>
      </c>
      <c r="L59" s="16" t="str">
        <f t="shared" si="6"/>
        <v xml:space="preserve"> </v>
      </c>
      <c r="M59" s="71" t="s">
        <v>79</v>
      </c>
      <c r="N59" s="71">
        <f t="shared" si="7"/>
        <v>2035</v>
      </c>
      <c r="O59" s="72">
        <v>40000</v>
      </c>
      <c r="P59" s="127"/>
      <c r="Q59" s="129"/>
      <c r="R59" s="84"/>
      <c r="S59" s="57"/>
      <c r="T59" s="57"/>
      <c r="U59" s="84"/>
      <c r="V59" s="57"/>
      <c r="W59" s="57"/>
      <c r="X59" s="247">
        <v>170000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05"/>
      <c r="AZ59" s="152"/>
      <c r="BA59" s="16"/>
      <c r="BB59" s="16"/>
      <c r="BC59" s="16"/>
      <c r="BD59" s="84" t="s">
        <v>17</v>
      </c>
      <c r="BE59" s="16"/>
      <c r="BJ59" s="14" t="s">
        <v>169</v>
      </c>
      <c r="BK59" s="16"/>
      <c r="BL59" s="16"/>
      <c r="BM59" s="16">
        <v>2027</v>
      </c>
      <c r="BN59" s="16"/>
      <c r="BO59" s="16"/>
    </row>
    <row r="60" spans="1:69" ht="14.4" x14ac:dyDescent="0.3">
      <c r="A60" s="117" t="s">
        <v>75</v>
      </c>
      <c r="B60" s="153" t="s">
        <v>152</v>
      </c>
      <c r="C60" s="14" t="s">
        <v>185</v>
      </c>
      <c r="D60" s="16"/>
      <c r="E60" s="16" t="s">
        <v>186</v>
      </c>
      <c r="F60" s="15">
        <v>1993</v>
      </c>
      <c r="G60" s="15"/>
      <c r="H60" s="86">
        <f t="shared" ca="1" si="4"/>
        <v>33</v>
      </c>
      <c r="I60" s="16">
        <v>120000</v>
      </c>
      <c r="J60" s="80" t="s">
        <v>90</v>
      </c>
      <c r="K60" s="16" t="str">
        <f t="shared" si="5"/>
        <v xml:space="preserve"> </v>
      </c>
      <c r="L60" s="16" t="str">
        <f t="shared" si="6"/>
        <v xml:space="preserve"> </v>
      </c>
      <c r="M60" s="71" t="s">
        <v>79</v>
      </c>
      <c r="N60" s="71">
        <f t="shared" si="7"/>
        <v>2032</v>
      </c>
      <c r="O60" s="72">
        <v>40000</v>
      </c>
      <c r="P60" s="127"/>
      <c r="Q60" s="177"/>
      <c r="R60" s="59"/>
      <c r="S60" s="127"/>
      <c r="T60" s="129"/>
      <c r="U60" s="129"/>
      <c r="V60" s="57"/>
      <c r="W60" s="57"/>
      <c r="X60" s="16"/>
      <c r="Y60" s="16"/>
      <c r="Z60" s="16"/>
      <c r="AA60" s="247">
        <v>170000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05"/>
      <c r="AZ60" s="152"/>
      <c r="BA60" s="16"/>
      <c r="BB60" s="16"/>
      <c r="BC60" s="16"/>
      <c r="BJ60" s="14" t="s">
        <v>185</v>
      </c>
      <c r="BK60" s="16"/>
      <c r="BL60" s="16"/>
      <c r="BM60" s="16">
        <v>2028</v>
      </c>
      <c r="BN60" s="16"/>
      <c r="BO60" s="16"/>
      <c r="BQ60" s="100" t="s">
        <v>187</v>
      </c>
    </row>
    <row r="61" spans="1:69" ht="14.4" x14ac:dyDescent="0.3">
      <c r="A61" s="117" t="s">
        <v>75</v>
      </c>
      <c r="B61" s="153" t="s">
        <v>152</v>
      </c>
      <c r="C61" s="14" t="s">
        <v>176</v>
      </c>
      <c r="D61" s="16" t="s">
        <v>112</v>
      </c>
      <c r="E61" s="16" t="s">
        <v>178</v>
      </c>
      <c r="F61" s="15">
        <v>1974</v>
      </c>
      <c r="G61" s="15" t="s">
        <v>179</v>
      </c>
      <c r="H61" s="86">
        <f t="shared" ca="1" si="4"/>
        <v>52</v>
      </c>
      <c r="I61" s="16">
        <f>'DEMARCHE EVS'!B9</f>
        <v>950000</v>
      </c>
      <c r="J61" s="16" t="s">
        <v>81</v>
      </c>
      <c r="K61" s="16" t="str">
        <f t="shared" si="5"/>
        <v xml:space="preserve"> </v>
      </c>
      <c r="L61" s="16" t="str">
        <f t="shared" si="6"/>
        <v xml:space="preserve"> </v>
      </c>
      <c r="M61" s="71" t="s">
        <v>79</v>
      </c>
      <c r="N61" s="71">
        <v>2027</v>
      </c>
      <c r="O61" s="72">
        <v>40000</v>
      </c>
      <c r="P61" s="63"/>
      <c r="Q61" s="189">
        <v>60000</v>
      </c>
      <c r="R61" s="57"/>
      <c r="S61" s="127"/>
      <c r="T61" s="146">
        <v>160000</v>
      </c>
      <c r="U61" s="146"/>
      <c r="V61" s="56"/>
      <c r="W61" s="174">
        <v>40000</v>
      </c>
      <c r="X61" s="58"/>
      <c r="Y61" s="58"/>
      <c r="Z61" s="16"/>
      <c r="AA61" s="16"/>
      <c r="AB61" s="60">
        <v>900000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05"/>
      <c r="AZ61" s="152"/>
      <c r="BA61" s="16"/>
      <c r="BB61" s="16"/>
      <c r="BC61" s="16"/>
      <c r="BD61" s="84">
        <v>2026</v>
      </c>
      <c r="BJ61" s="14" t="s">
        <v>176</v>
      </c>
      <c r="BK61" s="16"/>
      <c r="BL61" s="16"/>
      <c r="BM61" s="16">
        <v>2028</v>
      </c>
      <c r="BN61" s="124">
        <v>2025</v>
      </c>
      <c r="BO61" s="16"/>
      <c r="BQ61" s="96">
        <v>2025</v>
      </c>
    </row>
    <row r="62" spans="1:69" ht="14.4" x14ac:dyDescent="0.3">
      <c r="A62" s="117" t="s">
        <v>75</v>
      </c>
      <c r="B62" s="153" t="s">
        <v>152</v>
      </c>
      <c r="C62" s="14" t="s">
        <v>188</v>
      </c>
      <c r="D62" s="16"/>
      <c r="E62" s="16"/>
      <c r="F62" s="15">
        <v>1974</v>
      </c>
      <c r="G62" s="15"/>
      <c r="H62" s="86">
        <f t="shared" ca="1" si="4"/>
        <v>52</v>
      </c>
      <c r="I62" s="16"/>
      <c r="J62" s="16" t="s">
        <v>189</v>
      </c>
      <c r="K62" s="16" t="str">
        <f t="shared" si="5"/>
        <v xml:space="preserve"> </v>
      </c>
      <c r="L62" s="16" t="str">
        <f t="shared" si="6"/>
        <v xml:space="preserve"> </v>
      </c>
      <c r="M62" s="71" t="s">
        <v>125</v>
      </c>
      <c r="N62" s="71">
        <v>2025</v>
      </c>
      <c r="O62" s="72">
        <v>25000</v>
      </c>
      <c r="P62" s="58"/>
      <c r="Q62" s="78">
        <f>15000+25000</f>
        <v>40000</v>
      </c>
      <c r="R62" s="57"/>
      <c r="S62" s="127"/>
      <c r="T62" s="117"/>
      <c r="U62" s="117"/>
      <c r="V62" s="16"/>
      <c r="W62" s="56"/>
      <c r="X62" s="5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05"/>
      <c r="AZ62" s="152"/>
      <c r="BA62" s="16"/>
      <c r="BB62" s="16"/>
      <c r="BC62" s="16"/>
      <c r="BD62" s="84"/>
      <c r="BE62" s="158">
        <v>170000</v>
      </c>
      <c r="BJ62" s="14" t="s">
        <v>188</v>
      </c>
      <c r="BK62" s="16" t="s">
        <v>83</v>
      </c>
      <c r="BL62" s="16"/>
      <c r="BM62" s="16">
        <v>2026</v>
      </c>
      <c r="BN62" s="16"/>
      <c r="BQ62" s="97">
        <v>2026</v>
      </c>
    </row>
    <row r="63" spans="1:69" ht="14.4" x14ac:dyDescent="0.3">
      <c r="A63" s="117" t="s">
        <v>75</v>
      </c>
      <c r="B63" s="153" t="s">
        <v>152</v>
      </c>
      <c r="C63" s="14" t="s">
        <v>194</v>
      </c>
      <c r="D63" s="16"/>
      <c r="E63" s="16" t="s">
        <v>191</v>
      </c>
      <c r="F63" s="15">
        <v>1974</v>
      </c>
      <c r="G63" s="15" t="s">
        <v>173</v>
      </c>
      <c r="H63" s="86">
        <f t="shared" ca="1" si="4"/>
        <v>52</v>
      </c>
      <c r="I63" s="16">
        <f>'DEMARCHE EVS'!B6</f>
        <v>675000</v>
      </c>
      <c r="J63" s="16" t="s">
        <v>193</v>
      </c>
      <c r="K63" s="16" t="str">
        <f t="shared" si="5"/>
        <v xml:space="preserve"> </v>
      </c>
      <c r="L63" s="16" t="str">
        <f t="shared" si="6"/>
        <v xml:space="preserve"> </v>
      </c>
      <c r="M63" s="71" t="s">
        <v>79</v>
      </c>
      <c r="N63" s="71">
        <v>2025</v>
      </c>
      <c r="O63" s="72">
        <v>40000</v>
      </c>
      <c r="P63" s="57"/>
      <c r="Q63" s="57"/>
      <c r="R63" s="57"/>
      <c r="S63" s="127"/>
      <c r="T63" s="174">
        <v>40000</v>
      </c>
      <c r="U63" s="117"/>
      <c r="V63" s="57"/>
      <c r="W63" s="56"/>
      <c r="X63" s="79">
        <v>170000</v>
      </c>
      <c r="Y63" s="16"/>
      <c r="Z63" s="16"/>
      <c r="AA63" s="16"/>
      <c r="AB63" s="60">
        <v>800000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05"/>
      <c r="AZ63" s="152"/>
      <c r="BA63" s="16"/>
      <c r="BB63" s="16"/>
      <c r="BC63" s="16"/>
      <c r="BJ63" s="14" t="s">
        <v>194</v>
      </c>
      <c r="BK63" s="16"/>
      <c r="BL63" s="16"/>
      <c r="BM63" s="16">
        <v>2027</v>
      </c>
      <c r="BN63" s="16"/>
      <c r="BQ63" s="98">
        <v>2027</v>
      </c>
    </row>
    <row r="64" spans="1:69" ht="14.4" x14ac:dyDescent="0.3">
      <c r="A64" s="117" t="s">
        <v>75</v>
      </c>
      <c r="B64" s="153" t="s">
        <v>152</v>
      </c>
      <c r="C64" s="14" t="s">
        <v>171</v>
      </c>
      <c r="D64" s="16"/>
      <c r="E64" s="16" t="s">
        <v>172</v>
      </c>
      <c r="F64" s="15">
        <v>1974</v>
      </c>
      <c r="G64" s="15" t="s">
        <v>173</v>
      </c>
      <c r="H64" s="86">
        <f t="shared" ca="1" si="4"/>
        <v>52</v>
      </c>
      <c r="I64" s="16">
        <v>1170000</v>
      </c>
      <c r="J64" s="16" t="s">
        <v>90</v>
      </c>
      <c r="K64" s="16" t="str">
        <f t="shared" si="5"/>
        <v xml:space="preserve"> </v>
      </c>
      <c r="L64" s="16" t="str">
        <f t="shared" si="6"/>
        <v xml:space="preserve"> </v>
      </c>
      <c r="M64" s="71" t="s">
        <v>79</v>
      </c>
      <c r="N64" s="71">
        <v>2026</v>
      </c>
      <c r="O64" s="72">
        <v>40000</v>
      </c>
      <c r="P64" s="57"/>
      <c r="Q64" s="57"/>
      <c r="R64" s="57"/>
      <c r="S64" s="57"/>
      <c r="T64" s="78">
        <f xml:space="preserve"> 40000 + 40000</f>
        <v>80000</v>
      </c>
      <c r="U64" s="57"/>
      <c r="V64" s="57"/>
      <c r="W64" s="57"/>
      <c r="X64" s="79">
        <v>170000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05"/>
      <c r="AZ64" s="152"/>
      <c r="BA64" s="16"/>
      <c r="BB64" s="16"/>
      <c r="BC64" s="16"/>
      <c r="BD64" s="84" t="s">
        <v>17</v>
      </c>
      <c r="BJ64" s="14" t="s">
        <v>174</v>
      </c>
      <c r="BK64" s="16"/>
      <c r="BL64" s="16"/>
      <c r="BM64" s="16">
        <v>2027</v>
      </c>
      <c r="BN64" s="16"/>
      <c r="BQ64" s="99" t="s">
        <v>175</v>
      </c>
    </row>
    <row r="65" spans="1:69" ht="14.4" x14ac:dyDescent="0.3">
      <c r="A65" s="117" t="s">
        <v>75</v>
      </c>
      <c r="B65" s="153" t="s">
        <v>195</v>
      </c>
      <c r="C65" s="12" t="s">
        <v>196</v>
      </c>
      <c r="D65" s="16" t="s">
        <v>112</v>
      </c>
      <c r="E65" s="16"/>
      <c r="F65" s="13">
        <v>2005</v>
      </c>
      <c r="G65" s="13"/>
      <c r="H65" s="86">
        <f t="shared" ca="1" si="4"/>
        <v>21</v>
      </c>
      <c r="I65" s="16"/>
      <c r="J65" s="80" t="s">
        <v>81</v>
      </c>
      <c r="K65" s="16" t="str">
        <f t="shared" si="5"/>
        <v xml:space="preserve"> </v>
      </c>
      <c r="L65" s="16" t="str">
        <f t="shared" si="6"/>
        <v xml:space="preserve"> </v>
      </c>
      <c r="M65" s="71" t="s">
        <v>79</v>
      </c>
      <c r="N65" s="71">
        <f t="shared" ref="N65:N74" si="8">F65+39</f>
        <v>2044</v>
      </c>
      <c r="O65" s="72">
        <v>40000</v>
      </c>
      <c r="P65" s="57"/>
      <c r="Q65" s="57"/>
      <c r="R65" s="57"/>
      <c r="S65" s="57"/>
      <c r="T65" s="58"/>
      <c r="U65" s="58"/>
      <c r="V65" s="58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79">
        <v>60000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05"/>
      <c r="AZ65" s="152"/>
      <c r="BA65" s="16"/>
      <c r="BB65" s="16"/>
      <c r="BC65" s="16"/>
      <c r="BD65" s="84" t="s">
        <v>17</v>
      </c>
      <c r="BJ65" s="12" t="s">
        <v>196</v>
      </c>
      <c r="BK65" s="16"/>
      <c r="BL65" s="16"/>
      <c r="BM65" s="16">
        <v>2032</v>
      </c>
      <c r="BN65" s="16"/>
      <c r="BQ65" s="93" t="s">
        <v>197</v>
      </c>
    </row>
    <row r="66" spans="1:69" ht="14.4" x14ac:dyDescent="0.3">
      <c r="A66" s="117" t="s">
        <v>75</v>
      </c>
      <c r="B66" s="153" t="s">
        <v>195</v>
      </c>
      <c r="C66" s="12" t="s">
        <v>198</v>
      </c>
      <c r="D66" s="16" t="s">
        <v>98</v>
      </c>
      <c r="E66" s="16" t="s">
        <v>199</v>
      </c>
      <c r="F66" s="13">
        <v>2005</v>
      </c>
      <c r="G66" s="13"/>
      <c r="H66" s="86">
        <f t="shared" ca="1" si="4"/>
        <v>21</v>
      </c>
      <c r="I66" s="16"/>
      <c r="J66" s="16" t="s">
        <v>107</v>
      </c>
      <c r="K66" s="16" t="str">
        <f t="shared" si="5"/>
        <v xml:space="preserve"> </v>
      </c>
      <c r="L66" s="16" t="str">
        <f t="shared" si="6"/>
        <v xml:space="preserve"> </v>
      </c>
      <c r="M66" s="71" t="s">
        <v>100</v>
      </c>
      <c r="N66" s="71">
        <f t="shared" si="8"/>
        <v>2044</v>
      </c>
      <c r="O66" s="72">
        <v>40000</v>
      </c>
      <c r="P66" s="57"/>
      <c r="Q66" s="57"/>
      <c r="R66" s="57"/>
      <c r="S66" s="57"/>
      <c r="T66" s="16"/>
      <c r="U66" s="16"/>
      <c r="V66" s="58"/>
      <c r="W66" s="16"/>
      <c r="X66" s="230">
        <v>90000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05"/>
      <c r="AZ66" s="152"/>
      <c r="BA66" s="16"/>
      <c r="BB66" s="16"/>
      <c r="BC66" s="16"/>
      <c r="BJ66" s="16"/>
      <c r="BK66" s="16"/>
      <c r="BL66" s="16"/>
      <c r="BM66" s="16"/>
      <c r="BN66" s="16"/>
    </row>
    <row r="67" spans="1:69" ht="14.4" x14ac:dyDescent="0.3">
      <c r="A67" s="117" t="s">
        <v>75</v>
      </c>
      <c r="B67" s="153" t="s">
        <v>195</v>
      </c>
      <c r="C67" s="12" t="s">
        <v>200</v>
      </c>
      <c r="D67" s="16" t="s">
        <v>98</v>
      </c>
      <c r="E67" s="16"/>
      <c r="F67" s="13">
        <v>2005</v>
      </c>
      <c r="G67" s="13"/>
      <c r="H67" s="86">
        <f t="shared" ca="1" si="4"/>
        <v>21</v>
      </c>
      <c r="I67" s="16"/>
      <c r="J67" s="56" t="s">
        <v>107</v>
      </c>
      <c r="K67" s="16" t="str">
        <f t="shared" si="5"/>
        <v xml:space="preserve"> </v>
      </c>
      <c r="L67" s="16" t="str">
        <f t="shared" si="6"/>
        <v xml:space="preserve"> </v>
      </c>
      <c r="M67" s="71" t="s">
        <v>100</v>
      </c>
      <c r="N67" s="71">
        <f t="shared" si="8"/>
        <v>2044</v>
      </c>
      <c r="O67" s="71"/>
      <c r="P67" s="58"/>
      <c r="Q67" s="57"/>
      <c r="R67" s="57"/>
      <c r="S67" s="57"/>
      <c r="T67" s="57"/>
      <c r="U67" s="16"/>
      <c r="V67" s="58"/>
      <c r="W67" s="16"/>
      <c r="X67" s="230">
        <v>90000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05"/>
      <c r="AZ67" s="152"/>
      <c r="BA67" s="16"/>
      <c r="BB67" s="16"/>
      <c r="BC67" s="16"/>
      <c r="BJ67" s="16"/>
      <c r="BK67" s="16"/>
      <c r="BL67" s="16"/>
      <c r="BM67" s="16"/>
      <c r="BN67" s="16"/>
    </row>
    <row r="68" spans="1:69" ht="14.4" x14ac:dyDescent="0.3">
      <c r="A68" s="117" t="s">
        <v>75</v>
      </c>
      <c r="B68" s="153" t="s">
        <v>195</v>
      </c>
      <c r="C68" s="12" t="s">
        <v>201</v>
      </c>
      <c r="D68" s="16" t="s">
        <v>112</v>
      </c>
      <c r="E68" s="16"/>
      <c r="F68" s="13">
        <v>2001</v>
      </c>
      <c r="G68" s="13"/>
      <c r="H68" s="86">
        <f t="shared" ca="1" si="4"/>
        <v>25</v>
      </c>
      <c r="I68" s="16">
        <f>'DEMARCHE EVS'!B8</f>
        <v>840000</v>
      </c>
      <c r="J68" s="16" t="s">
        <v>90</v>
      </c>
      <c r="K68" s="16" t="str">
        <f t="shared" si="5"/>
        <v xml:space="preserve"> </v>
      </c>
      <c r="L68" s="16" t="str">
        <f t="shared" si="6"/>
        <v xml:space="preserve"> </v>
      </c>
      <c r="M68" s="71" t="s">
        <v>79</v>
      </c>
      <c r="N68" s="71">
        <f t="shared" si="8"/>
        <v>2040</v>
      </c>
      <c r="O68" s="72">
        <v>40000</v>
      </c>
      <c r="P68" s="57"/>
      <c r="Q68" s="57"/>
      <c r="R68" s="57"/>
      <c r="S68" s="57"/>
      <c r="T68" s="58"/>
      <c r="U68" s="58"/>
      <c r="V68" s="58"/>
      <c r="W68" s="16"/>
      <c r="Y68" s="16"/>
      <c r="Z68" s="16"/>
      <c r="AA68" s="16"/>
      <c r="AB68" s="16"/>
      <c r="AC68" s="16"/>
      <c r="AD68" s="16"/>
      <c r="AE68" s="16"/>
      <c r="AF68" s="56"/>
      <c r="AG68" s="247">
        <v>170000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05"/>
      <c r="AZ68" s="152"/>
      <c r="BA68" s="16"/>
      <c r="BB68" s="16"/>
      <c r="BC68" s="16"/>
      <c r="BD68" s="84" t="s">
        <v>17</v>
      </c>
      <c r="BJ68" s="12" t="s">
        <v>201</v>
      </c>
      <c r="BK68" s="16"/>
      <c r="BL68" s="16"/>
      <c r="BM68" s="16">
        <v>2030</v>
      </c>
      <c r="BN68" s="16"/>
      <c r="BQ68" s="93" t="s">
        <v>202</v>
      </c>
    </row>
    <row r="69" spans="1:69" ht="14.4" x14ac:dyDescent="0.3">
      <c r="A69" s="117" t="s">
        <v>75</v>
      </c>
      <c r="B69" s="153" t="s">
        <v>195</v>
      </c>
      <c r="C69" s="12" t="s">
        <v>203</v>
      </c>
      <c r="D69" s="16" t="s">
        <v>112</v>
      </c>
      <c r="E69" s="16"/>
      <c r="F69" s="13">
        <v>2001</v>
      </c>
      <c r="G69" s="13"/>
      <c r="H69" s="86">
        <f t="shared" ca="1" si="4"/>
        <v>25</v>
      </c>
      <c r="I69" s="16">
        <f>'DEMARCHE EVS'!B6</f>
        <v>675000</v>
      </c>
      <c r="J69" s="16" t="s">
        <v>90</v>
      </c>
      <c r="K69" s="16" t="str">
        <f t="shared" si="5"/>
        <v xml:space="preserve"> </v>
      </c>
      <c r="L69" s="16" t="str">
        <f t="shared" si="6"/>
        <v xml:space="preserve"> </v>
      </c>
      <c r="M69" s="71" t="s">
        <v>79</v>
      </c>
      <c r="N69" s="71">
        <f t="shared" si="8"/>
        <v>2040</v>
      </c>
      <c r="O69" s="72">
        <v>40000</v>
      </c>
      <c r="P69" s="57"/>
      <c r="Q69" s="57"/>
      <c r="R69" s="57"/>
      <c r="S69" s="57"/>
      <c r="T69" s="58"/>
      <c r="U69" s="58"/>
      <c r="V69" s="58"/>
      <c r="W69" s="16"/>
      <c r="X69" s="16"/>
      <c r="Y69" s="16"/>
      <c r="Z69" s="16"/>
      <c r="AA69" s="16"/>
      <c r="AB69" s="16"/>
      <c r="AC69" s="16"/>
      <c r="AD69" s="16"/>
      <c r="AE69" s="16"/>
      <c r="AF69" s="56"/>
      <c r="AG69" s="247">
        <v>170000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05"/>
      <c r="AZ69" s="152"/>
      <c r="BA69" s="16"/>
      <c r="BB69" s="16"/>
      <c r="BC69" s="16"/>
      <c r="BD69" s="84" t="s">
        <v>17</v>
      </c>
      <c r="BJ69" s="12" t="s">
        <v>203</v>
      </c>
      <c r="BK69" s="16"/>
      <c r="BL69" s="16"/>
      <c r="BM69" s="16">
        <v>2030</v>
      </c>
      <c r="BN69" s="16"/>
      <c r="BQ69" s="94" t="s">
        <v>204</v>
      </c>
    </row>
    <row r="70" spans="1:69" ht="14.4" x14ac:dyDescent="0.3">
      <c r="A70" s="117" t="s">
        <v>75</v>
      </c>
      <c r="B70" s="153" t="s">
        <v>195</v>
      </c>
      <c r="C70" s="12" t="s">
        <v>205</v>
      </c>
      <c r="D70" s="16" t="s">
        <v>112</v>
      </c>
      <c r="E70" s="16" t="s">
        <v>164</v>
      </c>
      <c r="F70" s="13">
        <v>1997</v>
      </c>
      <c r="G70" s="13"/>
      <c r="H70" s="86">
        <f t="shared" ca="1" si="4"/>
        <v>29</v>
      </c>
      <c r="I70" s="16"/>
      <c r="J70" s="80" t="s">
        <v>81</v>
      </c>
      <c r="K70" s="16" t="str">
        <f t="shared" si="5"/>
        <v xml:space="preserve"> </v>
      </c>
      <c r="L70" s="16" t="str">
        <f t="shared" si="6"/>
        <v xml:space="preserve"> </v>
      </c>
      <c r="M70" s="71" t="s">
        <v>79</v>
      </c>
      <c r="N70" s="71">
        <f t="shared" si="8"/>
        <v>2036</v>
      </c>
      <c r="O70" s="72">
        <v>40000</v>
      </c>
      <c r="P70" s="57"/>
      <c r="Q70" s="57"/>
      <c r="R70" s="57"/>
      <c r="S70" s="57"/>
      <c r="T70" s="58"/>
      <c r="U70" s="58"/>
      <c r="V70" s="58"/>
      <c r="W70" s="58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05"/>
      <c r="AZ70" s="152"/>
      <c r="BA70" s="16"/>
      <c r="BB70" s="16"/>
      <c r="BC70" s="16"/>
      <c r="BD70" s="84" t="s">
        <v>17</v>
      </c>
      <c r="BJ70" s="12" t="s">
        <v>205</v>
      </c>
      <c r="BK70" s="16"/>
      <c r="BL70" s="16"/>
      <c r="BM70" s="16">
        <v>2027</v>
      </c>
      <c r="BN70" s="124">
        <v>2025</v>
      </c>
      <c r="BO70" s="11" t="s">
        <v>206</v>
      </c>
      <c r="BQ70" s="93" t="s">
        <v>207</v>
      </c>
    </row>
    <row r="71" spans="1:69" ht="14.4" x14ac:dyDescent="0.3">
      <c r="A71" s="117" t="s">
        <v>75</v>
      </c>
      <c r="B71" s="153" t="s">
        <v>195</v>
      </c>
      <c r="C71" s="12" t="s">
        <v>208</v>
      </c>
      <c r="D71" s="16" t="s">
        <v>98</v>
      </c>
      <c r="E71" s="16" t="s">
        <v>199</v>
      </c>
      <c r="F71" s="13">
        <v>1993</v>
      </c>
      <c r="G71" s="13"/>
      <c r="H71" s="86">
        <f t="shared" ca="1" si="4"/>
        <v>33</v>
      </c>
      <c r="I71" s="16"/>
      <c r="J71" s="16" t="s">
        <v>90</v>
      </c>
      <c r="K71" s="16" t="str">
        <f t="shared" si="5"/>
        <v xml:space="preserve"> </v>
      </c>
      <c r="L71" s="16" t="str">
        <f t="shared" si="6"/>
        <v xml:space="preserve"> </v>
      </c>
      <c r="M71" s="71" t="s">
        <v>79</v>
      </c>
      <c r="N71" s="71">
        <f t="shared" si="8"/>
        <v>2032</v>
      </c>
      <c r="O71" s="72">
        <v>40000</v>
      </c>
      <c r="P71" s="57"/>
      <c r="Q71" s="57"/>
      <c r="R71" s="57"/>
      <c r="S71" s="57"/>
      <c r="T71" s="16"/>
      <c r="U71" s="58"/>
      <c r="V71" s="58"/>
      <c r="W71" s="16"/>
      <c r="X71" s="245">
        <v>25000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58"/>
      <c r="AM71" s="58"/>
      <c r="AN71" s="58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05"/>
      <c r="AZ71" s="152"/>
      <c r="BA71" s="16"/>
      <c r="BB71" s="16"/>
      <c r="BC71" s="16"/>
      <c r="BJ71" s="12" t="s">
        <v>208</v>
      </c>
      <c r="BK71" s="16"/>
      <c r="BL71" s="16"/>
      <c r="BM71" s="16">
        <v>2026</v>
      </c>
      <c r="BN71" s="16"/>
      <c r="BQ71" s="93" t="s">
        <v>210</v>
      </c>
    </row>
    <row r="72" spans="1:69" ht="14.4" x14ac:dyDescent="0.3">
      <c r="A72" s="117" t="s">
        <v>75</v>
      </c>
      <c r="B72" s="153" t="s">
        <v>195</v>
      </c>
      <c r="C72" s="12" t="s">
        <v>211</v>
      </c>
      <c r="D72" s="16" t="s">
        <v>112</v>
      </c>
      <c r="E72" s="16" t="s">
        <v>109</v>
      </c>
      <c r="F72" s="13">
        <v>1993</v>
      </c>
      <c r="G72" s="13"/>
      <c r="H72" s="86">
        <f t="shared" ca="1" si="4"/>
        <v>33</v>
      </c>
      <c r="I72" s="16"/>
      <c r="J72" s="16" t="s">
        <v>90</v>
      </c>
      <c r="K72" s="16" t="str">
        <f t="shared" si="5"/>
        <v xml:space="preserve"> </v>
      </c>
      <c r="L72" s="16" t="str">
        <f t="shared" si="6"/>
        <v xml:space="preserve"> </v>
      </c>
      <c r="M72" s="71" t="s">
        <v>79</v>
      </c>
      <c r="N72" s="71">
        <f t="shared" si="8"/>
        <v>2032</v>
      </c>
      <c r="O72" s="72">
        <v>40000</v>
      </c>
      <c r="P72" s="57"/>
      <c r="Q72" s="57"/>
      <c r="R72" s="57"/>
      <c r="S72" s="57"/>
      <c r="T72" s="16"/>
      <c r="U72" s="58"/>
      <c r="V72" s="58"/>
      <c r="W72" s="16"/>
      <c r="X72" s="245">
        <v>25000</v>
      </c>
      <c r="Y72" s="16"/>
      <c r="Z72" s="16"/>
      <c r="AA72" s="16"/>
      <c r="AB72" s="16"/>
      <c r="AC72" s="16"/>
      <c r="AD72" s="16"/>
      <c r="AE72" s="16"/>
      <c r="AF72" s="117"/>
      <c r="AG72" s="16"/>
      <c r="AI72" s="16"/>
      <c r="AJ72" s="16"/>
      <c r="AK72" s="16"/>
      <c r="AL72" s="58"/>
      <c r="AM72" s="58"/>
      <c r="AN72" s="58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05"/>
      <c r="AZ72" s="152"/>
      <c r="BA72" s="16"/>
      <c r="BB72" s="16"/>
      <c r="BC72" s="16"/>
      <c r="BD72" s="84" t="s">
        <v>588</v>
      </c>
      <c r="BJ72" s="12" t="s">
        <v>211</v>
      </c>
      <c r="BK72" s="16"/>
      <c r="BL72" s="16"/>
      <c r="BM72" s="16">
        <v>2026</v>
      </c>
      <c r="BN72" s="16"/>
      <c r="BQ72" s="93" t="s">
        <v>212</v>
      </c>
    </row>
    <row r="73" spans="1:69" ht="14.4" x14ac:dyDescent="0.3">
      <c r="A73" s="117" t="s">
        <v>75</v>
      </c>
      <c r="B73" s="153" t="s">
        <v>195</v>
      </c>
      <c r="C73" s="12" t="s">
        <v>213</v>
      </c>
      <c r="D73" s="16" t="s">
        <v>112</v>
      </c>
      <c r="E73" s="16" t="s">
        <v>186</v>
      </c>
      <c r="F73" s="13">
        <v>1993</v>
      </c>
      <c r="G73" s="13"/>
      <c r="H73" s="86">
        <f t="shared" ca="1" si="4"/>
        <v>33</v>
      </c>
      <c r="I73" s="16"/>
      <c r="J73" s="16" t="s">
        <v>90</v>
      </c>
      <c r="K73" s="16" t="str">
        <f t="shared" si="5"/>
        <v xml:space="preserve"> </v>
      </c>
      <c r="L73" s="16" t="str">
        <f t="shared" si="6"/>
        <v xml:space="preserve"> </v>
      </c>
      <c r="M73" s="71" t="s">
        <v>79</v>
      </c>
      <c r="N73" s="71">
        <f t="shared" si="8"/>
        <v>2032</v>
      </c>
      <c r="O73" s="72">
        <v>40000</v>
      </c>
      <c r="P73" s="57"/>
      <c r="Q73" s="57"/>
      <c r="R73" s="57"/>
      <c r="S73" s="57"/>
      <c r="T73" s="58"/>
      <c r="U73" s="58"/>
      <c r="V73" s="58"/>
      <c r="W73" s="16"/>
      <c r="X73" s="245">
        <v>25000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05"/>
      <c r="AZ73" s="152"/>
      <c r="BA73" s="16"/>
      <c r="BB73" s="16"/>
      <c r="BC73" s="16"/>
      <c r="BJ73" s="12" t="s">
        <v>213</v>
      </c>
      <c r="BK73" s="16"/>
      <c r="BL73" s="16"/>
      <c r="BM73" s="74" t="s">
        <v>214</v>
      </c>
      <c r="BN73" s="16"/>
      <c r="BQ73" s="95">
        <v>2024</v>
      </c>
    </row>
    <row r="74" spans="1:69" ht="14.4" x14ac:dyDescent="0.3">
      <c r="A74" s="117" t="s">
        <v>75</v>
      </c>
      <c r="B74" s="153" t="s">
        <v>195</v>
      </c>
      <c r="C74" s="12" t="s">
        <v>215</v>
      </c>
      <c r="D74" s="16" t="s">
        <v>112</v>
      </c>
      <c r="E74" s="16" t="s">
        <v>109</v>
      </c>
      <c r="F74" s="13">
        <v>1971</v>
      </c>
      <c r="G74" s="13" t="s">
        <v>216</v>
      </c>
      <c r="H74" s="86">
        <f t="shared" ca="1" si="4"/>
        <v>55</v>
      </c>
      <c r="I74" s="16">
        <v>850000</v>
      </c>
      <c r="J74" s="16" t="s">
        <v>217</v>
      </c>
      <c r="K74" s="16" t="str">
        <f t="shared" si="5"/>
        <v xml:space="preserve"> </v>
      </c>
      <c r="L74" s="16" t="str">
        <f t="shared" si="6"/>
        <v xml:space="preserve"> </v>
      </c>
      <c r="M74" s="124" t="s">
        <v>125</v>
      </c>
      <c r="N74" s="71">
        <f t="shared" si="8"/>
        <v>2010</v>
      </c>
      <c r="O74" s="72">
        <v>40000</v>
      </c>
      <c r="P74" s="58"/>
      <c r="Q74" s="57"/>
      <c r="R74" s="57"/>
      <c r="S74" s="57"/>
      <c r="T74" s="58"/>
      <c r="U74" s="58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78">
        <v>40000</v>
      </c>
      <c r="AG74" s="16"/>
      <c r="AH74" s="16"/>
      <c r="AI74" s="16"/>
      <c r="AJ74" s="16"/>
      <c r="AK74" s="60">
        <v>850000</v>
      </c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05"/>
      <c r="AZ74" s="152"/>
      <c r="BA74" s="16"/>
      <c r="BB74" s="16"/>
      <c r="BC74" s="16"/>
      <c r="BJ74" s="12" t="s">
        <v>215</v>
      </c>
      <c r="BK74" s="16"/>
      <c r="BL74" s="16"/>
      <c r="BM74" s="16">
        <v>2026</v>
      </c>
      <c r="BN74" s="16"/>
      <c r="BQ74" s="93"/>
    </row>
    <row r="75" spans="1:69" ht="14.4" x14ac:dyDescent="0.3">
      <c r="A75" s="117" t="s">
        <v>75</v>
      </c>
      <c r="B75" s="153" t="s">
        <v>195</v>
      </c>
      <c r="C75" s="12" t="s">
        <v>218</v>
      </c>
      <c r="D75" s="16" t="s">
        <v>112</v>
      </c>
      <c r="E75" s="16" t="s">
        <v>109</v>
      </c>
      <c r="F75" s="13">
        <v>1971</v>
      </c>
      <c r="G75" s="13"/>
      <c r="H75" s="86">
        <f t="shared" ref="H75:H106" ca="1" si="9">IF(F75="","",YEAR(TODAY())-F75)</f>
        <v>55</v>
      </c>
      <c r="I75" s="16">
        <v>860000</v>
      </c>
      <c r="J75" s="16" t="s">
        <v>217</v>
      </c>
      <c r="K75" s="16" t="str">
        <f t="shared" si="5"/>
        <v xml:space="preserve"> </v>
      </c>
      <c r="L75" s="16" t="str">
        <f t="shared" si="6"/>
        <v xml:space="preserve"> </v>
      </c>
      <c r="M75" s="71" t="s">
        <v>79</v>
      </c>
      <c r="N75" s="71">
        <v>2026</v>
      </c>
      <c r="O75" s="72">
        <v>40000</v>
      </c>
      <c r="P75" s="57"/>
      <c r="Q75" s="58"/>
      <c r="R75" s="58"/>
      <c r="S75" s="58"/>
      <c r="T75" s="224">
        <f>40000 + 25000</f>
        <v>65000</v>
      </c>
      <c r="U75" s="58"/>
      <c r="V75" s="57"/>
      <c r="W75" s="16"/>
      <c r="X75" s="16"/>
      <c r="Y75" s="237">
        <v>860000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05"/>
      <c r="AZ75" s="152"/>
      <c r="BA75" s="16"/>
      <c r="BB75" s="16"/>
      <c r="BC75" s="16"/>
      <c r="BD75" s="84" t="s">
        <v>17</v>
      </c>
      <c r="BJ75" s="12" t="s">
        <v>218</v>
      </c>
      <c r="BK75" s="16"/>
      <c r="BL75" s="16"/>
      <c r="BM75" s="16">
        <v>2027</v>
      </c>
      <c r="BN75" s="16"/>
      <c r="BQ75" s="93" t="s">
        <v>219</v>
      </c>
    </row>
    <row r="76" spans="1:69" ht="14.4" x14ac:dyDescent="0.3">
      <c r="A76" s="117" t="s">
        <v>75</v>
      </c>
      <c r="B76" s="153" t="s">
        <v>195</v>
      </c>
      <c r="C76" s="12" t="s">
        <v>220</v>
      </c>
      <c r="D76" s="16" t="s">
        <v>112</v>
      </c>
      <c r="E76" s="16" t="s">
        <v>109</v>
      </c>
      <c r="F76" s="13">
        <v>1971</v>
      </c>
      <c r="G76" s="13"/>
      <c r="H76" s="86">
        <f t="shared" ca="1" si="9"/>
        <v>55</v>
      </c>
      <c r="I76" s="16">
        <f>'DEMARCHE EVS'!B6</f>
        <v>675000</v>
      </c>
      <c r="J76" s="16" t="s">
        <v>217</v>
      </c>
      <c r="K76" s="16" t="str">
        <f t="shared" si="5"/>
        <v xml:space="preserve"> </v>
      </c>
      <c r="L76" s="16" t="str">
        <f t="shared" si="6"/>
        <v xml:space="preserve"> </v>
      </c>
      <c r="M76" s="71" t="s">
        <v>79</v>
      </c>
      <c r="N76" s="71">
        <v>2027</v>
      </c>
      <c r="O76" s="72">
        <v>40000</v>
      </c>
      <c r="P76" s="57"/>
      <c r="Q76" s="58"/>
      <c r="R76" s="58"/>
      <c r="S76" s="58"/>
      <c r="T76" s="57"/>
      <c r="U76" s="57"/>
      <c r="V76" s="57"/>
      <c r="W76" s="227">
        <f>40000 + 25000</f>
        <v>65000</v>
      </c>
      <c r="X76" s="16"/>
      <c r="Y76" s="16"/>
      <c r="Z76" s="16"/>
      <c r="AA76" s="16"/>
      <c r="AB76" s="60">
        <v>860000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05"/>
      <c r="AZ76" s="152"/>
      <c r="BA76" s="16"/>
      <c r="BB76" s="16"/>
      <c r="BC76" s="16"/>
      <c r="BD76" s="84" t="s">
        <v>17</v>
      </c>
      <c r="BJ76" s="12" t="s">
        <v>220</v>
      </c>
      <c r="BK76" s="16"/>
      <c r="BL76" s="16"/>
      <c r="BM76" s="16">
        <v>2028</v>
      </c>
      <c r="BN76" s="16"/>
      <c r="BQ76" s="93" t="s">
        <v>221</v>
      </c>
    </row>
    <row r="77" spans="1:69" ht="14.4" x14ac:dyDescent="0.3">
      <c r="A77" s="117" t="s">
        <v>75</v>
      </c>
      <c r="B77" s="153" t="s">
        <v>195</v>
      </c>
      <c r="C77" s="12" t="s">
        <v>222</v>
      </c>
      <c r="D77" s="16"/>
      <c r="E77" s="16" t="s">
        <v>223</v>
      </c>
      <c r="F77" s="13">
        <v>1971</v>
      </c>
      <c r="G77" s="13"/>
      <c r="H77" s="86">
        <f t="shared" ca="1" si="9"/>
        <v>55</v>
      </c>
      <c r="I77" s="16">
        <f>'DEMARCHE EVS'!B6</f>
        <v>675000</v>
      </c>
      <c r="J77" s="56"/>
      <c r="K77" s="16"/>
      <c r="L77" s="16"/>
      <c r="M77" s="71" t="s">
        <v>79</v>
      </c>
      <c r="N77" s="71">
        <v>2026</v>
      </c>
      <c r="O77" s="71" t="s">
        <v>224</v>
      </c>
      <c r="P77" s="58"/>
      <c r="Q77" s="57"/>
      <c r="R77" s="57"/>
      <c r="S77" s="57"/>
      <c r="T77" s="78">
        <v>40000</v>
      </c>
      <c r="U77" s="16"/>
      <c r="V77" s="58"/>
      <c r="W77" s="16"/>
      <c r="X77" s="16"/>
      <c r="Y77" s="16"/>
      <c r="Z77" s="16"/>
      <c r="AA77" s="245">
        <v>170000</v>
      </c>
      <c r="AB77" s="16"/>
      <c r="AC77" s="16"/>
      <c r="AD77" s="16"/>
      <c r="AE77" s="16"/>
      <c r="AF77" s="117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05"/>
      <c r="AZ77" s="152"/>
      <c r="BA77" s="16"/>
      <c r="BB77" s="16"/>
      <c r="BC77" s="16"/>
      <c r="BJ77" s="16"/>
      <c r="BK77" s="16"/>
      <c r="BL77" s="16"/>
      <c r="BM77" s="16"/>
      <c r="BN77" s="16"/>
    </row>
    <row r="78" spans="1:69" ht="14.4" x14ac:dyDescent="0.3">
      <c r="A78" s="117" t="s">
        <v>75</v>
      </c>
      <c r="B78" s="153" t="s">
        <v>195</v>
      </c>
      <c r="C78" s="12" t="s">
        <v>225</v>
      </c>
      <c r="D78" s="16" t="s">
        <v>98</v>
      </c>
      <c r="E78" s="16" t="s">
        <v>226</v>
      </c>
      <c r="F78" s="13">
        <v>1969</v>
      </c>
      <c r="G78" s="13" t="s">
        <v>227</v>
      </c>
      <c r="H78" s="86">
        <f t="shared" ca="1" si="9"/>
        <v>57</v>
      </c>
      <c r="I78" s="16">
        <f>'DEMARCHE EVS'!B8</f>
        <v>840000</v>
      </c>
      <c r="J78" s="80" t="s">
        <v>81</v>
      </c>
      <c r="K78" s="16" t="str">
        <f t="shared" ref="K78:K109" si="10">IF(F78&gt;2008,"Evaluation interne", " ")</f>
        <v xml:space="preserve"> </v>
      </c>
      <c r="L78" s="16" t="str">
        <f t="shared" ref="L78:L109" si="11">IF(F78&gt;2008, F78+20, " ")</f>
        <v xml:space="preserve"> </v>
      </c>
      <c r="M78" s="124" t="s">
        <v>125</v>
      </c>
      <c r="N78" s="71">
        <v>2027</v>
      </c>
      <c r="O78" s="72">
        <v>40000</v>
      </c>
      <c r="P78" s="58"/>
      <c r="Q78" s="63">
        <v>50000</v>
      </c>
      <c r="R78" s="57"/>
      <c r="S78" s="57"/>
      <c r="T78" s="16"/>
      <c r="U78" s="16"/>
      <c r="V78" s="16"/>
      <c r="W78" s="227">
        <v>40000</v>
      </c>
      <c r="X78" s="157"/>
      <c r="Y78" s="157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05"/>
      <c r="AZ78" s="152"/>
      <c r="BA78" s="16"/>
      <c r="BB78" s="16"/>
      <c r="BC78" s="16"/>
      <c r="BJ78" s="12" t="s">
        <v>225</v>
      </c>
      <c r="BK78" s="16" t="s">
        <v>228</v>
      </c>
      <c r="BL78" s="16"/>
      <c r="BM78" s="16">
        <v>2025</v>
      </c>
      <c r="BN78" s="16"/>
    </row>
    <row r="79" spans="1:69" ht="14.4" x14ac:dyDescent="0.3">
      <c r="A79" s="117" t="s">
        <v>75</v>
      </c>
      <c r="B79" s="153" t="s">
        <v>195</v>
      </c>
      <c r="C79" s="12" t="s">
        <v>234</v>
      </c>
      <c r="D79" s="16" t="s">
        <v>112</v>
      </c>
      <c r="E79" s="16" t="s">
        <v>184</v>
      </c>
      <c r="F79" s="13">
        <v>1958</v>
      </c>
      <c r="G79" s="13"/>
      <c r="H79" s="86">
        <f t="shared" ca="1" si="9"/>
        <v>68</v>
      </c>
      <c r="I79" s="16">
        <v>150000</v>
      </c>
      <c r="J79" s="16"/>
      <c r="K79" s="16" t="str">
        <f t="shared" si="10"/>
        <v xml:space="preserve"> </v>
      </c>
      <c r="L79" s="16" t="str">
        <f t="shared" si="11"/>
        <v xml:space="preserve"> </v>
      </c>
      <c r="M79" s="124" t="s">
        <v>125</v>
      </c>
      <c r="N79" s="71">
        <v>2028</v>
      </c>
      <c r="O79" s="72"/>
      <c r="P79" s="57"/>
      <c r="Q79" s="56"/>
      <c r="R79" s="16"/>
      <c r="S79" s="16"/>
      <c r="T79" s="227">
        <v>4300</v>
      </c>
      <c r="U79" s="146"/>
      <c r="V79" s="56"/>
      <c r="W79" s="16"/>
      <c r="X79" s="16"/>
      <c r="Y79" s="16"/>
      <c r="Z79" s="227">
        <v>4300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05"/>
      <c r="AZ79" s="152"/>
      <c r="BA79" s="16"/>
      <c r="BB79" s="16"/>
      <c r="BC79" s="16"/>
      <c r="BD79" s="84" t="s">
        <v>17</v>
      </c>
      <c r="BJ79" s="12" t="s">
        <v>234</v>
      </c>
      <c r="BK79" s="16"/>
      <c r="BL79" s="16"/>
      <c r="BM79" s="74" t="s">
        <v>214</v>
      </c>
      <c r="BN79" s="16"/>
    </row>
    <row r="80" spans="1:69" ht="14.4" x14ac:dyDescent="0.3">
      <c r="A80" s="117" t="s">
        <v>75</v>
      </c>
      <c r="B80" s="153" t="s">
        <v>195</v>
      </c>
      <c r="C80" s="12" t="s">
        <v>231</v>
      </c>
      <c r="D80" s="16" t="s">
        <v>112</v>
      </c>
      <c r="E80" s="16" t="s">
        <v>230</v>
      </c>
      <c r="F80" s="13">
        <v>1958</v>
      </c>
      <c r="G80" s="13"/>
      <c r="H80" s="86">
        <f t="shared" ca="1" si="9"/>
        <v>68</v>
      </c>
      <c r="I80" s="16">
        <f>'DEMARCHE EVS'!B4</f>
        <v>70000</v>
      </c>
      <c r="J80" s="16"/>
      <c r="K80" s="16" t="str">
        <f t="shared" si="10"/>
        <v xml:space="preserve"> </v>
      </c>
      <c r="L80" s="16" t="str">
        <f t="shared" si="11"/>
        <v xml:space="preserve"> </v>
      </c>
      <c r="M80" s="124" t="s">
        <v>125</v>
      </c>
      <c r="N80" s="71">
        <v>2025</v>
      </c>
      <c r="O80" s="72">
        <v>8000</v>
      </c>
      <c r="P80" s="57"/>
      <c r="Q80" s="58">
        <v>8000</v>
      </c>
      <c r="R80" s="57"/>
      <c r="S80" s="57"/>
      <c r="T80" s="58"/>
      <c r="U80" s="58"/>
      <c r="V80" s="58"/>
      <c r="W80" s="16"/>
      <c r="X80" s="16"/>
      <c r="Y80" s="16"/>
      <c r="Z80" s="16"/>
      <c r="AA80" s="16"/>
      <c r="AB80" s="16"/>
      <c r="AC80" s="16"/>
      <c r="AD80" s="16"/>
      <c r="AE80" s="16"/>
      <c r="AF80" s="310">
        <v>8000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05"/>
      <c r="AZ80" s="152"/>
      <c r="BA80" s="16"/>
      <c r="BB80" s="16"/>
      <c r="BC80" s="16"/>
      <c r="BJ80" s="12" t="s">
        <v>231</v>
      </c>
      <c r="BK80" s="16"/>
      <c r="BL80" s="16"/>
      <c r="BM80" s="74" t="s">
        <v>214</v>
      </c>
      <c r="BN80" s="16"/>
      <c r="BQ80" s="101" t="s">
        <v>232</v>
      </c>
    </row>
    <row r="81" spans="1:69" ht="14.4" x14ac:dyDescent="0.3">
      <c r="A81" s="117" t="s">
        <v>75</v>
      </c>
      <c r="B81" s="153" t="s">
        <v>195</v>
      </c>
      <c r="C81" s="12" t="s">
        <v>237</v>
      </c>
      <c r="D81" s="16" t="s">
        <v>112</v>
      </c>
      <c r="E81" s="16" t="s">
        <v>236</v>
      </c>
      <c r="F81" s="13">
        <v>1957</v>
      </c>
      <c r="G81" s="13"/>
      <c r="H81" s="86">
        <f t="shared" ca="1" si="9"/>
        <v>69</v>
      </c>
      <c r="I81" s="16">
        <v>150000</v>
      </c>
      <c r="J81" s="16"/>
      <c r="K81" s="16" t="str">
        <f t="shared" si="10"/>
        <v xml:space="preserve"> </v>
      </c>
      <c r="L81" s="16" t="str">
        <f t="shared" si="11"/>
        <v xml:space="preserve"> </v>
      </c>
      <c r="M81" s="124" t="s">
        <v>125</v>
      </c>
      <c r="N81" s="71">
        <v>2028</v>
      </c>
      <c r="O81" s="72"/>
      <c r="P81" s="57"/>
      <c r="Q81" s="56"/>
      <c r="R81" s="16"/>
      <c r="S81" s="16"/>
      <c r="T81" s="227">
        <v>4300</v>
      </c>
      <c r="U81" s="146"/>
      <c r="V81" s="56"/>
      <c r="W81" s="16"/>
      <c r="X81" s="16"/>
      <c r="Y81" s="16"/>
      <c r="Z81" s="227">
        <v>4300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05"/>
      <c r="AZ81" s="152"/>
      <c r="BA81" s="16"/>
      <c r="BB81" s="16"/>
      <c r="BC81" s="16"/>
      <c r="BJ81" s="12" t="s">
        <v>237</v>
      </c>
      <c r="BK81" s="16"/>
      <c r="BL81" s="16"/>
      <c r="BM81" s="74" t="s">
        <v>214</v>
      </c>
      <c r="BN81" s="16"/>
      <c r="BQ81" s="94" t="s">
        <v>238</v>
      </c>
    </row>
    <row r="82" spans="1:69" ht="14.4" x14ac:dyDescent="0.3">
      <c r="A82" s="117" t="s">
        <v>75</v>
      </c>
      <c r="B82" s="153" t="s">
        <v>195</v>
      </c>
      <c r="C82" s="12" t="s">
        <v>239</v>
      </c>
      <c r="D82" s="16" t="s">
        <v>112</v>
      </c>
      <c r="E82" s="16" t="s">
        <v>240</v>
      </c>
      <c r="F82" s="13">
        <v>1953</v>
      </c>
      <c r="G82" s="13"/>
      <c r="H82" s="86">
        <f t="shared" ca="1" si="9"/>
        <v>73</v>
      </c>
      <c r="I82" s="16"/>
      <c r="J82" s="16"/>
      <c r="K82" s="16" t="str">
        <f t="shared" si="10"/>
        <v xml:space="preserve"> </v>
      </c>
      <c r="L82" s="16" t="str">
        <f t="shared" si="11"/>
        <v xml:space="preserve"> </v>
      </c>
      <c r="M82" s="133" t="s">
        <v>241</v>
      </c>
      <c r="N82" s="71"/>
      <c r="O82" s="72"/>
      <c r="P82" s="57"/>
      <c r="Q82" s="137"/>
      <c r="R82" s="138"/>
      <c r="S82" s="138"/>
      <c r="T82" s="289"/>
      <c r="U82" s="308"/>
      <c r="V82" s="137"/>
      <c r="W82" s="138"/>
      <c r="X82" s="309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44"/>
      <c r="AZ82" s="269"/>
      <c r="BA82" s="138"/>
      <c r="BB82" s="138"/>
      <c r="BC82" s="138"/>
      <c r="BJ82" s="12" t="s">
        <v>239</v>
      </c>
      <c r="BK82" s="16"/>
      <c r="BL82" s="16"/>
      <c r="BM82" s="74" t="s">
        <v>214</v>
      </c>
      <c r="BN82" s="16"/>
      <c r="BQ82" s="93"/>
    </row>
    <row r="83" spans="1:69" ht="14.4" x14ac:dyDescent="0.3">
      <c r="A83" s="117" t="s">
        <v>242</v>
      </c>
      <c r="B83" s="153" t="s">
        <v>140</v>
      </c>
      <c r="C83" s="111" t="s">
        <v>254</v>
      </c>
      <c r="D83" s="16" t="s">
        <v>112</v>
      </c>
      <c r="E83" s="16"/>
      <c r="F83" s="23">
        <v>2021</v>
      </c>
      <c r="G83" s="23"/>
      <c r="H83" s="86">
        <f t="shared" ca="1" si="9"/>
        <v>5</v>
      </c>
      <c r="I83" s="16"/>
      <c r="J83" s="16"/>
      <c r="K83" s="16" t="str">
        <f t="shared" si="10"/>
        <v>Evaluation interne</v>
      </c>
      <c r="L83" s="16">
        <f t="shared" si="11"/>
        <v>2041</v>
      </c>
      <c r="M83" s="71" t="s">
        <v>79</v>
      </c>
      <c r="N83" s="71">
        <f>F83+39</f>
        <v>2060</v>
      </c>
      <c r="O83" s="72">
        <v>40000</v>
      </c>
      <c r="P83" s="16"/>
      <c r="Q83" s="16"/>
      <c r="R83" s="16"/>
      <c r="S83" s="16"/>
      <c r="T83" s="16"/>
      <c r="U83" s="16"/>
      <c r="V83" s="16"/>
      <c r="W83" s="280">
        <v>20000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05"/>
      <c r="AZ83" s="152"/>
      <c r="BA83" s="16"/>
      <c r="BB83" s="16"/>
      <c r="BC83" s="16"/>
      <c r="BD83" s="84" t="s">
        <v>588</v>
      </c>
      <c r="BJ83" s="175" t="s">
        <v>254</v>
      </c>
      <c r="BK83" s="16"/>
      <c r="BL83" s="16"/>
      <c r="BM83" s="16"/>
      <c r="BN83" s="16"/>
    </row>
    <row r="84" spans="1:69" ht="14.4" x14ac:dyDescent="0.3">
      <c r="A84" s="117" t="s">
        <v>242</v>
      </c>
      <c r="B84" s="153" t="s">
        <v>140</v>
      </c>
      <c r="C84" s="111" t="s">
        <v>252</v>
      </c>
      <c r="D84" s="164" t="s">
        <v>112</v>
      </c>
      <c r="E84" s="16" t="s">
        <v>134</v>
      </c>
      <c r="F84" s="6">
        <v>2017</v>
      </c>
      <c r="G84" s="6"/>
      <c r="H84" s="86">
        <f t="shared" ca="1" si="9"/>
        <v>9</v>
      </c>
      <c r="I84" s="16"/>
      <c r="J84" s="16"/>
      <c r="K84" s="16" t="str">
        <f t="shared" si="10"/>
        <v>Evaluation interne</v>
      </c>
      <c r="L84" s="16">
        <f t="shared" si="11"/>
        <v>2037</v>
      </c>
      <c r="M84" s="71" t="s">
        <v>79</v>
      </c>
      <c r="N84" s="71">
        <f>F84+20</f>
        <v>2037</v>
      </c>
      <c r="O84" s="72">
        <v>40000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247">
        <v>170000</v>
      </c>
      <c r="AT84" s="16"/>
      <c r="AU84" s="16"/>
      <c r="AV84" s="16"/>
      <c r="AW84" s="16"/>
      <c r="AX84" s="16"/>
      <c r="AY84" s="105"/>
      <c r="AZ84" s="152"/>
      <c r="BA84" s="16"/>
      <c r="BB84" s="16"/>
      <c r="BC84" s="16"/>
      <c r="BD84" s="84" t="s">
        <v>17</v>
      </c>
      <c r="BJ84" s="1" t="s">
        <v>252</v>
      </c>
      <c r="BK84" s="16"/>
      <c r="BL84" s="16"/>
      <c r="BM84" s="16"/>
      <c r="BN84" s="124">
        <v>2025</v>
      </c>
    </row>
    <row r="85" spans="1:69" ht="14.4" x14ac:dyDescent="0.3">
      <c r="A85" s="117" t="s">
        <v>242</v>
      </c>
      <c r="B85" s="153" t="s">
        <v>140</v>
      </c>
      <c r="C85" s="111" t="s">
        <v>243</v>
      </c>
      <c r="D85" s="16" t="s">
        <v>112</v>
      </c>
      <c r="E85" s="16"/>
      <c r="F85" s="6">
        <v>2006</v>
      </c>
      <c r="G85" s="6"/>
      <c r="H85" s="86">
        <f t="shared" ca="1" si="9"/>
        <v>20</v>
      </c>
      <c r="I85" s="16"/>
      <c r="J85" s="108" t="s">
        <v>90</v>
      </c>
      <c r="K85" s="16" t="str">
        <f t="shared" si="10"/>
        <v xml:space="preserve"> </v>
      </c>
      <c r="L85" s="16" t="str">
        <f t="shared" si="11"/>
        <v xml:space="preserve"> </v>
      </c>
      <c r="M85" s="71" t="s">
        <v>79</v>
      </c>
      <c r="N85" s="71">
        <f t="shared" ref="N85:N104" si="12">F85+39</f>
        <v>2045</v>
      </c>
      <c r="O85" s="72">
        <v>25000</v>
      </c>
      <c r="P85" s="16"/>
      <c r="Q85" s="118"/>
      <c r="R85" s="118"/>
      <c r="S85" s="16"/>
      <c r="T85" s="118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05"/>
      <c r="AZ85" s="152"/>
      <c r="BA85" s="16"/>
      <c r="BB85" s="16"/>
      <c r="BC85" s="16"/>
      <c r="BD85" s="84"/>
      <c r="BJ85" s="1" t="s">
        <v>243</v>
      </c>
      <c r="BK85" s="16" t="s">
        <v>83</v>
      </c>
      <c r="BL85" s="16"/>
      <c r="BM85" s="16">
        <v>2029</v>
      </c>
      <c r="BN85" s="16"/>
    </row>
    <row r="86" spans="1:69" ht="14.4" x14ac:dyDescent="0.3">
      <c r="A86" s="117" t="s">
        <v>242</v>
      </c>
      <c r="B86" s="153" t="s">
        <v>140</v>
      </c>
      <c r="C86" s="111" t="s">
        <v>251</v>
      </c>
      <c r="D86" s="16" t="s">
        <v>112</v>
      </c>
      <c r="E86" s="16"/>
      <c r="F86" s="6">
        <v>2005</v>
      </c>
      <c r="G86" s="6"/>
      <c r="H86" s="86">
        <f t="shared" ca="1" si="9"/>
        <v>21</v>
      </c>
      <c r="I86" s="16"/>
      <c r="J86" s="108" t="s">
        <v>90</v>
      </c>
      <c r="K86" s="16" t="str">
        <f t="shared" si="10"/>
        <v xml:space="preserve"> </v>
      </c>
      <c r="L86" s="16" t="str">
        <f t="shared" si="11"/>
        <v xml:space="preserve"> </v>
      </c>
      <c r="M86" s="71" t="s">
        <v>79</v>
      </c>
      <c r="N86" s="71">
        <f t="shared" si="12"/>
        <v>2044</v>
      </c>
      <c r="O86" s="72">
        <v>40000</v>
      </c>
      <c r="P86" s="105"/>
      <c r="Q86" s="117"/>
      <c r="R86" s="117"/>
      <c r="S86" s="16"/>
      <c r="T86" s="117"/>
      <c r="U86" s="16"/>
      <c r="W86" s="280">
        <v>20000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47">
        <v>170000</v>
      </c>
      <c r="AQ86" s="16"/>
      <c r="AR86" s="16"/>
      <c r="AS86" s="16"/>
      <c r="AT86" s="16"/>
      <c r="AU86" s="16"/>
      <c r="AV86" s="16"/>
      <c r="AW86" s="16"/>
      <c r="AX86" s="16"/>
      <c r="AY86" s="105"/>
      <c r="AZ86" s="152"/>
      <c r="BA86" s="16"/>
      <c r="BB86" s="16"/>
      <c r="BC86" s="16"/>
      <c r="BD86" s="84" t="s">
        <v>17</v>
      </c>
      <c r="BJ86" s="1" t="s">
        <v>251</v>
      </c>
      <c r="BK86" s="16"/>
      <c r="BL86" s="16"/>
      <c r="BM86" s="16">
        <v>2028</v>
      </c>
      <c r="BN86" s="16"/>
    </row>
    <row r="87" spans="1:69" ht="14.4" x14ac:dyDescent="0.3">
      <c r="A87" s="117" t="s">
        <v>242</v>
      </c>
      <c r="B87" s="153" t="s">
        <v>140</v>
      </c>
      <c r="C87" s="111" t="s">
        <v>244</v>
      </c>
      <c r="D87" s="16" t="s">
        <v>112</v>
      </c>
      <c r="E87" s="16" t="s">
        <v>245</v>
      </c>
      <c r="F87" s="6">
        <v>2004</v>
      </c>
      <c r="G87" s="6"/>
      <c r="H87" s="86">
        <f t="shared" ca="1" si="9"/>
        <v>22</v>
      </c>
      <c r="I87" s="16"/>
      <c r="J87" s="108" t="s">
        <v>90</v>
      </c>
      <c r="K87" s="16" t="str">
        <f t="shared" si="10"/>
        <v xml:space="preserve"> </v>
      </c>
      <c r="L87" s="16" t="str">
        <f t="shared" si="11"/>
        <v xml:space="preserve"> </v>
      </c>
      <c r="M87" s="71" t="s">
        <v>79</v>
      </c>
      <c r="N87" s="71">
        <f t="shared" si="12"/>
        <v>2043</v>
      </c>
      <c r="O87" s="72">
        <v>40000</v>
      </c>
      <c r="P87" s="16"/>
      <c r="Q87" s="119"/>
      <c r="R87" s="119"/>
      <c r="S87" s="119"/>
      <c r="T87" s="119"/>
      <c r="U87" s="16"/>
      <c r="V87" s="16"/>
      <c r="W87" s="280">
        <v>20000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247">
        <v>170000</v>
      </c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05"/>
      <c r="AZ87" s="152"/>
      <c r="BA87" s="16"/>
      <c r="BB87" s="16"/>
      <c r="BC87" s="16"/>
      <c r="BJ87" s="1" t="s">
        <v>244</v>
      </c>
      <c r="BK87" s="16"/>
      <c r="BL87" s="16"/>
      <c r="BM87" s="16">
        <v>2027</v>
      </c>
      <c r="BN87" s="16"/>
    </row>
    <row r="88" spans="1:69" ht="14.4" x14ac:dyDescent="0.3">
      <c r="A88" s="117" t="s">
        <v>242</v>
      </c>
      <c r="B88" s="153" t="s">
        <v>140</v>
      </c>
      <c r="C88" s="111" t="s">
        <v>246</v>
      </c>
      <c r="D88" s="16" t="s">
        <v>112</v>
      </c>
      <c r="E88" s="16" t="s">
        <v>247</v>
      </c>
      <c r="F88" s="6">
        <v>2002</v>
      </c>
      <c r="G88" s="6"/>
      <c r="H88" s="86">
        <f t="shared" ca="1" si="9"/>
        <v>24</v>
      </c>
      <c r="I88" s="16"/>
      <c r="J88" s="108" t="s">
        <v>90</v>
      </c>
      <c r="K88" s="16" t="str">
        <f t="shared" si="10"/>
        <v xml:space="preserve"> </v>
      </c>
      <c r="L88" s="16" t="str">
        <f t="shared" si="11"/>
        <v xml:space="preserve"> </v>
      </c>
      <c r="M88" s="71" t="s">
        <v>79</v>
      </c>
      <c r="N88" s="71">
        <f t="shared" si="12"/>
        <v>2041</v>
      </c>
      <c r="O88" s="72">
        <v>40000</v>
      </c>
      <c r="P88" s="16"/>
      <c r="Q88" s="16"/>
      <c r="R88" s="16"/>
      <c r="S88" s="16"/>
      <c r="T88" s="153"/>
      <c r="U88" s="16"/>
      <c r="V88" s="16"/>
      <c r="W88" s="16">
        <v>20000</v>
      </c>
      <c r="X88" s="16"/>
      <c r="Y88" s="16"/>
      <c r="Z88" s="16"/>
      <c r="AA88" s="16"/>
      <c r="AB88" s="16"/>
      <c r="AC88" s="16"/>
      <c r="AD88" s="16"/>
      <c r="AE88" s="16"/>
      <c r="AF88" s="16"/>
      <c r="AG88" s="247">
        <v>170000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05"/>
      <c r="AZ88" s="152"/>
      <c r="BA88" s="16"/>
      <c r="BB88" s="16"/>
      <c r="BC88" s="16"/>
      <c r="BD88" s="84" t="s">
        <v>17</v>
      </c>
      <c r="BJ88" s="1" t="s">
        <v>246</v>
      </c>
      <c r="BK88" s="16"/>
      <c r="BL88" s="16"/>
      <c r="BM88" s="16">
        <v>2026</v>
      </c>
      <c r="BN88" s="16"/>
    </row>
    <row r="89" spans="1:69" ht="14.4" x14ac:dyDescent="0.3">
      <c r="A89" s="117" t="s">
        <v>242</v>
      </c>
      <c r="B89" s="153" t="s">
        <v>140</v>
      </c>
      <c r="C89" s="111" t="s">
        <v>248</v>
      </c>
      <c r="D89" s="16" t="s">
        <v>112</v>
      </c>
      <c r="E89" s="16" t="s">
        <v>250</v>
      </c>
      <c r="F89" s="6">
        <v>2002</v>
      </c>
      <c r="G89" s="6"/>
      <c r="H89" s="86">
        <f t="shared" ca="1" si="9"/>
        <v>24</v>
      </c>
      <c r="I89" s="56">
        <v>1100000</v>
      </c>
      <c r="J89" s="131" t="s">
        <v>90</v>
      </c>
      <c r="K89" s="16" t="str">
        <f t="shared" si="10"/>
        <v xml:space="preserve"> </v>
      </c>
      <c r="L89" s="16" t="str">
        <f t="shared" si="11"/>
        <v xml:space="preserve"> </v>
      </c>
      <c r="M89" s="71" t="s">
        <v>79</v>
      </c>
      <c r="N89" s="71">
        <f t="shared" si="12"/>
        <v>2041</v>
      </c>
      <c r="O89" s="72">
        <v>40000</v>
      </c>
      <c r="P89" s="16"/>
      <c r="Q89" s="16"/>
      <c r="R89" s="16"/>
      <c r="S89" s="16"/>
      <c r="T89" s="16"/>
      <c r="U89" s="234">
        <v>329000</v>
      </c>
      <c r="V89" s="16"/>
      <c r="W89" s="16">
        <v>20000</v>
      </c>
      <c r="X89" s="16"/>
      <c r="Y89" s="16"/>
      <c r="Z89" s="16"/>
      <c r="AA89" s="16"/>
      <c r="AB89" s="16"/>
      <c r="AC89" s="16"/>
      <c r="AD89" s="247"/>
      <c r="AE89" s="16"/>
      <c r="AF89" s="16"/>
      <c r="AG89" s="247">
        <v>170000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05"/>
      <c r="AZ89" s="152"/>
      <c r="BA89" s="16"/>
      <c r="BB89" s="16"/>
      <c r="BC89" s="16"/>
      <c r="BD89" s="84" t="s">
        <v>17</v>
      </c>
      <c r="BE89" s="11" t="s">
        <v>249</v>
      </c>
      <c r="BJ89" s="1" t="s">
        <v>248</v>
      </c>
      <c r="BK89" s="16"/>
      <c r="BL89" s="16"/>
      <c r="BM89" s="16">
        <v>2026</v>
      </c>
      <c r="BN89" s="16"/>
    </row>
    <row r="90" spans="1:69" ht="14.4" x14ac:dyDescent="0.3">
      <c r="A90" s="117" t="s">
        <v>242</v>
      </c>
      <c r="B90" s="153" t="s">
        <v>140</v>
      </c>
      <c r="C90" s="111" t="s">
        <v>253</v>
      </c>
      <c r="D90" s="16" t="s">
        <v>112</v>
      </c>
      <c r="E90" s="16"/>
      <c r="F90" s="6">
        <v>2001</v>
      </c>
      <c r="G90" s="6"/>
      <c r="H90" s="86">
        <f t="shared" ca="1" si="9"/>
        <v>25</v>
      </c>
      <c r="I90" s="16"/>
      <c r="J90" s="108" t="s">
        <v>90</v>
      </c>
      <c r="K90" s="16" t="str">
        <f t="shared" si="10"/>
        <v xml:space="preserve"> </v>
      </c>
      <c r="L90" s="16" t="str">
        <f t="shared" si="11"/>
        <v xml:space="preserve"> </v>
      </c>
      <c r="M90" s="71" t="s">
        <v>79</v>
      </c>
      <c r="N90" s="71">
        <f t="shared" si="12"/>
        <v>2040</v>
      </c>
      <c r="O90" s="72">
        <v>40000</v>
      </c>
      <c r="P90" s="16"/>
      <c r="Q90" s="16"/>
      <c r="R90" s="16"/>
      <c r="S90" s="16"/>
      <c r="T90" s="118"/>
      <c r="U90" s="118"/>
      <c r="V90" s="16"/>
      <c r="W90" s="16">
        <v>20000</v>
      </c>
      <c r="X90" s="16"/>
      <c r="Y90" s="16"/>
      <c r="Z90" s="16"/>
      <c r="AA90" s="16"/>
      <c r="AB90" s="16"/>
      <c r="AC90" s="16"/>
      <c r="AD90" s="247">
        <v>170000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05"/>
      <c r="AZ90" s="152"/>
      <c r="BA90" s="16"/>
      <c r="BB90" s="16"/>
      <c r="BC90" s="16"/>
      <c r="BD90" s="84" t="s">
        <v>17</v>
      </c>
      <c r="BJ90" s="1" t="s">
        <v>253</v>
      </c>
      <c r="BK90" s="16"/>
      <c r="BL90" s="16"/>
      <c r="BM90" s="16">
        <v>2026</v>
      </c>
      <c r="BN90" s="16"/>
    </row>
    <row r="91" spans="1:69" ht="14.4" x14ac:dyDescent="0.3">
      <c r="A91" s="117" t="s">
        <v>242</v>
      </c>
      <c r="B91" s="153" t="s">
        <v>255</v>
      </c>
      <c r="C91" s="112" t="s">
        <v>256</v>
      </c>
      <c r="D91" s="16"/>
      <c r="E91" s="16"/>
      <c r="F91" s="7">
        <v>2021</v>
      </c>
      <c r="G91" s="7"/>
      <c r="H91" s="86">
        <f t="shared" ca="1" si="9"/>
        <v>5</v>
      </c>
      <c r="I91" s="16"/>
      <c r="J91" s="16"/>
      <c r="K91" s="16" t="str">
        <f t="shared" si="10"/>
        <v>Evaluation interne</v>
      </c>
      <c r="L91" s="16">
        <f t="shared" si="11"/>
        <v>2041</v>
      </c>
      <c r="M91" s="71" t="s">
        <v>79</v>
      </c>
      <c r="N91" s="71">
        <f t="shared" si="12"/>
        <v>2060</v>
      </c>
      <c r="O91" s="72">
        <v>40000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05"/>
      <c r="AZ91" s="152"/>
      <c r="BA91" s="16"/>
      <c r="BB91" s="16"/>
      <c r="BC91" s="16"/>
      <c r="BD91" s="84" t="s">
        <v>17</v>
      </c>
      <c r="BJ91" s="2" t="s">
        <v>256</v>
      </c>
      <c r="BK91" s="16"/>
      <c r="BL91" s="16"/>
      <c r="BM91" s="16"/>
      <c r="BN91" s="16"/>
    </row>
    <row r="92" spans="1:69" ht="14.4" x14ac:dyDescent="0.3">
      <c r="A92" s="117" t="s">
        <v>242</v>
      </c>
      <c r="B92" s="153" t="s">
        <v>255</v>
      </c>
      <c r="C92" s="112" t="s">
        <v>257</v>
      </c>
      <c r="D92" s="16"/>
      <c r="E92" s="16" t="s">
        <v>184</v>
      </c>
      <c r="F92" s="7">
        <v>2021</v>
      </c>
      <c r="G92" s="7"/>
      <c r="H92" s="86">
        <f t="shared" ca="1" si="9"/>
        <v>5</v>
      </c>
      <c r="I92" s="16"/>
      <c r="J92" s="16"/>
      <c r="K92" s="16" t="str">
        <f t="shared" si="10"/>
        <v>Evaluation interne</v>
      </c>
      <c r="L92" s="16">
        <f t="shared" si="11"/>
        <v>2041</v>
      </c>
      <c r="M92" s="71" t="s">
        <v>79</v>
      </c>
      <c r="N92" s="71">
        <f t="shared" si="12"/>
        <v>2060</v>
      </c>
      <c r="O92" s="72">
        <v>40000</v>
      </c>
      <c r="P92" s="16"/>
      <c r="Q92" s="16"/>
      <c r="R92" s="16"/>
      <c r="S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05"/>
      <c r="AZ92" s="152"/>
      <c r="BA92" s="16"/>
      <c r="BB92" s="16"/>
      <c r="BC92" s="16"/>
      <c r="BD92" s="84" t="s">
        <v>17</v>
      </c>
      <c r="BJ92" s="2" t="s">
        <v>257</v>
      </c>
      <c r="BK92" s="16"/>
      <c r="BL92" s="16"/>
      <c r="BM92" s="16"/>
      <c r="BN92" s="16"/>
    </row>
    <row r="93" spans="1:69" ht="14.4" x14ac:dyDescent="0.3">
      <c r="A93" s="117" t="s">
        <v>242</v>
      </c>
      <c r="B93" s="153" t="s">
        <v>255</v>
      </c>
      <c r="C93" s="112" t="s">
        <v>258</v>
      </c>
      <c r="D93" s="16" t="s">
        <v>98</v>
      </c>
      <c r="E93" s="16" t="s">
        <v>142</v>
      </c>
      <c r="F93" s="7">
        <v>2004</v>
      </c>
      <c r="G93" s="7"/>
      <c r="H93" s="86">
        <f t="shared" ca="1" si="9"/>
        <v>22</v>
      </c>
      <c r="I93" s="16"/>
      <c r="J93" s="16" t="s">
        <v>107</v>
      </c>
      <c r="K93" s="16" t="str">
        <f t="shared" si="10"/>
        <v xml:space="preserve"> </v>
      </c>
      <c r="L93" s="16" t="str">
        <f t="shared" si="11"/>
        <v xml:space="preserve"> </v>
      </c>
      <c r="M93" s="71" t="s">
        <v>79</v>
      </c>
      <c r="N93" s="71">
        <f t="shared" si="12"/>
        <v>2043</v>
      </c>
      <c r="O93" s="72">
        <v>40000</v>
      </c>
      <c r="P93" s="16"/>
      <c r="Q93" s="16"/>
      <c r="R93" s="63">
        <v>110000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H93" s="16"/>
      <c r="AI93" s="16"/>
      <c r="AJ93" s="16"/>
      <c r="AK93" s="16"/>
      <c r="AL93" s="16"/>
      <c r="AM93" s="247">
        <v>170000</v>
      </c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05"/>
      <c r="AZ93" s="152"/>
      <c r="BA93" s="16"/>
      <c r="BB93" s="16"/>
      <c r="BC93" s="16"/>
      <c r="BJ93" s="2" t="s">
        <v>258</v>
      </c>
      <c r="BK93" s="16"/>
      <c r="BL93" s="16"/>
      <c r="BM93" s="16">
        <v>2025</v>
      </c>
      <c r="BN93" s="16"/>
    </row>
    <row r="94" spans="1:69" ht="14.4" x14ac:dyDescent="0.3">
      <c r="A94" s="117" t="s">
        <v>242</v>
      </c>
      <c r="B94" s="153" t="s">
        <v>255</v>
      </c>
      <c r="C94" s="112" t="s">
        <v>259</v>
      </c>
      <c r="D94" s="16" t="s">
        <v>98</v>
      </c>
      <c r="E94" s="16" t="s">
        <v>142</v>
      </c>
      <c r="F94" s="7">
        <v>2004</v>
      </c>
      <c r="G94" s="7"/>
      <c r="H94" s="86">
        <f t="shared" ca="1" si="9"/>
        <v>22</v>
      </c>
      <c r="I94" s="16"/>
      <c r="J94" s="16" t="s">
        <v>81</v>
      </c>
      <c r="K94" s="16" t="str">
        <f t="shared" si="10"/>
        <v xml:space="preserve"> </v>
      </c>
      <c r="L94" s="16" t="str">
        <f t="shared" si="11"/>
        <v xml:space="preserve"> </v>
      </c>
      <c r="M94" s="71" t="s">
        <v>79</v>
      </c>
      <c r="N94" s="71">
        <f t="shared" si="12"/>
        <v>2043</v>
      </c>
      <c r="O94" s="72">
        <v>40000</v>
      </c>
      <c r="P94" s="16"/>
      <c r="Q94" s="16"/>
      <c r="R94" s="63">
        <v>110000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247">
        <v>170000</v>
      </c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05"/>
      <c r="AZ94" s="152"/>
      <c r="BA94" s="16"/>
      <c r="BB94" s="16"/>
      <c r="BC94" s="16"/>
      <c r="BJ94" s="2" t="s">
        <v>259</v>
      </c>
      <c r="BK94" s="16"/>
      <c r="BL94" s="16"/>
      <c r="BM94" s="16">
        <v>2025</v>
      </c>
      <c r="BN94" s="16"/>
    </row>
    <row r="95" spans="1:69" ht="14.4" x14ac:dyDescent="0.3">
      <c r="A95" s="117" t="s">
        <v>242</v>
      </c>
      <c r="B95" s="153" t="s">
        <v>255</v>
      </c>
      <c r="C95" s="112" t="s">
        <v>274</v>
      </c>
      <c r="D95" s="16" t="s">
        <v>112</v>
      </c>
      <c r="E95" s="16" t="s">
        <v>245</v>
      </c>
      <c r="F95" s="7">
        <v>2003</v>
      </c>
      <c r="G95" s="7"/>
      <c r="H95" s="86">
        <f t="shared" ca="1" si="9"/>
        <v>23</v>
      </c>
      <c r="I95" s="16"/>
      <c r="J95" s="16" t="s">
        <v>81</v>
      </c>
      <c r="K95" s="16" t="str">
        <f t="shared" si="10"/>
        <v xml:space="preserve"> </v>
      </c>
      <c r="L95" s="16" t="str">
        <f t="shared" si="11"/>
        <v xml:space="preserve"> </v>
      </c>
      <c r="M95" s="71" t="s">
        <v>79</v>
      </c>
      <c r="N95" s="71">
        <f t="shared" si="12"/>
        <v>2042</v>
      </c>
      <c r="O95" s="72">
        <v>40000</v>
      </c>
      <c r="P95" s="16"/>
      <c r="Q95" s="16"/>
      <c r="R95" s="16"/>
      <c r="S95" s="16"/>
      <c r="T95" s="153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247">
        <v>170000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05"/>
      <c r="AZ95" s="152"/>
      <c r="BA95" s="16"/>
      <c r="BB95" s="16"/>
      <c r="BC95" s="16"/>
      <c r="BJ95" s="2" t="s">
        <v>274</v>
      </c>
      <c r="BK95" s="16"/>
      <c r="BL95" s="16"/>
      <c r="BM95" s="16">
        <v>2030</v>
      </c>
      <c r="BN95" s="16"/>
    </row>
    <row r="96" spans="1:69" ht="14.4" x14ac:dyDescent="0.3">
      <c r="A96" s="117" t="s">
        <v>242</v>
      </c>
      <c r="B96" s="153" t="s">
        <v>255</v>
      </c>
      <c r="C96" s="112" t="s">
        <v>275</v>
      </c>
      <c r="D96" s="16" t="s">
        <v>112</v>
      </c>
      <c r="E96" s="16" t="s">
        <v>276</v>
      </c>
      <c r="F96" s="7">
        <v>2003</v>
      </c>
      <c r="G96" s="7"/>
      <c r="H96" s="86">
        <f t="shared" ca="1" si="9"/>
        <v>23</v>
      </c>
      <c r="I96" s="16"/>
      <c r="J96" s="16" t="s">
        <v>81</v>
      </c>
      <c r="K96" s="16" t="str">
        <f t="shared" si="10"/>
        <v xml:space="preserve"> </v>
      </c>
      <c r="L96" s="16" t="str">
        <f t="shared" si="11"/>
        <v xml:space="preserve"> </v>
      </c>
      <c r="M96" s="71" t="s">
        <v>79</v>
      </c>
      <c r="N96" s="71">
        <f t="shared" si="12"/>
        <v>2042</v>
      </c>
      <c r="O96" s="72">
        <v>40000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247">
        <v>170000</v>
      </c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05"/>
      <c r="AZ96" s="152"/>
      <c r="BA96" s="16"/>
      <c r="BB96" s="16"/>
      <c r="BC96" s="16"/>
      <c r="BD96" s="84" t="s">
        <v>17</v>
      </c>
      <c r="BJ96" s="2" t="s">
        <v>275</v>
      </c>
      <c r="BK96" s="16"/>
      <c r="BL96" s="16"/>
      <c r="BM96" s="16">
        <v>2030</v>
      </c>
      <c r="BN96" s="16"/>
    </row>
    <row r="97" spans="1:67" ht="14.4" x14ac:dyDescent="0.3">
      <c r="A97" s="117" t="s">
        <v>242</v>
      </c>
      <c r="B97" s="153" t="s">
        <v>255</v>
      </c>
      <c r="C97" s="112" t="s">
        <v>273</v>
      </c>
      <c r="D97" s="16" t="s">
        <v>112</v>
      </c>
      <c r="E97" s="16" t="s">
        <v>103</v>
      </c>
      <c r="F97" s="7">
        <v>2002</v>
      </c>
      <c r="G97" s="7"/>
      <c r="H97" s="86">
        <f t="shared" ca="1" si="9"/>
        <v>24</v>
      </c>
      <c r="I97" s="16"/>
      <c r="J97" s="16" t="s">
        <v>81</v>
      </c>
      <c r="K97" s="16" t="str">
        <f t="shared" si="10"/>
        <v xml:space="preserve"> </v>
      </c>
      <c r="L97" s="16" t="str">
        <f t="shared" si="11"/>
        <v xml:space="preserve"> </v>
      </c>
      <c r="M97" s="71" t="s">
        <v>79</v>
      </c>
      <c r="N97" s="71">
        <f t="shared" si="12"/>
        <v>2041</v>
      </c>
      <c r="O97" s="72">
        <v>40000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247">
        <v>170000</v>
      </c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05"/>
      <c r="AZ97" s="152"/>
      <c r="BA97" s="16"/>
      <c r="BB97" s="16"/>
      <c r="BC97" s="16"/>
      <c r="BD97" s="84" t="s">
        <v>17</v>
      </c>
      <c r="BJ97" s="2" t="s">
        <v>273</v>
      </c>
      <c r="BK97" s="16"/>
      <c r="BL97" s="16"/>
      <c r="BM97" s="16">
        <v>2029</v>
      </c>
      <c r="BN97" s="16"/>
    </row>
    <row r="98" spans="1:67" ht="14.4" x14ac:dyDescent="0.3">
      <c r="A98" s="117" t="s">
        <v>242</v>
      </c>
      <c r="B98" s="153" t="s">
        <v>255</v>
      </c>
      <c r="C98" s="112" t="s">
        <v>277</v>
      </c>
      <c r="D98" s="16" t="s">
        <v>112</v>
      </c>
      <c r="E98" s="16" t="s">
        <v>278</v>
      </c>
      <c r="F98" s="7">
        <v>2002</v>
      </c>
      <c r="G98" s="7"/>
      <c r="H98" s="86">
        <f t="shared" ca="1" si="9"/>
        <v>24</v>
      </c>
      <c r="I98" s="16"/>
      <c r="J98" s="16" t="s">
        <v>81</v>
      </c>
      <c r="K98" s="16" t="str">
        <f t="shared" si="10"/>
        <v xml:space="preserve"> </v>
      </c>
      <c r="L98" s="16" t="str">
        <f t="shared" si="11"/>
        <v xml:space="preserve"> </v>
      </c>
      <c r="M98" s="71" t="s">
        <v>79</v>
      </c>
      <c r="N98" s="71">
        <f t="shared" si="12"/>
        <v>2041</v>
      </c>
      <c r="O98" s="72">
        <v>40000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E98" s="16"/>
      <c r="AF98" s="16"/>
      <c r="AG98" s="247">
        <v>170000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05"/>
      <c r="AZ98" s="152"/>
      <c r="BA98" s="16"/>
      <c r="BB98" s="16"/>
      <c r="BC98" s="16"/>
      <c r="BD98" s="84" t="s">
        <v>17</v>
      </c>
      <c r="BJ98" s="2" t="s">
        <v>277</v>
      </c>
      <c r="BK98" s="16"/>
      <c r="BL98" s="16"/>
      <c r="BM98" s="16">
        <v>2029</v>
      </c>
      <c r="BN98" s="16"/>
    </row>
    <row r="99" spans="1:67" ht="14.25" customHeight="1" x14ac:dyDescent="0.3">
      <c r="A99" s="117" t="s">
        <v>242</v>
      </c>
      <c r="B99" s="153" t="s">
        <v>255</v>
      </c>
      <c r="C99" s="112" t="s">
        <v>266</v>
      </c>
      <c r="D99" s="16" t="s">
        <v>112</v>
      </c>
      <c r="E99" s="16" t="s">
        <v>267</v>
      </c>
      <c r="F99" s="7">
        <v>2001</v>
      </c>
      <c r="G99" s="7"/>
      <c r="H99" s="86">
        <f t="shared" ca="1" si="9"/>
        <v>25</v>
      </c>
      <c r="I99" s="16"/>
      <c r="J99" s="16" t="s">
        <v>90</v>
      </c>
      <c r="K99" s="16" t="str">
        <f t="shared" si="10"/>
        <v xml:space="preserve"> </v>
      </c>
      <c r="L99" s="16" t="str">
        <f t="shared" si="11"/>
        <v xml:space="preserve"> </v>
      </c>
      <c r="M99" s="71" t="s">
        <v>79</v>
      </c>
      <c r="N99" s="71">
        <f t="shared" si="12"/>
        <v>2040</v>
      </c>
      <c r="O99" s="72">
        <v>40000</v>
      </c>
      <c r="P99" s="16"/>
      <c r="Q99" s="56"/>
      <c r="R99" s="155"/>
      <c r="S99" s="56"/>
      <c r="T99" s="117"/>
      <c r="U99" s="118"/>
      <c r="V99" s="16"/>
      <c r="W99" s="153"/>
      <c r="X99" s="16"/>
      <c r="Y99" s="16"/>
      <c r="Z99" s="16"/>
      <c r="AA99" s="16"/>
      <c r="AB99" s="16"/>
      <c r="AC99" s="16"/>
      <c r="AD99" s="247">
        <v>170000</v>
      </c>
      <c r="AE99" s="16"/>
      <c r="AF99" s="16"/>
      <c r="AG99" s="16"/>
      <c r="AH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05"/>
      <c r="AZ99" s="152"/>
      <c r="BA99" s="16"/>
      <c r="BB99" s="16"/>
      <c r="BC99" s="16"/>
      <c r="BD99" s="84">
        <v>2026</v>
      </c>
      <c r="BJ99" s="2" t="s">
        <v>266</v>
      </c>
      <c r="BK99" s="16"/>
      <c r="BL99" s="16"/>
      <c r="BM99" s="16">
        <v>2028</v>
      </c>
      <c r="BN99" s="124">
        <v>2025</v>
      </c>
      <c r="BO99" s="126" t="s">
        <v>268</v>
      </c>
    </row>
    <row r="100" spans="1:67" ht="14.4" x14ac:dyDescent="0.3">
      <c r="A100" s="117" t="s">
        <v>242</v>
      </c>
      <c r="B100" s="153" t="s">
        <v>255</v>
      </c>
      <c r="C100" s="112" t="s">
        <v>279</v>
      </c>
      <c r="D100" s="16" t="s">
        <v>112</v>
      </c>
      <c r="E100" s="16" t="s">
        <v>280</v>
      </c>
      <c r="F100" s="7">
        <v>2001</v>
      </c>
      <c r="G100" s="7"/>
      <c r="H100" s="86">
        <f t="shared" ca="1" si="9"/>
        <v>25</v>
      </c>
      <c r="I100" s="16"/>
      <c r="J100" s="16" t="s">
        <v>90</v>
      </c>
      <c r="K100" s="16" t="str">
        <f t="shared" si="10"/>
        <v xml:space="preserve"> </v>
      </c>
      <c r="L100" s="16" t="str">
        <f t="shared" si="11"/>
        <v xml:space="preserve"> </v>
      </c>
      <c r="M100" s="71" t="s">
        <v>79</v>
      </c>
      <c r="N100" s="71">
        <f t="shared" si="12"/>
        <v>2040</v>
      </c>
      <c r="O100" s="72">
        <v>40000</v>
      </c>
      <c r="P100" s="16"/>
      <c r="Q100" s="16"/>
      <c r="R100" s="16"/>
      <c r="S100" s="16"/>
      <c r="T100" s="119"/>
      <c r="U100" s="118"/>
      <c r="V100" s="16"/>
      <c r="W100" s="16"/>
      <c r="X100" s="16"/>
      <c r="Y100" s="16"/>
      <c r="Z100" s="16"/>
      <c r="AA100" s="16"/>
      <c r="AB100" s="16"/>
      <c r="AC100" s="16"/>
      <c r="AD100" s="247">
        <v>170000</v>
      </c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05"/>
      <c r="AZ100" s="152"/>
      <c r="BA100" s="16"/>
      <c r="BB100" s="16"/>
      <c r="BC100" s="16"/>
      <c r="BD100" s="84" t="s">
        <v>17</v>
      </c>
      <c r="BJ100" s="2" t="s">
        <v>279</v>
      </c>
      <c r="BK100" s="16"/>
      <c r="BL100" s="16"/>
      <c r="BM100" s="16">
        <v>2028</v>
      </c>
      <c r="BN100" s="16"/>
    </row>
    <row r="101" spans="1:67" ht="14.4" x14ac:dyDescent="0.3">
      <c r="A101" s="117" t="s">
        <v>242</v>
      </c>
      <c r="B101" s="153" t="s">
        <v>255</v>
      </c>
      <c r="C101" s="112" t="s">
        <v>260</v>
      </c>
      <c r="D101" s="16" t="s">
        <v>112</v>
      </c>
      <c r="E101" s="16" t="s">
        <v>261</v>
      </c>
      <c r="F101" s="7">
        <v>2000</v>
      </c>
      <c r="G101" s="7"/>
      <c r="H101" s="86">
        <f t="shared" ca="1" si="9"/>
        <v>26</v>
      </c>
      <c r="I101" s="16"/>
      <c r="J101" s="16" t="s">
        <v>81</v>
      </c>
      <c r="K101" s="16" t="str">
        <f t="shared" si="10"/>
        <v xml:space="preserve"> </v>
      </c>
      <c r="L101" s="16" t="str">
        <f t="shared" si="11"/>
        <v xml:space="preserve"> </v>
      </c>
      <c r="M101" s="71" t="s">
        <v>79</v>
      </c>
      <c r="N101" s="71">
        <f t="shared" si="12"/>
        <v>2039</v>
      </c>
      <c r="O101" s="72">
        <v>40000</v>
      </c>
      <c r="P101" s="16"/>
      <c r="Q101" s="118"/>
      <c r="R101" s="16"/>
      <c r="S101" s="16"/>
      <c r="T101" s="16"/>
      <c r="U101" s="16"/>
      <c r="V101" s="16"/>
      <c r="W101" s="56"/>
      <c r="X101" s="16"/>
      <c r="Y101" s="16"/>
      <c r="Z101" s="16"/>
      <c r="AA101" s="247">
        <v>170000</v>
      </c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05"/>
      <c r="AZ101" s="152"/>
      <c r="BA101" s="16"/>
      <c r="BB101" s="16"/>
      <c r="BC101" s="16"/>
      <c r="BD101" s="84" t="s">
        <v>17</v>
      </c>
      <c r="BJ101" s="2" t="s">
        <v>260</v>
      </c>
      <c r="BK101" s="16"/>
      <c r="BL101" s="16"/>
      <c r="BM101" s="16">
        <v>2027</v>
      </c>
      <c r="BN101" s="16"/>
    </row>
    <row r="102" spans="1:67" ht="14.4" x14ac:dyDescent="0.3">
      <c r="A102" s="117" t="s">
        <v>242</v>
      </c>
      <c r="B102" s="153" t="s">
        <v>255</v>
      </c>
      <c r="C102" s="112" t="s">
        <v>271</v>
      </c>
      <c r="D102" s="16" t="s">
        <v>112</v>
      </c>
      <c r="E102" s="16" t="s">
        <v>272</v>
      </c>
      <c r="F102" s="7">
        <v>2000</v>
      </c>
      <c r="G102" s="7"/>
      <c r="H102" s="86">
        <f t="shared" ca="1" si="9"/>
        <v>26</v>
      </c>
      <c r="I102" s="16"/>
      <c r="J102" s="16" t="s">
        <v>81</v>
      </c>
      <c r="K102" s="16" t="str">
        <f t="shared" si="10"/>
        <v xml:space="preserve"> </v>
      </c>
      <c r="L102" s="16" t="str">
        <f t="shared" si="11"/>
        <v xml:space="preserve"> </v>
      </c>
      <c r="M102" s="71" t="s">
        <v>79</v>
      </c>
      <c r="N102" s="71">
        <f t="shared" si="12"/>
        <v>2039</v>
      </c>
      <c r="O102" s="72">
        <v>40000</v>
      </c>
      <c r="P102" s="105"/>
      <c r="Q102" s="117"/>
      <c r="R102" s="153"/>
      <c r="S102" s="16"/>
      <c r="T102" s="16"/>
      <c r="U102" s="16"/>
      <c r="V102" s="16"/>
      <c r="W102" s="56"/>
      <c r="X102" s="16"/>
      <c r="Y102" s="16"/>
      <c r="Z102" s="16"/>
      <c r="AA102" s="247">
        <v>170000</v>
      </c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05"/>
      <c r="AZ102" s="152"/>
      <c r="BA102" s="16"/>
      <c r="BB102" s="16"/>
      <c r="BC102" s="16"/>
      <c r="BD102" s="84" t="s">
        <v>17</v>
      </c>
      <c r="BJ102" s="2" t="s">
        <v>271</v>
      </c>
      <c r="BK102" s="16"/>
      <c r="BL102" s="16"/>
      <c r="BM102" s="11">
        <v>2027</v>
      </c>
      <c r="BN102" s="16"/>
    </row>
    <row r="103" spans="1:67" ht="14.4" x14ac:dyDescent="0.3">
      <c r="A103" s="117" t="s">
        <v>242</v>
      </c>
      <c r="B103" s="153" t="s">
        <v>255</v>
      </c>
      <c r="C103" s="112" t="s">
        <v>269</v>
      </c>
      <c r="D103" s="16" t="s">
        <v>112</v>
      </c>
      <c r="E103" s="16" t="s">
        <v>270</v>
      </c>
      <c r="F103" s="15">
        <v>1999</v>
      </c>
      <c r="G103" s="15"/>
      <c r="H103" s="86">
        <f t="shared" ca="1" si="9"/>
        <v>27</v>
      </c>
      <c r="I103" s="16"/>
      <c r="J103" s="16" t="s">
        <v>90</v>
      </c>
      <c r="K103" s="16" t="str">
        <f t="shared" si="10"/>
        <v xml:space="preserve"> </v>
      </c>
      <c r="L103" s="16" t="str">
        <f t="shared" si="11"/>
        <v xml:space="preserve"> </v>
      </c>
      <c r="M103" s="71" t="s">
        <v>79</v>
      </c>
      <c r="N103" s="71">
        <f t="shared" si="12"/>
        <v>2038</v>
      </c>
      <c r="O103" s="72">
        <v>40000</v>
      </c>
      <c r="P103" s="16"/>
      <c r="R103" s="16"/>
      <c r="S103" s="16" t="s">
        <v>264</v>
      </c>
      <c r="T103" s="16"/>
      <c r="U103" s="16"/>
      <c r="V103" s="16"/>
      <c r="W103" s="16"/>
      <c r="X103" s="247">
        <v>170000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05"/>
      <c r="AZ103" s="152"/>
      <c r="BA103" s="16"/>
      <c r="BB103" s="16"/>
      <c r="BC103" s="16"/>
      <c r="BD103" s="84"/>
      <c r="BJ103" s="2" t="s">
        <v>269</v>
      </c>
      <c r="BK103" s="16"/>
      <c r="BL103" s="16"/>
      <c r="BM103" s="11">
        <v>2026</v>
      </c>
      <c r="BN103" s="16"/>
    </row>
    <row r="104" spans="1:67" ht="17.25" customHeight="1" x14ac:dyDescent="0.3">
      <c r="A104" s="117" t="s">
        <v>242</v>
      </c>
      <c r="B104" s="153" t="s">
        <v>255</v>
      </c>
      <c r="C104" s="112" t="s">
        <v>262</v>
      </c>
      <c r="D104" s="16" t="s">
        <v>112</v>
      </c>
      <c r="E104" s="16" t="s">
        <v>263</v>
      </c>
      <c r="F104" s="7">
        <v>1998</v>
      </c>
      <c r="G104" s="7"/>
      <c r="H104" s="86">
        <f t="shared" ca="1" si="9"/>
        <v>28</v>
      </c>
      <c r="I104" s="16"/>
      <c r="J104" s="16" t="s">
        <v>90</v>
      </c>
      <c r="K104" s="16" t="str">
        <f t="shared" si="10"/>
        <v xml:space="preserve"> </v>
      </c>
      <c r="L104" s="16" t="str">
        <f t="shared" si="11"/>
        <v xml:space="preserve"> </v>
      </c>
      <c r="M104" s="71" t="s">
        <v>79</v>
      </c>
      <c r="N104" s="71">
        <f t="shared" si="12"/>
        <v>2037</v>
      </c>
      <c r="O104" s="72">
        <v>40000</v>
      </c>
      <c r="P104" s="16"/>
      <c r="Q104" s="16"/>
      <c r="R104" s="16"/>
      <c r="S104" s="16" t="s">
        <v>264</v>
      </c>
      <c r="T104" s="16"/>
      <c r="U104" s="16"/>
      <c r="V104" s="16"/>
      <c r="W104" s="16"/>
      <c r="X104" s="247">
        <v>170000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05"/>
      <c r="AZ104" s="152"/>
      <c r="BA104" s="16"/>
      <c r="BB104" s="16"/>
      <c r="BC104" s="16"/>
      <c r="BD104" s="84" t="s">
        <v>17</v>
      </c>
      <c r="BJ104" s="2" t="s">
        <v>262</v>
      </c>
      <c r="BK104" s="16"/>
      <c r="BL104" s="16"/>
      <c r="BM104" s="16">
        <v>2026</v>
      </c>
      <c r="BN104" s="16"/>
      <c r="BO104" s="126" t="s">
        <v>265</v>
      </c>
    </row>
    <row r="105" spans="1:67" ht="14.4" x14ac:dyDescent="0.3">
      <c r="A105" s="117" t="s">
        <v>242</v>
      </c>
      <c r="B105" s="153" t="s">
        <v>255</v>
      </c>
      <c r="C105" s="112" t="s">
        <v>281</v>
      </c>
      <c r="D105" s="16" t="s">
        <v>112</v>
      </c>
      <c r="E105" s="16" t="s">
        <v>245</v>
      </c>
      <c r="F105" s="7">
        <v>1970</v>
      </c>
      <c r="G105" s="7"/>
      <c r="H105" s="86">
        <f t="shared" ca="1" si="9"/>
        <v>56</v>
      </c>
      <c r="I105" s="16">
        <v>150000</v>
      </c>
      <c r="J105" s="184" t="s">
        <v>0</v>
      </c>
      <c r="K105" s="16" t="str">
        <f t="shared" si="10"/>
        <v xml:space="preserve"> </v>
      </c>
      <c r="L105" s="16" t="str">
        <f t="shared" si="11"/>
        <v xml:space="preserve"> </v>
      </c>
      <c r="M105" s="71" t="s">
        <v>79</v>
      </c>
      <c r="N105" s="122">
        <v>2025</v>
      </c>
      <c r="O105" s="73">
        <v>40000</v>
      </c>
      <c r="P105" s="16"/>
      <c r="Q105" s="60">
        <f xml:space="preserve"> 40000 + 25000</f>
        <v>65000</v>
      </c>
      <c r="R105" s="16"/>
      <c r="S105" s="16"/>
      <c r="T105" s="16"/>
      <c r="U105" s="16"/>
      <c r="V105" s="16"/>
      <c r="W105" s="16"/>
      <c r="X105" s="82">
        <v>150000</v>
      </c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05"/>
      <c r="AZ105" s="152"/>
      <c r="BA105" s="16"/>
      <c r="BB105" s="16"/>
      <c r="BC105" s="16"/>
      <c r="BJ105" s="2" t="s">
        <v>282</v>
      </c>
      <c r="BK105" s="16"/>
      <c r="BL105" s="16"/>
      <c r="BM105" s="16"/>
      <c r="BN105" s="16"/>
    </row>
    <row r="106" spans="1:67" ht="14.4" x14ac:dyDescent="0.3">
      <c r="A106" s="117" t="s">
        <v>283</v>
      </c>
      <c r="B106" s="153" t="s">
        <v>284</v>
      </c>
      <c r="C106" s="206" t="s">
        <v>291</v>
      </c>
      <c r="D106" s="16" t="s">
        <v>112</v>
      </c>
      <c r="E106" s="16"/>
      <c r="F106" s="7">
        <v>2013</v>
      </c>
      <c r="G106" s="7"/>
      <c r="H106" s="86">
        <f t="shared" ca="1" si="9"/>
        <v>13</v>
      </c>
      <c r="I106" s="16"/>
      <c r="J106" s="16"/>
      <c r="K106" s="16" t="str">
        <f t="shared" si="10"/>
        <v>Evaluation interne</v>
      </c>
      <c r="L106" s="16">
        <f t="shared" si="11"/>
        <v>2033</v>
      </c>
      <c r="M106" s="71" t="s">
        <v>79</v>
      </c>
      <c r="N106" s="71">
        <f>F106+39</f>
        <v>2052</v>
      </c>
      <c r="O106" s="73">
        <v>40000</v>
      </c>
      <c r="P106" s="16"/>
      <c r="Q106" s="16"/>
      <c r="R106" s="16"/>
      <c r="S106" s="16"/>
      <c r="T106" s="153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05"/>
      <c r="AZ106" s="152"/>
      <c r="BA106" s="16"/>
      <c r="BB106" s="16"/>
      <c r="BC106" s="16"/>
      <c r="BD106" s="84" t="s">
        <v>17</v>
      </c>
      <c r="BJ106" s="33" t="s">
        <v>291</v>
      </c>
      <c r="BK106" s="16"/>
      <c r="BL106" s="16"/>
      <c r="BM106" s="16" t="s">
        <v>286</v>
      </c>
      <c r="BN106" s="16"/>
    </row>
    <row r="107" spans="1:67" ht="14.4" x14ac:dyDescent="0.3">
      <c r="A107" s="117" t="s">
        <v>283</v>
      </c>
      <c r="B107" s="153" t="s">
        <v>284</v>
      </c>
      <c r="C107" s="206" t="s">
        <v>292</v>
      </c>
      <c r="D107" s="16" t="s">
        <v>112</v>
      </c>
      <c r="E107" s="16"/>
      <c r="F107" s="15">
        <v>2013</v>
      </c>
      <c r="G107" s="15"/>
      <c r="H107" s="86">
        <f t="shared" ref="H107:H138" ca="1" si="13">IF(F107="","",YEAR(TODAY())-F107)</f>
        <v>13</v>
      </c>
      <c r="I107" s="16"/>
      <c r="J107" s="16"/>
      <c r="K107" s="16" t="str">
        <f t="shared" si="10"/>
        <v>Evaluation interne</v>
      </c>
      <c r="L107" s="16">
        <f t="shared" si="11"/>
        <v>2033</v>
      </c>
      <c r="M107" s="71" t="s">
        <v>79</v>
      </c>
      <c r="N107" s="71">
        <f>F107+39</f>
        <v>2052</v>
      </c>
      <c r="O107" s="73">
        <v>40000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05"/>
      <c r="AZ107" s="152"/>
      <c r="BA107" s="16"/>
      <c r="BB107" s="16"/>
      <c r="BC107" s="16"/>
      <c r="BD107" s="84" t="s">
        <v>17</v>
      </c>
      <c r="BJ107" s="33" t="s">
        <v>292</v>
      </c>
      <c r="BK107" s="16"/>
      <c r="BL107" s="16"/>
      <c r="BM107" s="16" t="s">
        <v>286</v>
      </c>
      <c r="BN107" s="16"/>
    </row>
    <row r="108" spans="1:67" ht="14.4" x14ac:dyDescent="0.3">
      <c r="A108" s="117" t="s">
        <v>283</v>
      </c>
      <c r="B108" s="153" t="s">
        <v>284</v>
      </c>
      <c r="C108" s="206" t="s">
        <v>288</v>
      </c>
      <c r="D108" s="16" t="s">
        <v>112</v>
      </c>
      <c r="E108" s="16"/>
      <c r="F108" s="32">
        <v>1971</v>
      </c>
      <c r="G108" s="32"/>
      <c r="H108" s="86">
        <f t="shared" ca="1" si="13"/>
        <v>55</v>
      </c>
      <c r="I108" s="16">
        <f>'DEMARCHE EVS'!B6*1.5</f>
        <v>1012500</v>
      </c>
      <c r="J108" s="16" t="s">
        <v>289</v>
      </c>
      <c r="K108" s="16" t="str">
        <f t="shared" si="10"/>
        <v xml:space="preserve"> </v>
      </c>
      <c r="L108" s="16" t="str">
        <f t="shared" si="11"/>
        <v xml:space="preserve"> </v>
      </c>
      <c r="M108" s="71" t="s">
        <v>79</v>
      </c>
      <c r="N108" s="71">
        <v>2026</v>
      </c>
      <c r="O108" s="73">
        <v>25000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05"/>
      <c r="AZ108" s="152"/>
      <c r="BA108" s="16"/>
      <c r="BB108" s="16"/>
      <c r="BC108" s="16"/>
      <c r="BD108" s="84"/>
      <c r="BJ108" s="33" t="s">
        <v>288</v>
      </c>
      <c r="BK108" s="16"/>
      <c r="BL108" s="16"/>
      <c r="BM108" s="16" t="s">
        <v>286</v>
      </c>
      <c r="BN108" s="16"/>
    </row>
    <row r="109" spans="1:67" ht="14.4" x14ac:dyDescent="0.3">
      <c r="A109" s="117" t="s">
        <v>283</v>
      </c>
      <c r="B109" s="153" t="s">
        <v>284</v>
      </c>
      <c r="C109" s="207" t="s">
        <v>285</v>
      </c>
      <c r="D109" s="16" t="s">
        <v>112</v>
      </c>
      <c r="E109" s="16"/>
      <c r="F109" s="32">
        <v>1968</v>
      </c>
      <c r="G109" s="32"/>
      <c r="H109" s="86">
        <f t="shared" ca="1" si="13"/>
        <v>58</v>
      </c>
      <c r="I109" s="16">
        <v>750000</v>
      </c>
      <c r="J109" s="16" t="s">
        <v>81</v>
      </c>
      <c r="K109" s="16" t="str">
        <f t="shared" si="10"/>
        <v xml:space="preserve"> </v>
      </c>
      <c r="L109" s="16" t="str">
        <f t="shared" si="11"/>
        <v xml:space="preserve"> </v>
      </c>
      <c r="M109" s="71" t="s">
        <v>79</v>
      </c>
      <c r="N109" s="74">
        <v>2025</v>
      </c>
      <c r="O109" s="135">
        <v>40000</v>
      </c>
      <c r="P109" s="16"/>
      <c r="Q109" s="118"/>
      <c r="R109" s="16"/>
      <c r="S109" s="16"/>
      <c r="T109" s="174">
        <f>39000/3</f>
        <v>13000</v>
      </c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05"/>
      <c r="AZ109" s="152"/>
      <c r="BA109" s="16"/>
      <c r="BB109" s="16"/>
      <c r="BC109" s="16"/>
      <c r="BD109" s="84" t="s">
        <v>17</v>
      </c>
      <c r="BJ109" s="31" t="s">
        <v>285</v>
      </c>
      <c r="BK109" s="16"/>
      <c r="BL109" s="16"/>
      <c r="BM109" s="16" t="s">
        <v>286</v>
      </c>
      <c r="BN109" s="16"/>
    </row>
    <row r="110" spans="1:67" ht="14.4" x14ac:dyDescent="0.3">
      <c r="A110" s="117" t="s">
        <v>283</v>
      </c>
      <c r="B110" s="153" t="s">
        <v>284</v>
      </c>
      <c r="C110" s="206" t="s">
        <v>287</v>
      </c>
      <c r="D110" s="16" t="s">
        <v>112</v>
      </c>
      <c r="E110" s="16"/>
      <c r="F110" s="32">
        <v>1968</v>
      </c>
      <c r="G110" s="32"/>
      <c r="H110" s="86">
        <f t="shared" ca="1" si="13"/>
        <v>58</v>
      </c>
      <c r="I110" s="16">
        <v>1000000</v>
      </c>
      <c r="J110" s="16" t="s">
        <v>81</v>
      </c>
      <c r="K110" s="16" t="str">
        <f t="shared" ref="K110:K141" si="14">IF(F110&gt;2008,"Evaluation interne", " ")</f>
        <v xml:space="preserve"> </v>
      </c>
      <c r="L110" s="16" t="str">
        <f t="shared" ref="L110:L141" si="15">IF(F110&gt;2008, F110+20, " ")</f>
        <v xml:space="preserve"> </v>
      </c>
      <c r="M110" s="71" t="s">
        <v>79</v>
      </c>
      <c r="N110" s="188">
        <v>2025</v>
      </c>
      <c r="O110" s="134">
        <v>40000</v>
      </c>
      <c r="P110" s="172"/>
      <c r="Q110" s="117"/>
      <c r="R110" s="16"/>
      <c r="S110" s="16"/>
      <c r="T110" s="174">
        <f>39000/3</f>
        <v>13000</v>
      </c>
      <c r="U110" s="117"/>
      <c r="V110" s="153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05"/>
      <c r="AZ110" s="152"/>
      <c r="BA110" s="16"/>
      <c r="BB110" s="16"/>
      <c r="BC110" s="16"/>
      <c r="BD110" s="84" t="s">
        <v>17</v>
      </c>
      <c r="BJ110" s="33" t="s">
        <v>287</v>
      </c>
      <c r="BK110" s="16"/>
      <c r="BL110" s="16"/>
      <c r="BM110" s="16" t="s">
        <v>286</v>
      </c>
      <c r="BN110" s="16"/>
    </row>
    <row r="111" spans="1:67" ht="14.4" x14ac:dyDescent="0.3">
      <c r="A111" s="117" t="s">
        <v>283</v>
      </c>
      <c r="B111" s="153" t="s">
        <v>284</v>
      </c>
      <c r="C111" s="206" t="s">
        <v>290</v>
      </c>
      <c r="D111" s="16" t="s">
        <v>112</v>
      </c>
      <c r="E111" s="16"/>
      <c r="F111" s="32">
        <v>1960</v>
      </c>
      <c r="G111" s="32"/>
      <c r="H111" s="86">
        <f t="shared" ca="1" si="13"/>
        <v>66</v>
      </c>
      <c r="I111" s="16">
        <v>91000</v>
      </c>
      <c r="J111" s="16" t="s">
        <v>81</v>
      </c>
      <c r="K111" s="16" t="str">
        <f t="shared" si="14"/>
        <v xml:space="preserve"> </v>
      </c>
      <c r="L111" s="16" t="str">
        <f t="shared" si="15"/>
        <v xml:space="preserve"> </v>
      </c>
      <c r="M111" s="71" t="s">
        <v>79</v>
      </c>
      <c r="N111" s="74">
        <v>2025</v>
      </c>
      <c r="O111" s="136">
        <v>40000</v>
      </c>
      <c r="P111" s="16"/>
      <c r="Q111" s="119"/>
      <c r="R111" s="16"/>
      <c r="S111" s="16"/>
      <c r="T111" s="174">
        <f>39000/3</f>
        <v>13000</v>
      </c>
      <c r="U111" s="119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05"/>
      <c r="AZ111" s="152"/>
      <c r="BA111" s="16"/>
      <c r="BB111" s="16"/>
      <c r="BC111" s="16"/>
      <c r="BD111" s="84" t="s">
        <v>17</v>
      </c>
      <c r="BJ111" s="33" t="s">
        <v>290</v>
      </c>
      <c r="BK111" s="16"/>
      <c r="BL111" s="16"/>
      <c r="BM111" s="16" t="s">
        <v>286</v>
      </c>
      <c r="BN111" s="16"/>
    </row>
    <row r="112" spans="1:67" ht="14.4" x14ac:dyDescent="0.3">
      <c r="A112" s="117" t="s">
        <v>293</v>
      </c>
      <c r="B112" s="153" t="s">
        <v>294</v>
      </c>
      <c r="C112" s="113" t="s">
        <v>303</v>
      </c>
      <c r="D112" s="16" t="s">
        <v>112</v>
      </c>
      <c r="E112" s="16" t="s">
        <v>305</v>
      </c>
      <c r="F112" s="9">
        <v>2018</v>
      </c>
      <c r="G112" s="9"/>
      <c r="H112" s="86">
        <f t="shared" ca="1" si="13"/>
        <v>8</v>
      </c>
      <c r="I112" s="16"/>
      <c r="J112" s="16"/>
      <c r="K112" s="16" t="str">
        <f t="shared" si="14"/>
        <v>Evaluation interne</v>
      </c>
      <c r="L112" s="16">
        <f t="shared" si="15"/>
        <v>2038</v>
      </c>
      <c r="M112" s="71" t="s">
        <v>79</v>
      </c>
      <c r="N112" s="71">
        <f t="shared" ref="N112:N117" si="16">F112+39</f>
        <v>2057</v>
      </c>
      <c r="O112" s="73">
        <v>40000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54"/>
      <c r="AE112" s="54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05"/>
      <c r="AZ112" s="152"/>
      <c r="BA112" s="16"/>
      <c r="BB112" s="16"/>
      <c r="BC112" s="16"/>
      <c r="BD112" s="84" t="s">
        <v>588</v>
      </c>
      <c r="BJ112" s="4" t="s">
        <v>303</v>
      </c>
      <c r="BK112" s="16"/>
      <c r="BL112" s="16"/>
      <c r="BM112" s="16"/>
      <c r="BN112" s="16">
        <v>2025</v>
      </c>
      <c r="BO112" s="11" t="s">
        <v>306</v>
      </c>
    </row>
    <row r="113" spans="1:70" ht="14.4" x14ac:dyDescent="0.3">
      <c r="A113" s="117" t="s">
        <v>293</v>
      </c>
      <c r="B113" s="153" t="s">
        <v>294</v>
      </c>
      <c r="C113" s="113" t="s">
        <v>301</v>
      </c>
      <c r="D113" s="16" t="s">
        <v>112</v>
      </c>
      <c r="E113" s="16" t="s">
        <v>186</v>
      </c>
      <c r="F113" s="9">
        <v>2014</v>
      </c>
      <c r="G113" s="9"/>
      <c r="H113" s="86">
        <f t="shared" ca="1" si="13"/>
        <v>12</v>
      </c>
      <c r="I113" s="16"/>
      <c r="J113" s="16"/>
      <c r="K113" s="16" t="str">
        <f t="shared" si="14"/>
        <v>Evaluation interne</v>
      </c>
      <c r="L113" s="16">
        <f t="shared" si="15"/>
        <v>2034</v>
      </c>
      <c r="M113" s="71" t="s">
        <v>79</v>
      </c>
      <c r="N113" s="71">
        <f t="shared" si="16"/>
        <v>2053</v>
      </c>
      <c r="O113" s="72">
        <v>40000</v>
      </c>
      <c r="P113" s="16"/>
      <c r="Q113" s="16"/>
      <c r="R113" s="16"/>
      <c r="S113" s="16"/>
      <c r="T113" s="16"/>
      <c r="U113" s="118"/>
      <c r="V113" s="16"/>
      <c r="W113" s="16"/>
      <c r="X113" s="16"/>
      <c r="Y113" s="16"/>
      <c r="Z113" s="16"/>
      <c r="AA113" s="16"/>
      <c r="AB113" s="16"/>
      <c r="AC113" s="16"/>
      <c r="AD113" s="54"/>
      <c r="AE113" s="54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05"/>
      <c r="AZ113" s="152"/>
      <c r="BA113" s="16"/>
      <c r="BB113" s="16"/>
      <c r="BC113" s="16"/>
      <c r="BJ113" s="198" t="s">
        <v>301</v>
      </c>
    </row>
    <row r="114" spans="1:70" ht="14.4" x14ac:dyDescent="0.3">
      <c r="A114" s="117" t="s">
        <v>293</v>
      </c>
      <c r="B114" s="153" t="s">
        <v>294</v>
      </c>
      <c r="C114" s="113" t="s">
        <v>302</v>
      </c>
      <c r="D114" s="16" t="s">
        <v>112</v>
      </c>
      <c r="E114" s="16" t="s">
        <v>140</v>
      </c>
      <c r="F114" s="9">
        <v>2012</v>
      </c>
      <c r="G114" s="9"/>
      <c r="H114" s="86">
        <f t="shared" ca="1" si="13"/>
        <v>14</v>
      </c>
      <c r="I114" s="16"/>
      <c r="J114" s="16"/>
      <c r="K114" s="16" t="str">
        <f t="shared" si="14"/>
        <v>Evaluation interne</v>
      </c>
      <c r="L114" s="16">
        <f t="shared" si="15"/>
        <v>2032</v>
      </c>
      <c r="M114" s="71" t="s">
        <v>79</v>
      </c>
      <c r="N114" s="71">
        <f t="shared" si="16"/>
        <v>2051</v>
      </c>
      <c r="O114" s="72">
        <v>40000</v>
      </c>
      <c r="P114" s="16"/>
      <c r="Q114" s="16"/>
      <c r="R114" s="16"/>
      <c r="S114" s="16"/>
      <c r="T114" s="105"/>
      <c r="U114" s="117"/>
      <c r="V114" s="153"/>
      <c r="W114" s="16"/>
      <c r="X114" s="16"/>
      <c r="Y114" s="16"/>
      <c r="Z114" s="16"/>
      <c r="AA114" s="16"/>
      <c r="AB114" s="16"/>
      <c r="AC114" s="16"/>
      <c r="AD114" s="54"/>
      <c r="AE114" s="54"/>
      <c r="AF114" s="16"/>
      <c r="AG114" s="16"/>
      <c r="AH114" s="61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247">
        <v>300000</v>
      </c>
      <c r="AZ114" s="152"/>
      <c r="BA114" s="16"/>
      <c r="BB114" s="16"/>
      <c r="BC114" s="16"/>
      <c r="BD114" s="84" t="s">
        <v>17</v>
      </c>
      <c r="BJ114" s="4" t="s">
        <v>302</v>
      </c>
      <c r="BK114" s="16"/>
      <c r="BL114" s="16"/>
      <c r="BM114" s="16">
        <v>2036</v>
      </c>
      <c r="BN114" s="16"/>
    </row>
    <row r="115" spans="1:70" ht="14.4" x14ac:dyDescent="0.3">
      <c r="A115" s="117" t="s">
        <v>293</v>
      </c>
      <c r="B115" s="153" t="s">
        <v>294</v>
      </c>
      <c r="C115" s="113" t="s">
        <v>298</v>
      </c>
      <c r="D115" s="16" t="s">
        <v>112</v>
      </c>
      <c r="E115" s="16" t="s">
        <v>299</v>
      </c>
      <c r="F115" s="9">
        <v>2006</v>
      </c>
      <c r="G115" s="9"/>
      <c r="H115" s="86">
        <f t="shared" ca="1" si="13"/>
        <v>20</v>
      </c>
      <c r="I115" s="16"/>
      <c r="J115" s="16" t="s">
        <v>90</v>
      </c>
      <c r="K115" s="16" t="str">
        <f t="shared" si="14"/>
        <v xml:space="preserve"> </v>
      </c>
      <c r="L115" s="16" t="str">
        <f t="shared" si="15"/>
        <v xml:space="preserve"> </v>
      </c>
      <c r="M115" s="71" t="s">
        <v>79</v>
      </c>
      <c r="N115" s="71">
        <f t="shared" si="16"/>
        <v>2045</v>
      </c>
      <c r="O115" s="72">
        <v>40000</v>
      </c>
      <c r="P115" s="16"/>
      <c r="Q115" s="16"/>
      <c r="R115" s="16"/>
      <c r="S115" s="16"/>
      <c r="T115" s="62"/>
      <c r="U115" s="195"/>
      <c r="V115" s="54"/>
      <c r="W115" s="16"/>
      <c r="X115" s="16"/>
      <c r="Y115" s="16"/>
      <c r="Z115" s="16"/>
      <c r="AA115" s="16"/>
      <c r="AB115" s="16"/>
      <c r="AC115" s="16"/>
      <c r="AD115" s="54"/>
      <c r="AE115" s="54"/>
      <c r="AG115" s="16"/>
      <c r="AH115" s="61"/>
      <c r="AI115" s="16"/>
      <c r="AJ115" s="247">
        <v>300000</v>
      </c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05"/>
      <c r="AZ115" s="152"/>
      <c r="BA115" s="16"/>
      <c r="BB115" s="16"/>
      <c r="BC115" s="16"/>
      <c r="BD115" s="84" t="s">
        <v>17</v>
      </c>
      <c r="BJ115" s="4" t="s">
        <v>298</v>
      </c>
      <c r="BK115" s="16"/>
      <c r="BL115" s="16"/>
      <c r="BM115" s="16" t="s">
        <v>300</v>
      </c>
      <c r="BN115" s="16"/>
    </row>
    <row r="116" spans="1:70" ht="14.4" x14ac:dyDescent="0.3">
      <c r="A116" s="117" t="s">
        <v>293</v>
      </c>
      <c r="B116" s="153" t="s">
        <v>294</v>
      </c>
      <c r="C116" s="113" t="s">
        <v>295</v>
      </c>
      <c r="D116" s="16" t="s">
        <v>112</v>
      </c>
      <c r="E116" s="16" t="s">
        <v>261</v>
      </c>
      <c r="F116" s="9">
        <v>2000</v>
      </c>
      <c r="G116" s="9"/>
      <c r="H116" s="86">
        <f t="shared" ca="1" si="13"/>
        <v>26</v>
      </c>
      <c r="I116" s="120"/>
      <c r="J116" s="16" t="s">
        <v>90</v>
      </c>
      <c r="K116" s="16" t="str">
        <f t="shared" si="14"/>
        <v xml:space="preserve"> </v>
      </c>
      <c r="L116" s="16" t="str">
        <f t="shared" si="15"/>
        <v xml:space="preserve"> </v>
      </c>
      <c r="M116" s="71" t="s">
        <v>79</v>
      </c>
      <c r="N116" s="71">
        <f t="shared" si="16"/>
        <v>2039</v>
      </c>
      <c r="O116" s="72">
        <v>40000</v>
      </c>
      <c r="P116" s="16"/>
      <c r="Q116" s="16"/>
      <c r="R116" s="16"/>
      <c r="S116" s="16"/>
      <c r="T116" s="62"/>
      <c r="U116" s="16"/>
      <c r="V116" s="54"/>
      <c r="W116" s="16"/>
      <c r="X116" s="234">
        <v>300000</v>
      </c>
      <c r="Y116" s="16"/>
      <c r="Z116" s="16"/>
      <c r="AA116" s="16"/>
      <c r="AB116" s="16"/>
      <c r="AC116" s="16"/>
      <c r="AD116" s="54"/>
      <c r="AE116" s="54"/>
      <c r="AF116" s="16"/>
      <c r="AG116" s="16"/>
      <c r="AH116" s="61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05"/>
      <c r="AZ116" s="152"/>
      <c r="BA116" s="16"/>
      <c r="BB116" s="16"/>
      <c r="BC116" s="16"/>
      <c r="BD116" s="84" t="s">
        <v>17</v>
      </c>
      <c r="BJ116" s="4" t="s">
        <v>295</v>
      </c>
      <c r="BK116" s="16"/>
      <c r="BL116" s="16"/>
      <c r="BM116" s="16">
        <v>2026</v>
      </c>
      <c r="BN116" s="16"/>
    </row>
    <row r="117" spans="1:70" ht="14.4" x14ac:dyDescent="0.3">
      <c r="A117" s="117" t="s">
        <v>293</v>
      </c>
      <c r="B117" s="153" t="s">
        <v>294</v>
      </c>
      <c r="C117" s="113" t="s">
        <v>296</v>
      </c>
      <c r="D117" s="16" t="s">
        <v>112</v>
      </c>
      <c r="E117" s="16" t="s">
        <v>297</v>
      </c>
      <c r="F117" s="9">
        <v>2000</v>
      </c>
      <c r="G117" s="9"/>
      <c r="H117" s="86">
        <f t="shared" ca="1" si="13"/>
        <v>26</v>
      </c>
      <c r="I117" s="16"/>
      <c r="J117" s="16" t="s">
        <v>90</v>
      </c>
      <c r="K117" s="16" t="str">
        <f t="shared" si="14"/>
        <v xml:space="preserve"> </v>
      </c>
      <c r="L117" s="16" t="str">
        <f t="shared" si="15"/>
        <v xml:space="preserve"> </v>
      </c>
      <c r="M117" s="71" t="s">
        <v>79</v>
      </c>
      <c r="N117" s="71">
        <f t="shared" si="16"/>
        <v>2039</v>
      </c>
      <c r="O117" s="72">
        <v>40000</v>
      </c>
      <c r="P117" s="16"/>
      <c r="Q117" s="16"/>
      <c r="R117" s="16"/>
      <c r="S117" s="16"/>
      <c r="T117" s="115"/>
      <c r="U117" s="115"/>
      <c r="V117" s="16"/>
      <c r="W117" s="16"/>
      <c r="X117" s="242">
        <v>300000</v>
      </c>
      <c r="Y117" s="16"/>
      <c r="Z117" s="16"/>
      <c r="AA117" s="16"/>
      <c r="AB117" s="16"/>
      <c r="AC117" s="16"/>
      <c r="AD117" s="54"/>
      <c r="AE117" s="54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05"/>
      <c r="AZ117" s="152"/>
      <c r="BA117" s="16"/>
      <c r="BB117" s="16"/>
      <c r="BC117" s="16"/>
      <c r="BJ117" s="4" t="s">
        <v>296</v>
      </c>
      <c r="BK117" s="16"/>
      <c r="BL117" s="16"/>
      <c r="BM117" s="16">
        <v>2026</v>
      </c>
      <c r="BN117" s="16"/>
    </row>
    <row r="118" spans="1:70" ht="14.4" x14ac:dyDescent="0.3">
      <c r="A118" s="117" t="s">
        <v>307</v>
      </c>
      <c r="B118" s="153" t="s">
        <v>308</v>
      </c>
      <c r="C118" s="169" t="s">
        <v>323</v>
      </c>
      <c r="D118" s="16" t="s">
        <v>324</v>
      </c>
      <c r="E118" s="16"/>
      <c r="F118" s="169">
        <v>2008</v>
      </c>
      <c r="G118" s="169"/>
      <c r="H118" s="86">
        <f t="shared" ca="1" si="13"/>
        <v>18</v>
      </c>
      <c r="I118" s="16"/>
      <c r="J118" s="16"/>
      <c r="K118" s="16" t="str">
        <f t="shared" si="14"/>
        <v xml:space="preserve"> </v>
      </c>
      <c r="L118" s="16" t="str">
        <f t="shared" si="15"/>
        <v xml:space="preserve"> </v>
      </c>
      <c r="M118" s="71" t="s">
        <v>79</v>
      </c>
      <c r="N118" s="71">
        <f t="shared" ref="N118:N125" si="17">F118+20</f>
        <v>2028</v>
      </c>
      <c r="O118" s="72">
        <v>40000</v>
      </c>
      <c r="P118" s="16"/>
      <c r="Q118" s="16"/>
      <c r="R118" s="16"/>
      <c r="S118" s="16"/>
      <c r="T118" s="16"/>
      <c r="U118" s="16"/>
      <c r="V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05"/>
      <c r="AZ118" s="152"/>
      <c r="BA118" s="16"/>
      <c r="BB118" s="16"/>
      <c r="BC118" s="16"/>
      <c r="BJ118" s="16"/>
      <c r="BK118" s="16"/>
      <c r="BL118" s="16"/>
      <c r="BM118" s="16"/>
      <c r="BN118" s="16"/>
    </row>
    <row r="119" spans="1:70" ht="14.4" x14ac:dyDescent="0.3">
      <c r="A119" s="117" t="s">
        <v>307</v>
      </c>
      <c r="B119" s="153" t="s">
        <v>308</v>
      </c>
      <c r="C119" s="169" t="s">
        <v>315</v>
      </c>
      <c r="D119" s="16" t="s">
        <v>316</v>
      </c>
      <c r="E119" s="16"/>
      <c r="F119" s="169">
        <v>2003</v>
      </c>
      <c r="G119" s="169"/>
      <c r="H119" s="86">
        <f t="shared" ca="1" si="13"/>
        <v>23</v>
      </c>
      <c r="I119" s="16"/>
      <c r="J119" s="16"/>
      <c r="K119" s="16" t="str">
        <f t="shared" si="14"/>
        <v xml:space="preserve"> </v>
      </c>
      <c r="L119" s="16" t="str">
        <f t="shared" si="15"/>
        <v xml:space="preserve"> </v>
      </c>
      <c r="M119" s="71" t="s">
        <v>79</v>
      </c>
      <c r="N119" s="71">
        <f t="shared" si="17"/>
        <v>2023</v>
      </c>
      <c r="O119" s="72">
        <v>40000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05"/>
      <c r="AZ119" s="152"/>
      <c r="BA119" s="16"/>
      <c r="BB119" s="16"/>
      <c r="BC119" s="16"/>
      <c r="BJ119" s="16"/>
      <c r="BK119" s="16" t="s">
        <v>228</v>
      </c>
      <c r="BL119" s="16" t="s">
        <v>317</v>
      </c>
      <c r="BM119" s="16"/>
      <c r="BN119" s="16"/>
    </row>
    <row r="120" spans="1:70" ht="14.4" x14ac:dyDescent="0.3">
      <c r="A120" s="117" t="s">
        <v>307</v>
      </c>
      <c r="B120" s="153" t="s">
        <v>308</v>
      </c>
      <c r="C120" s="169" t="s">
        <v>319</v>
      </c>
      <c r="D120" s="16" t="s">
        <v>320</v>
      </c>
      <c r="E120" s="16"/>
      <c r="F120" s="169">
        <v>1997</v>
      </c>
      <c r="G120" s="169"/>
      <c r="H120" s="86">
        <f t="shared" ca="1" si="13"/>
        <v>29</v>
      </c>
      <c r="I120" s="16"/>
      <c r="J120" s="16"/>
      <c r="K120" s="16" t="str">
        <f t="shared" si="14"/>
        <v xml:space="preserve"> </v>
      </c>
      <c r="L120" s="16" t="str">
        <f t="shared" si="15"/>
        <v xml:space="preserve"> </v>
      </c>
      <c r="M120" s="71" t="s">
        <v>79</v>
      </c>
      <c r="N120" s="71">
        <f t="shared" si="17"/>
        <v>2017</v>
      </c>
      <c r="O120" s="72">
        <v>40000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05"/>
      <c r="AZ120" s="152"/>
      <c r="BA120" s="16"/>
      <c r="BB120" s="16"/>
      <c r="BC120" s="16"/>
      <c r="BJ120" s="16"/>
      <c r="BK120" s="16"/>
      <c r="BL120" s="16"/>
      <c r="BM120" s="16"/>
      <c r="BN120" s="16"/>
    </row>
    <row r="121" spans="1:70" ht="14.4" x14ac:dyDescent="0.3">
      <c r="A121" s="117" t="s">
        <v>307</v>
      </c>
      <c r="B121" s="153" t="s">
        <v>308</v>
      </c>
      <c r="C121" s="169" t="s">
        <v>325</v>
      </c>
      <c r="D121" s="16" t="s">
        <v>310</v>
      </c>
      <c r="E121" s="16"/>
      <c r="F121" s="169">
        <v>1997</v>
      </c>
      <c r="G121" s="169"/>
      <c r="H121" s="86">
        <f t="shared" ca="1" si="13"/>
        <v>29</v>
      </c>
      <c r="I121" s="16"/>
      <c r="J121" s="16"/>
      <c r="K121" s="16" t="str">
        <f t="shared" si="14"/>
        <v xml:space="preserve"> </v>
      </c>
      <c r="L121" s="16" t="str">
        <f t="shared" si="15"/>
        <v xml:space="preserve"> </v>
      </c>
      <c r="M121" s="71" t="s">
        <v>79</v>
      </c>
      <c r="N121" s="71">
        <f t="shared" si="17"/>
        <v>2017</v>
      </c>
      <c r="O121" s="72">
        <v>40000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05"/>
      <c r="AZ121" s="152"/>
      <c r="BA121" s="16"/>
      <c r="BB121" s="16"/>
      <c r="BC121" s="16"/>
      <c r="BJ121" s="16"/>
      <c r="BK121" s="16"/>
      <c r="BL121" s="16"/>
      <c r="BM121" s="16"/>
      <c r="BN121" s="16"/>
    </row>
    <row r="122" spans="1:70" ht="14.4" x14ac:dyDescent="0.3">
      <c r="A122" s="117" t="s">
        <v>307</v>
      </c>
      <c r="B122" s="153" t="s">
        <v>308</v>
      </c>
      <c r="C122" s="169" t="s">
        <v>318</v>
      </c>
      <c r="D122" s="16" t="s">
        <v>98</v>
      </c>
      <c r="E122" s="16"/>
      <c r="F122" s="169">
        <v>1996</v>
      </c>
      <c r="G122" s="169"/>
      <c r="H122" s="86">
        <f t="shared" ca="1" si="13"/>
        <v>30</v>
      </c>
      <c r="I122" s="16"/>
      <c r="J122" s="16"/>
      <c r="K122" s="16" t="str">
        <f t="shared" si="14"/>
        <v xml:space="preserve"> </v>
      </c>
      <c r="L122" s="16" t="str">
        <f t="shared" si="15"/>
        <v xml:space="preserve"> </v>
      </c>
      <c r="M122" s="71" t="s">
        <v>79</v>
      </c>
      <c r="N122" s="71">
        <f t="shared" si="17"/>
        <v>2016</v>
      </c>
      <c r="O122" s="72">
        <v>40000</v>
      </c>
      <c r="P122" s="1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155"/>
      <c r="AZ122" s="270"/>
      <c r="BA122" s="56"/>
      <c r="BB122" s="56"/>
      <c r="BC122" s="56"/>
      <c r="BJ122" s="16"/>
      <c r="BK122" s="16"/>
      <c r="BL122" s="16"/>
      <c r="BM122" s="16"/>
      <c r="BN122" s="16"/>
    </row>
    <row r="123" spans="1:70" ht="14.4" x14ac:dyDescent="0.3">
      <c r="A123" s="117" t="s">
        <v>307</v>
      </c>
      <c r="B123" s="153" t="s">
        <v>308</v>
      </c>
      <c r="C123" s="169" t="s">
        <v>312</v>
      </c>
      <c r="D123" s="16" t="s">
        <v>313</v>
      </c>
      <c r="E123" s="16"/>
      <c r="F123" s="169">
        <v>1996</v>
      </c>
      <c r="G123" s="169"/>
      <c r="H123" s="86">
        <f t="shared" ca="1" si="13"/>
        <v>30</v>
      </c>
      <c r="I123" s="16"/>
      <c r="J123" s="16"/>
      <c r="K123" s="16" t="str">
        <f t="shared" si="14"/>
        <v xml:space="preserve"> </v>
      </c>
      <c r="L123" s="16" t="str">
        <f t="shared" si="15"/>
        <v xml:space="preserve"> </v>
      </c>
      <c r="M123" s="71" t="s">
        <v>79</v>
      </c>
      <c r="N123" s="71">
        <f t="shared" si="17"/>
        <v>2016</v>
      </c>
      <c r="O123" s="72">
        <v>40000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05"/>
      <c r="AZ123" s="152"/>
      <c r="BA123" s="16"/>
      <c r="BB123" s="16"/>
      <c r="BC123" s="16"/>
      <c r="BJ123" s="16"/>
      <c r="BK123" s="16" t="s">
        <v>83</v>
      </c>
      <c r="BL123" s="16" t="s">
        <v>314</v>
      </c>
      <c r="BM123" s="16"/>
      <c r="BN123" s="16"/>
      <c r="BR123" s="81"/>
    </row>
    <row r="124" spans="1:70" ht="14.4" x14ac:dyDescent="0.3">
      <c r="A124" s="117" t="s">
        <v>307</v>
      </c>
      <c r="B124" s="153" t="s">
        <v>308</v>
      </c>
      <c r="C124" s="169" t="s">
        <v>309</v>
      </c>
      <c r="D124" s="16" t="s">
        <v>310</v>
      </c>
      <c r="E124" s="16"/>
      <c r="F124" s="169">
        <v>1996</v>
      </c>
      <c r="G124" s="169"/>
      <c r="H124" s="86">
        <f t="shared" ca="1" si="13"/>
        <v>30</v>
      </c>
      <c r="I124" s="16"/>
      <c r="J124" s="16"/>
      <c r="K124" s="16" t="str">
        <f t="shared" si="14"/>
        <v xml:space="preserve"> </v>
      </c>
      <c r="L124" s="16" t="str">
        <f t="shared" si="15"/>
        <v xml:space="preserve"> </v>
      </c>
      <c r="M124" s="71" t="s">
        <v>79</v>
      </c>
      <c r="N124" s="71">
        <f t="shared" si="17"/>
        <v>2016</v>
      </c>
      <c r="O124" s="72">
        <v>40000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05"/>
      <c r="AZ124" s="152"/>
      <c r="BA124" s="16"/>
      <c r="BB124" s="16"/>
      <c r="BC124" s="16"/>
      <c r="BJ124" s="16"/>
      <c r="BK124" s="16" t="s">
        <v>311</v>
      </c>
      <c r="BL124" s="16"/>
      <c r="BM124" s="16"/>
      <c r="BN124" s="16"/>
    </row>
    <row r="125" spans="1:70" ht="14.4" x14ac:dyDescent="0.3">
      <c r="A125" s="117" t="s">
        <v>307</v>
      </c>
      <c r="B125" s="153" t="s">
        <v>308</v>
      </c>
      <c r="C125" s="169" t="s">
        <v>321</v>
      </c>
      <c r="D125" s="16" t="s">
        <v>322</v>
      </c>
      <c r="E125" s="16"/>
      <c r="F125" s="169">
        <v>1996</v>
      </c>
      <c r="G125" s="169"/>
      <c r="H125" s="86">
        <f t="shared" ca="1" si="13"/>
        <v>30</v>
      </c>
      <c r="I125" s="16"/>
      <c r="J125" s="16"/>
      <c r="K125" s="16" t="str">
        <f t="shared" si="14"/>
        <v xml:space="preserve"> </v>
      </c>
      <c r="L125" s="16" t="str">
        <f t="shared" si="15"/>
        <v xml:space="preserve"> </v>
      </c>
      <c r="M125" s="71" t="s">
        <v>79</v>
      </c>
      <c r="N125" s="71">
        <f t="shared" si="17"/>
        <v>2016</v>
      </c>
      <c r="O125" s="72">
        <v>40000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05"/>
      <c r="AZ125" s="152"/>
      <c r="BA125" s="16"/>
      <c r="BB125" s="16"/>
      <c r="BC125" s="16"/>
      <c r="BJ125" s="16"/>
      <c r="BK125" s="16"/>
      <c r="BL125" s="16"/>
      <c r="BM125" s="16"/>
      <c r="BN125" s="16"/>
    </row>
    <row r="126" spans="1:70" ht="14.4" x14ac:dyDescent="0.3">
      <c r="A126" s="117" t="s">
        <v>326</v>
      </c>
      <c r="B126" s="153" t="s">
        <v>327</v>
      </c>
      <c r="C126" s="19" t="s">
        <v>340</v>
      </c>
      <c r="D126" s="16" t="s">
        <v>337</v>
      </c>
      <c r="E126" s="16" t="s">
        <v>341</v>
      </c>
      <c r="F126" s="16">
        <v>2016</v>
      </c>
      <c r="G126" s="16"/>
      <c r="H126" s="86">
        <f t="shared" ca="1" si="13"/>
        <v>10</v>
      </c>
      <c r="I126" s="16"/>
      <c r="J126" s="16"/>
      <c r="K126" s="16" t="str">
        <f t="shared" si="14"/>
        <v>Evaluation interne</v>
      </c>
      <c r="L126" s="16">
        <f t="shared" si="15"/>
        <v>2036</v>
      </c>
      <c r="M126" s="71" t="s">
        <v>79</v>
      </c>
      <c r="N126" s="82">
        <f t="shared" ref="N126:N134" si="18">F126+39</f>
        <v>2055</v>
      </c>
      <c r="O126" s="72">
        <v>40000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05"/>
      <c r="AZ126" s="152"/>
      <c r="BA126" s="16"/>
      <c r="BB126" s="16"/>
      <c r="BC126" s="16"/>
      <c r="BJ126" s="16"/>
      <c r="BK126" s="16"/>
      <c r="BL126" s="16"/>
      <c r="BM126" s="16"/>
      <c r="BN126" s="16"/>
    </row>
    <row r="127" spans="1:70" ht="14.4" x14ac:dyDescent="0.3">
      <c r="A127" s="117" t="s">
        <v>326</v>
      </c>
      <c r="B127" s="153" t="s">
        <v>327</v>
      </c>
      <c r="C127" s="19" t="s">
        <v>336</v>
      </c>
      <c r="D127" s="16" t="s">
        <v>337</v>
      </c>
      <c r="E127" s="16" t="s">
        <v>338</v>
      </c>
      <c r="F127" s="16">
        <v>2013</v>
      </c>
      <c r="G127" s="16"/>
      <c r="H127" s="86">
        <f t="shared" ca="1" si="13"/>
        <v>13</v>
      </c>
      <c r="I127" s="16"/>
      <c r="J127" s="16"/>
      <c r="K127" s="16" t="str">
        <f t="shared" si="14"/>
        <v>Evaluation interne</v>
      </c>
      <c r="L127" s="16">
        <f t="shared" si="15"/>
        <v>2033</v>
      </c>
      <c r="M127" s="71" t="s">
        <v>79</v>
      </c>
      <c r="N127" s="82">
        <f t="shared" si="18"/>
        <v>2052</v>
      </c>
      <c r="O127" s="72">
        <v>40000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05"/>
      <c r="AZ127" s="152"/>
      <c r="BA127" s="16"/>
      <c r="BB127" s="16"/>
      <c r="BC127" s="16"/>
      <c r="BJ127" s="16"/>
      <c r="BK127" s="16"/>
      <c r="BL127" s="16"/>
      <c r="BM127" s="16"/>
      <c r="BN127" s="16"/>
    </row>
    <row r="128" spans="1:70" ht="14.4" x14ac:dyDescent="0.3">
      <c r="A128" s="117" t="s">
        <v>326</v>
      </c>
      <c r="B128" s="153" t="s">
        <v>327</v>
      </c>
      <c r="C128" s="19" t="s">
        <v>339</v>
      </c>
      <c r="D128" s="16" t="s">
        <v>337</v>
      </c>
      <c r="E128" s="16" t="s">
        <v>338</v>
      </c>
      <c r="F128" s="16">
        <v>2013</v>
      </c>
      <c r="G128" s="16"/>
      <c r="H128" s="86">
        <f t="shared" ca="1" si="13"/>
        <v>13</v>
      </c>
      <c r="I128" s="16"/>
      <c r="J128" s="16"/>
      <c r="K128" s="16" t="str">
        <f t="shared" si="14"/>
        <v>Evaluation interne</v>
      </c>
      <c r="L128" s="16">
        <f t="shared" si="15"/>
        <v>2033</v>
      </c>
      <c r="M128" s="71" t="s">
        <v>79</v>
      </c>
      <c r="N128" s="82">
        <f t="shared" si="18"/>
        <v>2052</v>
      </c>
      <c r="O128" s="72">
        <v>40000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05"/>
      <c r="AZ128" s="152"/>
      <c r="BA128" s="16"/>
      <c r="BB128" s="16"/>
      <c r="BC128" s="16"/>
      <c r="BJ128" s="16"/>
      <c r="BK128" s="16"/>
      <c r="BL128" s="16"/>
      <c r="BM128" s="16"/>
      <c r="BN128" s="16"/>
    </row>
    <row r="129" spans="1:69" ht="14.4" x14ac:dyDescent="0.3">
      <c r="A129" s="117" t="s">
        <v>326</v>
      </c>
      <c r="B129" s="153" t="s">
        <v>327</v>
      </c>
      <c r="C129" s="19" t="s">
        <v>328</v>
      </c>
      <c r="D129" s="16" t="s">
        <v>98</v>
      </c>
      <c r="E129" s="16" t="s">
        <v>142</v>
      </c>
      <c r="F129" s="16">
        <v>2010</v>
      </c>
      <c r="G129" s="16"/>
      <c r="H129" s="86">
        <f t="shared" ca="1" si="13"/>
        <v>16</v>
      </c>
      <c r="I129" s="16"/>
      <c r="J129" s="16"/>
      <c r="K129" s="16" t="str">
        <f t="shared" si="14"/>
        <v>Evaluation interne</v>
      </c>
      <c r="L129" s="16">
        <f t="shared" si="15"/>
        <v>2030</v>
      </c>
      <c r="M129" s="71" t="s">
        <v>79</v>
      </c>
      <c r="N129" s="71">
        <f t="shared" si="18"/>
        <v>2049</v>
      </c>
      <c r="O129" s="72">
        <v>40000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05"/>
      <c r="AZ129" s="152"/>
      <c r="BA129" s="16"/>
      <c r="BB129" s="16"/>
      <c r="BC129" s="16"/>
      <c r="BJ129" s="16"/>
      <c r="BK129" s="16"/>
      <c r="BL129" s="16"/>
      <c r="BM129" s="16"/>
      <c r="BN129" s="16"/>
    </row>
    <row r="130" spans="1:69" ht="14.4" x14ac:dyDescent="0.3">
      <c r="A130" s="117" t="s">
        <v>326</v>
      </c>
      <c r="B130" s="153" t="s">
        <v>327</v>
      </c>
      <c r="C130" s="19" t="s">
        <v>329</v>
      </c>
      <c r="D130" s="16" t="s">
        <v>112</v>
      </c>
      <c r="E130" s="16" t="s">
        <v>142</v>
      </c>
      <c r="F130" s="16">
        <v>2010</v>
      </c>
      <c r="G130" s="16"/>
      <c r="H130" s="86">
        <f t="shared" ca="1" si="13"/>
        <v>16</v>
      </c>
      <c r="I130" s="16"/>
      <c r="J130" s="16"/>
      <c r="K130" s="16" t="str">
        <f t="shared" si="14"/>
        <v>Evaluation interne</v>
      </c>
      <c r="L130" s="16">
        <f t="shared" si="15"/>
        <v>2030</v>
      </c>
      <c r="M130" s="71" t="s">
        <v>79</v>
      </c>
      <c r="N130" s="71">
        <f t="shared" si="18"/>
        <v>2049</v>
      </c>
      <c r="O130" s="72">
        <v>40000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05"/>
      <c r="AZ130" s="152"/>
      <c r="BA130" s="16"/>
      <c r="BB130" s="16"/>
      <c r="BC130" s="16"/>
      <c r="BJ130" s="16"/>
      <c r="BK130" s="16"/>
      <c r="BL130" s="16"/>
      <c r="BM130" s="16"/>
      <c r="BN130" s="16"/>
    </row>
    <row r="131" spans="1:69" ht="14.4" x14ac:dyDescent="0.3">
      <c r="A131" s="117" t="s">
        <v>326</v>
      </c>
      <c r="B131" s="153" t="s">
        <v>327</v>
      </c>
      <c r="C131" s="19" t="s">
        <v>330</v>
      </c>
      <c r="D131" s="16" t="s">
        <v>112</v>
      </c>
      <c r="E131" s="16" t="s">
        <v>331</v>
      </c>
      <c r="F131" s="16">
        <v>2010</v>
      </c>
      <c r="G131" s="16"/>
      <c r="H131" s="86">
        <f t="shared" ca="1" si="13"/>
        <v>16</v>
      </c>
      <c r="I131" s="16"/>
      <c r="J131" s="16"/>
      <c r="K131" s="16" t="str">
        <f t="shared" si="14"/>
        <v>Evaluation interne</v>
      </c>
      <c r="L131" s="16">
        <f t="shared" si="15"/>
        <v>2030</v>
      </c>
      <c r="M131" s="71" t="s">
        <v>79</v>
      </c>
      <c r="N131" s="71">
        <f t="shared" si="18"/>
        <v>2049</v>
      </c>
      <c r="O131" s="72">
        <v>40000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05"/>
      <c r="AZ131" s="152"/>
      <c r="BA131" s="16"/>
      <c r="BB131" s="16"/>
      <c r="BC131" s="16"/>
      <c r="BJ131" s="16"/>
      <c r="BK131" s="16"/>
      <c r="BL131" s="16"/>
      <c r="BM131" s="16"/>
      <c r="BN131" s="16"/>
    </row>
    <row r="132" spans="1:69" ht="14.4" x14ac:dyDescent="0.3">
      <c r="A132" s="117" t="s">
        <v>326</v>
      </c>
      <c r="B132" s="153" t="s">
        <v>327</v>
      </c>
      <c r="C132" s="19" t="s">
        <v>332</v>
      </c>
      <c r="D132" s="16" t="s">
        <v>112</v>
      </c>
      <c r="E132" s="16" t="s">
        <v>331</v>
      </c>
      <c r="F132" s="16">
        <v>2010</v>
      </c>
      <c r="G132" s="16"/>
      <c r="H132" s="86">
        <f t="shared" ca="1" si="13"/>
        <v>16</v>
      </c>
      <c r="I132" s="16"/>
      <c r="J132" s="16"/>
      <c r="K132" s="16" t="str">
        <f t="shared" si="14"/>
        <v>Evaluation interne</v>
      </c>
      <c r="L132" s="16">
        <f t="shared" si="15"/>
        <v>2030</v>
      </c>
      <c r="M132" s="71" t="s">
        <v>79</v>
      </c>
      <c r="N132" s="71">
        <f t="shared" si="18"/>
        <v>2049</v>
      </c>
      <c r="O132" s="72">
        <v>40000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05"/>
      <c r="AZ132" s="152"/>
      <c r="BA132" s="16"/>
      <c r="BB132" s="16"/>
      <c r="BC132" s="16"/>
      <c r="BJ132" s="16"/>
      <c r="BK132" s="16"/>
      <c r="BL132" s="16"/>
      <c r="BM132" s="16"/>
      <c r="BN132" s="16"/>
    </row>
    <row r="133" spans="1:69" ht="14.4" x14ac:dyDescent="0.3">
      <c r="A133" s="117" t="s">
        <v>326</v>
      </c>
      <c r="B133" s="153" t="s">
        <v>327</v>
      </c>
      <c r="C133" s="19" t="s">
        <v>333</v>
      </c>
      <c r="D133" s="16" t="s">
        <v>112</v>
      </c>
      <c r="E133" s="16" t="s">
        <v>334</v>
      </c>
      <c r="F133" s="16">
        <v>2010</v>
      </c>
      <c r="G133" s="16"/>
      <c r="H133" s="86">
        <f t="shared" ca="1" si="13"/>
        <v>16</v>
      </c>
      <c r="I133" s="16"/>
      <c r="J133" s="16"/>
      <c r="K133" s="16" t="str">
        <f t="shared" si="14"/>
        <v>Evaluation interne</v>
      </c>
      <c r="L133" s="16">
        <f t="shared" si="15"/>
        <v>2030</v>
      </c>
      <c r="M133" s="71" t="s">
        <v>79</v>
      </c>
      <c r="N133" s="71">
        <f t="shared" si="18"/>
        <v>2049</v>
      </c>
      <c r="O133" s="72">
        <v>40000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05"/>
      <c r="AZ133" s="152"/>
      <c r="BA133" s="16"/>
      <c r="BB133" s="16"/>
      <c r="BC133" s="16"/>
      <c r="BJ133" s="16"/>
      <c r="BK133" s="16"/>
      <c r="BL133" s="16"/>
      <c r="BM133" s="16"/>
      <c r="BN133" s="16"/>
    </row>
    <row r="134" spans="1:69" ht="14.4" x14ac:dyDescent="0.3">
      <c r="A134" s="117" t="s">
        <v>326</v>
      </c>
      <c r="B134" s="153" t="s">
        <v>327</v>
      </c>
      <c r="C134" s="19" t="s">
        <v>335</v>
      </c>
      <c r="D134" s="16" t="s">
        <v>112</v>
      </c>
      <c r="E134" s="16" t="s">
        <v>334</v>
      </c>
      <c r="F134" s="16">
        <v>2010</v>
      </c>
      <c r="G134" s="16"/>
      <c r="H134" s="86">
        <f t="shared" ca="1" si="13"/>
        <v>16</v>
      </c>
      <c r="I134" s="16"/>
      <c r="J134" s="16"/>
      <c r="K134" s="16" t="str">
        <f t="shared" si="14"/>
        <v>Evaluation interne</v>
      </c>
      <c r="L134" s="16">
        <f t="shared" si="15"/>
        <v>2030</v>
      </c>
      <c r="M134" s="71" t="s">
        <v>79</v>
      </c>
      <c r="N134" s="71">
        <f t="shared" si="18"/>
        <v>2049</v>
      </c>
      <c r="O134" s="72">
        <v>40000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05"/>
      <c r="AZ134" s="152"/>
      <c r="BA134" s="16"/>
      <c r="BB134" s="16"/>
      <c r="BC134" s="16"/>
      <c r="BJ134" s="16"/>
      <c r="BK134" s="16"/>
      <c r="BL134" s="16"/>
      <c r="BM134" s="16"/>
      <c r="BN134" s="16"/>
    </row>
    <row r="135" spans="1:69" ht="14.4" x14ac:dyDescent="0.3">
      <c r="A135" s="117" t="s">
        <v>342</v>
      </c>
      <c r="B135" s="153" t="s">
        <v>343</v>
      </c>
      <c r="C135" s="163" t="s">
        <v>344</v>
      </c>
      <c r="D135" s="16" t="s">
        <v>98</v>
      </c>
      <c r="E135" s="16"/>
      <c r="F135" s="10">
        <v>2020</v>
      </c>
      <c r="G135" s="10"/>
      <c r="H135" s="86">
        <f t="shared" ca="1" si="13"/>
        <v>6</v>
      </c>
      <c r="I135" s="16"/>
      <c r="J135" s="16"/>
      <c r="K135" s="16" t="str">
        <f t="shared" si="14"/>
        <v>Evaluation interne</v>
      </c>
      <c r="L135" s="16">
        <f t="shared" si="15"/>
        <v>2040</v>
      </c>
      <c r="M135" s="71" t="s">
        <v>79</v>
      </c>
      <c r="N135" s="71">
        <f>F135+20</f>
        <v>2040</v>
      </c>
      <c r="O135" s="72">
        <v>40000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05"/>
      <c r="AZ135" s="152"/>
      <c r="BA135" s="16"/>
      <c r="BB135" s="16"/>
      <c r="BC135" s="16"/>
      <c r="BJ135" s="5" t="s">
        <v>344</v>
      </c>
      <c r="BK135" s="16"/>
      <c r="BL135" s="16"/>
      <c r="BM135" s="16" t="s">
        <v>286</v>
      </c>
      <c r="BN135" s="124">
        <v>2025</v>
      </c>
      <c r="BO135" s="11" t="s">
        <v>345</v>
      </c>
      <c r="BP135" s="16"/>
      <c r="BQ135" s="81"/>
    </row>
    <row r="136" spans="1:69" ht="14.4" x14ac:dyDescent="0.3">
      <c r="A136" s="117" t="s">
        <v>342</v>
      </c>
      <c r="B136" s="153" t="s">
        <v>343</v>
      </c>
      <c r="C136" s="163" t="s">
        <v>346</v>
      </c>
      <c r="D136" s="16"/>
      <c r="E136" s="16"/>
      <c r="F136" s="10">
        <v>2020</v>
      </c>
      <c r="G136" s="10"/>
      <c r="H136" s="86">
        <f t="shared" ca="1" si="13"/>
        <v>6</v>
      </c>
      <c r="I136" s="16"/>
      <c r="J136" s="16"/>
      <c r="K136" s="16" t="str">
        <f t="shared" si="14"/>
        <v>Evaluation interne</v>
      </c>
      <c r="L136" s="16">
        <f t="shared" si="15"/>
        <v>2040</v>
      </c>
      <c r="M136" s="71"/>
      <c r="N136" s="71">
        <v>2040</v>
      </c>
      <c r="O136" s="72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05"/>
      <c r="AZ136" s="152"/>
      <c r="BA136" s="16"/>
      <c r="BB136" s="16"/>
      <c r="BC136" s="16"/>
      <c r="BJ136" s="5"/>
      <c r="BK136" s="16"/>
      <c r="BL136" s="16"/>
      <c r="BM136" s="16"/>
      <c r="BN136" s="124"/>
      <c r="BQ136" s="81"/>
    </row>
    <row r="137" spans="1:69" ht="14.4" x14ac:dyDescent="0.3">
      <c r="A137" s="117" t="s">
        <v>342</v>
      </c>
      <c r="B137" s="153" t="s">
        <v>343</v>
      </c>
      <c r="C137" s="110" t="s">
        <v>347</v>
      </c>
      <c r="D137" s="16" t="s">
        <v>98</v>
      </c>
      <c r="E137" s="16"/>
      <c r="F137" s="10">
        <v>2020</v>
      </c>
      <c r="G137" s="10"/>
      <c r="H137" s="86">
        <f t="shared" ca="1" si="13"/>
        <v>6</v>
      </c>
      <c r="I137" s="16"/>
      <c r="J137" s="16"/>
      <c r="K137" s="16" t="str">
        <f t="shared" si="14"/>
        <v>Evaluation interne</v>
      </c>
      <c r="L137" s="16">
        <f t="shared" si="15"/>
        <v>2040</v>
      </c>
      <c r="M137" s="71" t="s">
        <v>79</v>
      </c>
      <c r="N137" s="71">
        <f t="shared" ref="N137:N142" si="19">F137+39</f>
        <v>2059</v>
      </c>
      <c r="O137" s="72">
        <v>40000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V137" s="16"/>
      <c r="AW137" s="16"/>
      <c r="AX137" s="16"/>
      <c r="AY137" s="105"/>
      <c r="AZ137" s="152"/>
      <c r="BA137" s="16"/>
      <c r="BB137" s="16"/>
      <c r="BC137" s="16"/>
      <c r="BJ137" s="5" t="s">
        <v>347</v>
      </c>
      <c r="BK137" s="16"/>
      <c r="BL137" s="16"/>
      <c r="BM137" s="16" t="s">
        <v>286</v>
      </c>
      <c r="BN137" s="16"/>
    </row>
    <row r="138" spans="1:69" ht="14.4" x14ac:dyDescent="0.3">
      <c r="A138" s="117" t="s">
        <v>342</v>
      </c>
      <c r="B138" s="153" t="s">
        <v>343</v>
      </c>
      <c r="C138" s="110" t="s">
        <v>359</v>
      </c>
      <c r="D138" s="16" t="s">
        <v>98</v>
      </c>
      <c r="E138" s="16" t="s">
        <v>360</v>
      </c>
      <c r="F138" s="10">
        <v>2011</v>
      </c>
      <c r="G138" s="10"/>
      <c r="H138" s="86">
        <f t="shared" ca="1" si="13"/>
        <v>15</v>
      </c>
      <c r="I138" s="16"/>
      <c r="J138" s="16"/>
      <c r="K138" s="16" t="str">
        <f t="shared" si="14"/>
        <v>Evaluation interne</v>
      </c>
      <c r="L138" s="16">
        <f t="shared" si="15"/>
        <v>2031</v>
      </c>
      <c r="M138" s="71" t="s">
        <v>79</v>
      </c>
      <c r="N138" s="71">
        <f t="shared" si="19"/>
        <v>2050</v>
      </c>
      <c r="O138" s="72">
        <v>40000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05"/>
      <c r="AZ138" s="152"/>
      <c r="BA138" s="16"/>
      <c r="BB138" s="16"/>
      <c r="BC138" s="16"/>
      <c r="BJ138" s="5" t="s">
        <v>359</v>
      </c>
      <c r="BK138" s="16"/>
      <c r="BL138" s="16"/>
      <c r="BM138" s="16" t="s">
        <v>286</v>
      </c>
      <c r="BN138" s="16"/>
    </row>
    <row r="139" spans="1:69" ht="14.4" x14ac:dyDescent="0.3">
      <c r="A139" s="117" t="s">
        <v>342</v>
      </c>
      <c r="B139" s="153" t="s">
        <v>343</v>
      </c>
      <c r="C139" s="110" t="s">
        <v>361</v>
      </c>
      <c r="D139" s="16" t="s">
        <v>112</v>
      </c>
      <c r="E139" s="16"/>
      <c r="F139" s="10">
        <v>2011</v>
      </c>
      <c r="G139" s="10"/>
      <c r="H139" s="86">
        <f t="shared" ref="H139:H170" ca="1" si="20">IF(F139="","",YEAR(TODAY())-F139)</f>
        <v>15</v>
      </c>
      <c r="I139" s="16"/>
      <c r="J139" s="16"/>
      <c r="K139" s="16" t="str">
        <f t="shared" si="14"/>
        <v>Evaluation interne</v>
      </c>
      <c r="L139" s="16">
        <f t="shared" si="15"/>
        <v>2031</v>
      </c>
      <c r="M139" s="71" t="s">
        <v>79</v>
      </c>
      <c r="N139" s="71">
        <f t="shared" si="19"/>
        <v>2050</v>
      </c>
      <c r="O139" s="72">
        <v>40000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05"/>
      <c r="AZ139" s="152"/>
      <c r="BA139" s="16"/>
      <c r="BB139" s="16"/>
      <c r="BC139" s="16"/>
      <c r="BD139" s="84" t="s">
        <v>17</v>
      </c>
      <c r="BJ139" s="5" t="s">
        <v>361</v>
      </c>
      <c r="BK139" s="16"/>
      <c r="BL139" s="16"/>
      <c r="BM139" s="16" t="s">
        <v>286</v>
      </c>
      <c r="BN139" s="16"/>
    </row>
    <row r="140" spans="1:69" ht="14.4" x14ac:dyDescent="0.3">
      <c r="A140" s="117" t="s">
        <v>342</v>
      </c>
      <c r="B140" s="153" t="s">
        <v>343</v>
      </c>
      <c r="C140" s="110" t="s">
        <v>362</v>
      </c>
      <c r="D140" s="16" t="s">
        <v>112</v>
      </c>
      <c r="E140" s="16"/>
      <c r="F140" s="10">
        <v>2011</v>
      </c>
      <c r="G140" s="10"/>
      <c r="H140" s="86">
        <f t="shared" ca="1" si="20"/>
        <v>15</v>
      </c>
      <c r="I140" s="16"/>
      <c r="J140" s="16"/>
      <c r="K140" s="16" t="str">
        <f t="shared" si="14"/>
        <v>Evaluation interne</v>
      </c>
      <c r="L140" s="16">
        <f t="shared" si="15"/>
        <v>2031</v>
      </c>
      <c r="M140" s="71" t="s">
        <v>79</v>
      </c>
      <c r="N140" s="71">
        <f t="shared" si="19"/>
        <v>2050</v>
      </c>
      <c r="O140" s="72">
        <v>40000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05"/>
      <c r="AZ140" s="152"/>
      <c r="BA140" s="16"/>
      <c r="BB140" s="16"/>
      <c r="BC140" s="16"/>
      <c r="BD140" s="84" t="s">
        <v>17</v>
      </c>
      <c r="BJ140" s="5" t="s">
        <v>362</v>
      </c>
      <c r="BK140" s="16"/>
      <c r="BL140" s="16"/>
      <c r="BM140" s="16" t="s">
        <v>286</v>
      </c>
      <c r="BN140" s="16"/>
    </row>
    <row r="141" spans="1:69" ht="14.4" x14ac:dyDescent="0.3">
      <c r="A141" s="117" t="s">
        <v>342</v>
      </c>
      <c r="B141" s="153" t="s">
        <v>343</v>
      </c>
      <c r="C141" s="110" t="s">
        <v>363</v>
      </c>
      <c r="D141" s="16" t="s">
        <v>112</v>
      </c>
      <c r="E141" s="16"/>
      <c r="F141" s="10">
        <v>2011</v>
      </c>
      <c r="G141" s="10"/>
      <c r="H141" s="86">
        <f t="shared" ca="1" si="20"/>
        <v>15</v>
      </c>
      <c r="I141" s="16"/>
      <c r="J141" s="16"/>
      <c r="K141" s="16" t="str">
        <f t="shared" si="14"/>
        <v>Evaluation interne</v>
      </c>
      <c r="L141" s="16">
        <f t="shared" si="15"/>
        <v>2031</v>
      </c>
      <c r="M141" s="71" t="s">
        <v>79</v>
      </c>
      <c r="N141" s="71">
        <f t="shared" si="19"/>
        <v>2050</v>
      </c>
      <c r="O141" s="72">
        <v>40000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05"/>
      <c r="AZ141" s="152"/>
      <c r="BA141" s="16"/>
      <c r="BB141" s="16"/>
      <c r="BC141" s="16"/>
      <c r="BD141" s="84" t="s">
        <v>17</v>
      </c>
      <c r="BJ141" s="5" t="s">
        <v>363</v>
      </c>
      <c r="BK141" s="16"/>
      <c r="BL141" s="16"/>
      <c r="BM141" s="16" t="s">
        <v>286</v>
      </c>
      <c r="BN141" s="16"/>
    </row>
    <row r="142" spans="1:69" ht="21" customHeight="1" x14ac:dyDescent="0.3">
      <c r="A142" s="117" t="s">
        <v>342</v>
      </c>
      <c r="B142" s="153" t="s">
        <v>343</v>
      </c>
      <c r="C142" s="110" t="s">
        <v>364</v>
      </c>
      <c r="D142" s="16" t="s">
        <v>112</v>
      </c>
      <c r="E142" s="16" t="s">
        <v>365</v>
      </c>
      <c r="F142" s="10">
        <v>2011</v>
      </c>
      <c r="G142" s="10"/>
      <c r="H142" s="86">
        <f t="shared" ca="1" si="20"/>
        <v>15</v>
      </c>
      <c r="I142" s="16"/>
      <c r="J142" s="16"/>
      <c r="K142" s="16" t="str">
        <f t="shared" ref="K142:K173" si="21">IF(F142&gt;2008,"Evaluation interne", " ")</f>
        <v>Evaluation interne</v>
      </c>
      <c r="L142" s="16">
        <f t="shared" ref="L142:L173" si="22">IF(F142&gt;2008, F142+20, " ")</f>
        <v>2031</v>
      </c>
      <c r="M142" s="71" t="s">
        <v>79</v>
      </c>
      <c r="N142" s="71">
        <f t="shared" si="19"/>
        <v>2050</v>
      </c>
      <c r="O142" s="72">
        <v>40000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05"/>
      <c r="AZ142" s="152"/>
      <c r="BA142" s="16"/>
      <c r="BB142" s="16"/>
      <c r="BC142" s="16"/>
      <c r="BD142" s="84">
        <v>2026</v>
      </c>
      <c r="BJ142" s="5" t="s">
        <v>364</v>
      </c>
      <c r="BK142" s="16"/>
      <c r="BL142" s="16"/>
      <c r="BM142" s="16" t="s">
        <v>286</v>
      </c>
      <c r="BN142" s="16"/>
    </row>
    <row r="143" spans="1:69" ht="14.4" x14ac:dyDescent="0.3">
      <c r="A143" s="117" t="s">
        <v>342</v>
      </c>
      <c r="B143" s="153" t="s">
        <v>343</v>
      </c>
      <c r="C143" s="110" t="s">
        <v>348</v>
      </c>
      <c r="D143" s="16" t="s">
        <v>112</v>
      </c>
      <c r="E143" s="16"/>
      <c r="F143" s="10">
        <v>2010</v>
      </c>
      <c r="G143" s="10" t="s">
        <v>349</v>
      </c>
      <c r="H143" s="86">
        <f t="shared" ca="1" si="20"/>
        <v>16</v>
      </c>
      <c r="I143" s="16"/>
      <c r="J143" s="16"/>
      <c r="K143" s="16" t="str">
        <f t="shared" si="21"/>
        <v>Evaluation interne</v>
      </c>
      <c r="L143" s="16">
        <f t="shared" si="22"/>
        <v>2030</v>
      </c>
      <c r="M143" s="71" t="s">
        <v>79</v>
      </c>
      <c r="N143" s="71">
        <v>2031</v>
      </c>
      <c r="O143" s="72">
        <v>40000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05"/>
      <c r="AZ143" s="152"/>
      <c r="BA143" s="16"/>
      <c r="BB143" s="16"/>
      <c r="BC143" s="16"/>
      <c r="BD143" s="84" t="s">
        <v>17</v>
      </c>
      <c r="BJ143" s="5" t="s">
        <v>348</v>
      </c>
      <c r="BK143" s="16"/>
      <c r="BL143" s="16"/>
      <c r="BM143" s="16" t="s">
        <v>286</v>
      </c>
      <c r="BN143" s="16"/>
    </row>
    <row r="144" spans="1:69" ht="14.4" x14ac:dyDescent="0.3">
      <c r="A144" s="117" t="s">
        <v>342</v>
      </c>
      <c r="B144" s="153" t="s">
        <v>343</v>
      </c>
      <c r="C144" s="110" t="s">
        <v>350</v>
      </c>
      <c r="D144" s="16" t="s">
        <v>98</v>
      </c>
      <c r="E144" s="16" t="s">
        <v>140</v>
      </c>
      <c r="F144" s="10">
        <v>2010</v>
      </c>
      <c r="G144" s="10" t="s">
        <v>349</v>
      </c>
      <c r="H144" s="86">
        <f t="shared" ca="1" si="20"/>
        <v>16</v>
      </c>
      <c r="I144" s="16"/>
      <c r="J144" s="16"/>
      <c r="K144" s="16" t="str">
        <f t="shared" si="21"/>
        <v>Evaluation interne</v>
      </c>
      <c r="L144" s="16">
        <f t="shared" si="22"/>
        <v>2030</v>
      </c>
      <c r="M144" s="106" t="s">
        <v>79</v>
      </c>
      <c r="N144" s="71">
        <v>2032</v>
      </c>
      <c r="O144" s="72">
        <v>40000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74">
        <f>'DEMARCHE EVS'!B6</f>
        <v>675000</v>
      </c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05"/>
      <c r="AZ144" s="152"/>
      <c r="BA144" s="16"/>
      <c r="BB144" s="16"/>
      <c r="BC144" s="16"/>
      <c r="BJ144" s="5" t="s">
        <v>350</v>
      </c>
      <c r="BK144" s="16"/>
      <c r="BL144" s="16"/>
      <c r="BM144" s="16" t="s">
        <v>286</v>
      </c>
      <c r="BN144" s="16"/>
    </row>
    <row r="145" spans="1:66" ht="14.4" x14ac:dyDescent="0.3">
      <c r="A145" s="117" t="s">
        <v>342</v>
      </c>
      <c r="B145" s="153" t="s">
        <v>343</v>
      </c>
      <c r="C145" s="110" t="s">
        <v>351</v>
      </c>
      <c r="D145" s="16" t="s">
        <v>112</v>
      </c>
      <c r="E145" s="16" t="s">
        <v>352</v>
      </c>
      <c r="F145" s="10">
        <v>2010</v>
      </c>
      <c r="G145" s="10" t="s">
        <v>349</v>
      </c>
      <c r="H145" s="86">
        <f t="shared" ca="1" si="20"/>
        <v>16</v>
      </c>
      <c r="I145" s="105">
        <f>'DEMARCHE EVS'!B7</f>
        <v>725000</v>
      </c>
      <c r="J145" s="105"/>
      <c r="K145" s="16" t="str">
        <f t="shared" si="21"/>
        <v>Evaluation interne</v>
      </c>
      <c r="L145" s="16">
        <f t="shared" si="22"/>
        <v>2030</v>
      </c>
      <c r="M145" s="170" t="s">
        <v>79</v>
      </c>
      <c r="N145" s="104">
        <v>2029</v>
      </c>
      <c r="O145" s="72">
        <v>40000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280">
        <f xml:space="preserve"> 40000 + 25000</f>
        <v>65000</v>
      </c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05"/>
      <c r="AZ145" s="152"/>
      <c r="BA145" s="16"/>
      <c r="BB145" s="16"/>
      <c r="BC145" s="16"/>
      <c r="BD145" s="84" t="s">
        <v>17</v>
      </c>
      <c r="BJ145" s="5" t="s">
        <v>351</v>
      </c>
      <c r="BK145" s="16"/>
      <c r="BL145" s="16"/>
      <c r="BM145" s="16" t="s">
        <v>286</v>
      </c>
      <c r="BN145" s="16"/>
    </row>
    <row r="146" spans="1:66" ht="14.4" x14ac:dyDescent="0.3">
      <c r="A146" s="117" t="s">
        <v>342</v>
      </c>
      <c r="B146" s="153" t="s">
        <v>343</v>
      </c>
      <c r="C146" s="110" t="s">
        <v>353</v>
      </c>
      <c r="D146" s="16" t="s">
        <v>112</v>
      </c>
      <c r="E146" s="16"/>
      <c r="F146" s="22">
        <v>2010</v>
      </c>
      <c r="G146" s="10" t="s">
        <v>349</v>
      </c>
      <c r="H146" s="86">
        <f t="shared" ca="1" si="20"/>
        <v>16</v>
      </c>
      <c r="I146" s="105">
        <f>'DEMARCHE EVS'!B6</f>
        <v>675000</v>
      </c>
      <c r="J146" s="105"/>
      <c r="K146" s="16" t="str">
        <f t="shared" si="21"/>
        <v>Evaluation interne</v>
      </c>
      <c r="L146" s="16">
        <f t="shared" si="22"/>
        <v>2030</v>
      </c>
      <c r="M146" s="170" t="s">
        <v>79</v>
      </c>
      <c r="N146" s="104">
        <v>2030</v>
      </c>
      <c r="O146" s="72">
        <v>40000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280">
        <f xml:space="preserve"> 40000 + 25000</f>
        <v>65000</v>
      </c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05"/>
      <c r="AZ146" s="152"/>
      <c r="BA146" s="16"/>
      <c r="BB146" s="16"/>
      <c r="BC146" s="16"/>
      <c r="BD146" s="84" t="s">
        <v>17</v>
      </c>
      <c r="BJ146" s="5" t="s">
        <v>353</v>
      </c>
      <c r="BK146" s="16"/>
      <c r="BL146" s="16"/>
      <c r="BM146" s="16" t="s">
        <v>286</v>
      </c>
      <c r="BN146" s="16"/>
    </row>
    <row r="147" spans="1:66" ht="14.4" x14ac:dyDescent="0.3">
      <c r="A147" s="117" t="s">
        <v>342</v>
      </c>
      <c r="B147" s="153" t="s">
        <v>343</v>
      </c>
      <c r="C147" s="110" t="s">
        <v>354</v>
      </c>
      <c r="D147" s="16" t="s">
        <v>112</v>
      </c>
      <c r="E147" s="16"/>
      <c r="F147" s="10">
        <v>2010</v>
      </c>
      <c r="G147" s="10" t="s">
        <v>349</v>
      </c>
      <c r="H147" s="86">
        <f t="shared" ca="1" si="20"/>
        <v>16</v>
      </c>
      <c r="I147" s="105">
        <f>'DEMARCHE EVS'!B7</f>
        <v>725000</v>
      </c>
      <c r="J147" s="105"/>
      <c r="K147" s="16" t="str">
        <f t="shared" si="21"/>
        <v>Evaluation interne</v>
      </c>
      <c r="L147" s="16">
        <f t="shared" si="22"/>
        <v>2030</v>
      </c>
      <c r="M147" s="170" t="s">
        <v>79</v>
      </c>
      <c r="N147" s="301">
        <v>2027</v>
      </c>
      <c r="O147" s="72">
        <v>40000</v>
      </c>
      <c r="P147" s="16"/>
      <c r="Q147" s="16"/>
      <c r="R147" s="16"/>
      <c r="S147" s="16"/>
      <c r="T147" s="16"/>
      <c r="U147" s="16"/>
      <c r="V147" s="16"/>
      <c r="W147" s="280">
        <f xml:space="preserve"> 40000 + 25000</f>
        <v>65000</v>
      </c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05"/>
      <c r="AZ147" s="152"/>
      <c r="BA147" s="16"/>
      <c r="BB147" s="16"/>
      <c r="BC147" s="16"/>
      <c r="BD147" s="84" t="s">
        <v>17</v>
      </c>
      <c r="BJ147" s="5" t="s">
        <v>354</v>
      </c>
      <c r="BK147" s="16"/>
      <c r="BL147" s="16"/>
      <c r="BM147" s="16" t="s">
        <v>286</v>
      </c>
      <c r="BN147" s="16"/>
    </row>
    <row r="148" spans="1:66" ht="14.4" x14ac:dyDescent="0.3">
      <c r="A148" s="117" t="s">
        <v>342</v>
      </c>
      <c r="B148" s="153" t="s">
        <v>343</v>
      </c>
      <c r="C148" s="110" t="s">
        <v>355</v>
      </c>
      <c r="D148" s="16" t="s">
        <v>112</v>
      </c>
      <c r="E148" s="16" t="s">
        <v>247</v>
      </c>
      <c r="F148" s="10">
        <v>2010</v>
      </c>
      <c r="G148" s="10" t="s">
        <v>349</v>
      </c>
      <c r="H148" s="86">
        <f t="shared" ca="1" si="20"/>
        <v>16</v>
      </c>
      <c r="I148" s="16">
        <v>1000000</v>
      </c>
      <c r="J148" s="16"/>
      <c r="K148" s="16" t="str">
        <f t="shared" si="21"/>
        <v>Evaluation interne</v>
      </c>
      <c r="L148" s="16">
        <f t="shared" si="22"/>
        <v>2030</v>
      </c>
      <c r="M148" s="71" t="s">
        <v>79</v>
      </c>
      <c r="N148" s="122">
        <v>2025</v>
      </c>
      <c r="O148" s="72">
        <v>40000</v>
      </c>
      <c r="P148" s="16"/>
      <c r="Q148" s="224">
        <f>40000+25000</f>
        <v>65000</v>
      </c>
      <c r="R148" s="16"/>
      <c r="S148" s="16"/>
      <c r="T148" s="16"/>
      <c r="U148" s="118"/>
      <c r="V148" s="16"/>
      <c r="W148" s="16"/>
      <c r="X148" s="16"/>
      <c r="Y148" s="60">
        <v>700000</v>
      </c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05"/>
      <c r="AZ148" s="152"/>
      <c r="BA148" s="16"/>
      <c r="BB148" s="16"/>
      <c r="BC148" s="16"/>
      <c r="BD148" s="84" t="s">
        <v>17</v>
      </c>
      <c r="BJ148" s="5" t="s">
        <v>355</v>
      </c>
      <c r="BK148" s="16"/>
      <c r="BL148" s="16"/>
      <c r="BM148" s="16" t="s">
        <v>286</v>
      </c>
      <c r="BN148" s="16"/>
    </row>
    <row r="149" spans="1:66" ht="14.4" x14ac:dyDescent="0.3">
      <c r="A149" s="117" t="s">
        <v>342</v>
      </c>
      <c r="B149" s="153" t="s">
        <v>343</v>
      </c>
      <c r="C149" s="110" t="s">
        <v>356</v>
      </c>
      <c r="D149" s="16" t="s">
        <v>112</v>
      </c>
      <c r="E149" s="16"/>
      <c r="F149" s="10">
        <v>2010</v>
      </c>
      <c r="G149" s="10" t="s">
        <v>349</v>
      </c>
      <c r="H149" s="86">
        <f t="shared" ca="1" si="20"/>
        <v>16</v>
      </c>
      <c r="I149" s="16">
        <f>'DEMARCHE EVS'!B7</f>
        <v>725000</v>
      </c>
      <c r="J149" s="16"/>
      <c r="K149" s="16" t="str">
        <f t="shared" si="21"/>
        <v>Evaluation interne</v>
      </c>
      <c r="L149" s="16">
        <f t="shared" si="22"/>
        <v>2030</v>
      </c>
      <c r="M149" s="71" t="s">
        <v>79</v>
      </c>
      <c r="N149" s="71">
        <v>2028</v>
      </c>
      <c r="O149" s="72">
        <v>40000</v>
      </c>
      <c r="P149" s="16"/>
      <c r="Q149" s="16"/>
      <c r="R149" s="16"/>
      <c r="S149" s="16"/>
      <c r="T149" s="105"/>
      <c r="U149" s="117"/>
      <c r="V149" s="153"/>
      <c r="W149" s="16"/>
      <c r="X149" s="16"/>
      <c r="Y149" s="16"/>
      <c r="Z149" s="280">
        <f xml:space="preserve"> 40000 + 25000</f>
        <v>65000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05"/>
      <c r="AZ149" s="152"/>
      <c r="BA149" s="16"/>
      <c r="BB149" s="16"/>
      <c r="BC149" s="16"/>
      <c r="BD149" s="84" t="s">
        <v>17</v>
      </c>
      <c r="BJ149" s="5" t="s">
        <v>356</v>
      </c>
      <c r="BK149" s="16"/>
      <c r="BL149" s="16"/>
      <c r="BM149" s="16" t="s">
        <v>286</v>
      </c>
      <c r="BN149" s="16"/>
    </row>
    <row r="150" spans="1:66" ht="14.4" x14ac:dyDescent="0.3">
      <c r="A150" s="117" t="s">
        <v>342</v>
      </c>
      <c r="B150" s="153" t="s">
        <v>343</v>
      </c>
      <c r="C150" s="110" t="s">
        <v>357</v>
      </c>
      <c r="D150" s="16" t="s">
        <v>112</v>
      </c>
      <c r="E150" s="16" t="s">
        <v>358</v>
      </c>
      <c r="F150" s="10">
        <v>2010</v>
      </c>
      <c r="G150" s="10" t="s">
        <v>349</v>
      </c>
      <c r="H150" s="86">
        <f t="shared" ca="1" si="20"/>
        <v>16</v>
      </c>
      <c r="I150" s="16">
        <f>'DEMARCHE EVS'!B6</f>
        <v>675000</v>
      </c>
      <c r="J150" s="16"/>
      <c r="K150" s="16" t="str">
        <f t="shared" si="21"/>
        <v>Evaluation interne</v>
      </c>
      <c r="L150" s="16">
        <f t="shared" si="22"/>
        <v>2030</v>
      </c>
      <c r="M150" s="71" t="s">
        <v>79</v>
      </c>
      <c r="N150" s="71">
        <v>2026</v>
      </c>
      <c r="O150" s="72">
        <v>40000</v>
      </c>
      <c r="P150" s="16"/>
      <c r="Q150" s="16"/>
      <c r="R150" s="16"/>
      <c r="S150" s="16"/>
      <c r="T150" s="280">
        <f xml:space="preserve"> 40000 + 25000</f>
        <v>65000</v>
      </c>
      <c r="U150" s="119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05"/>
      <c r="AZ150" s="152"/>
      <c r="BA150" s="16"/>
      <c r="BB150" s="16"/>
      <c r="BC150" s="16"/>
      <c r="BD150" s="84" t="s">
        <v>17</v>
      </c>
      <c r="BJ150" s="5" t="s">
        <v>357</v>
      </c>
      <c r="BK150" s="16"/>
      <c r="BL150" s="16"/>
      <c r="BM150" s="16" t="s">
        <v>286</v>
      </c>
      <c r="BN150" s="16"/>
    </row>
    <row r="151" spans="1:66" ht="14.4" x14ac:dyDescent="0.3">
      <c r="A151" s="117" t="s">
        <v>366</v>
      </c>
      <c r="B151" s="153" t="s">
        <v>367</v>
      </c>
      <c r="C151" s="109" t="s">
        <v>368</v>
      </c>
      <c r="D151" s="16" t="s">
        <v>112</v>
      </c>
      <c r="E151" s="16" t="s">
        <v>186</v>
      </c>
      <c r="F151" s="8">
        <v>2008</v>
      </c>
      <c r="G151" s="8"/>
      <c r="H151" s="86">
        <f t="shared" ca="1" si="20"/>
        <v>18</v>
      </c>
      <c r="I151" s="16"/>
      <c r="J151" s="16" t="s">
        <v>369</v>
      </c>
      <c r="K151" s="16" t="str">
        <f t="shared" si="21"/>
        <v xml:space="preserve"> </v>
      </c>
      <c r="L151" s="16" t="str">
        <f t="shared" si="22"/>
        <v xml:space="preserve"> </v>
      </c>
      <c r="M151" s="71" t="s">
        <v>79</v>
      </c>
      <c r="N151" s="71">
        <f>F151+39</f>
        <v>2047</v>
      </c>
      <c r="O151" s="72">
        <v>40000</v>
      </c>
      <c r="P151" s="16"/>
      <c r="Q151" s="16"/>
      <c r="R151" s="16"/>
      <c r="S151" s="16"/>
      <c r="T151" s="16"/>
      <c r="U151" s="119"/>
      <c r="V151" s="16"/>
      <c r="W151" s="16"/>
      <c r="X151" s="16"/>
      <c r="Y151" s="16"/>
      <c r="Z151" s="280">
        <v>40000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05"/>
      <c r="AZ151" s="152"/>
      <c r="BA151" s="16"/>
      <c r="BB151" s="16"/>
      <c r="BC151" s="16"/>
      <c r="BJ151" s="3" t="s">
        <v>368</v>
      </c>
      <c r="BK151" s="16"/>
      <c r="BL151" s="16"/>
      <c r="BM151" s="16" t="s">
        <v>286</v>
      </c>
      <c r="BN151" s="16"/>
    </row>
    <row r="152" spans="1:66" ht="14.4" x14ac:dyDescent="0.3">
      <c r="A152" s="117" t="s">
        <v>366</v>
      </c>
      <c r="B152" s="153" t="s">
        <v>367</v>
      </c>
      <c r="C152" s="109" t="s">
        <v>370</v>
      </c>
      <c r="D152" s="16" t="s">
        <v>112</v>
      </c>
      <c r="E152" s="16" t="s">
        <v>186</v>
      </c>
      <c r="F152" s="8">
        <v>2008</v>
      </c>
      <c r="G152" s="8"/>
      <c r="H152" s="86">
        <f t="shared" ca="1" si="20"/>
        <v>18</v>
      </c>
      <c r="I152" s="16"/>
      <c r="J152" s="16" t="s">
        <v>369</v>
      </c>
      <c r="K152" s="16" t="str">
        <f t="shared" si="21"/>
        <v xml:space="preserve"> </v>
      </c>
      <c r="L152" s="16" t="str">
        <f t="shared" si="22"/>
        <v xml:space="preserve"> </v>
      </c>
      <c r="M152" s="71" t="s">
        <v>79</v>
      </c>
      <c r="N152" s="71">
        <f>F152+39</f>
        <v>2047</v>
      </c>
      <c r="O152" s="72">
        <v>40000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280">
        <v>40000</v>
      </c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05"/>
      <c r="AZ152" s="152"/>
      <c r="BA152" s="16"/>
      <c r="BB152" s="16"/>
      <c r="BC152" s="16"/>
      <c r="BJ152" s="3" t="s">
        <v>370</v>
      </c>
      <c r="BK152" s="16"/>
      <c r="BL152" s="16"/>
      <c r="BM152" s="16" t="s">
        <v>286</v>
      </c>
      <c r="BN152" s="16"/>
    </row>
    <row r="153" spans="1:66" ht="14.7" customHeight="1" x14ac:dyDescent="0.3">
      <c r="A153" s="117" t="s">
        <v>366</v>
      </c>
      <c r="B153" s="153" t="s">
        <v>367</v>
      </c>
      <c r="C153" s="109" t="s">
        <v>371</v>
      </c>
      <c r="D153" s="16" t="s">
        <v>112</v>
      </c>
      <c r="E153" s="16" t="s">
        <v>186</v>
      </c>
      <c r="F153" s="8">
        <v>2008</v>
      </c>
      <c r="G153" s="8"/>
      <c r="H153" s="86">
        <f t="shared" ca="1" si="20"/>
        <v>18</v>
      </c>
      <c r="I153" s="16"/>
      <c r="J153" s="16" t="s">
        <v>369</v>
      </c>
      <c r="K153" s="16" t="str">
        <f t="shared" si="21"/>
        <v xml:space="preserve"> </v>
      </c>
      <c r="L153" s="16" t="str">
        <f t="shared" si="22"/>
        <v xml:space="preserve"> </v>
      </c>
      <c r="M153" s="71" t="s">
        <v>79</v>
      </c>
      <c r="N153" s="71">
        <f>F153+39</f>
        <v>2047</v>
      </c>
      <c r="O153" s="72">
        <v>40000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280">
        <v>40000</v>
      </c>
      <c r="AP153" s="16"/>
      <c r="AQ153" s="16"/>
      <c r="AR153" s="16"/>
      <c r="AS153" s="16"/>
      <c r="AT153" s="16"/>
      <c r="AU153" s="16"/>
      <c r="AV153" s="16"/>
      <c r="AW153" s="16"/>
      <c r="AX153" s="16"/>
      <c r="AY153" s="105"/>
      <c r="AZ153" s="152"/>
      <c r="BA153" s="16"/>
      <c r="BB153" s="16"/>
      <c r="BC153" s="16"/>
      <c r="BJ153" s="3" t="s">
        <v>371</v>
      </c>
      <c r="BK153" s="16"/>
      <c r="BL153" s="16"/>
      <c r="BM153" s="16" t="s">
        <v>286</v>
      </c>
      <c r="BN153" s="16"/>
    </row>
    <row r="154" spans="1:66" ht="14.4" x14ac:dyDescent="0.3">
      <c r="A154" s="117" t="s">
        <v>366</v>
      </c>
      <c r="B154" s="153" t="s">
        <v>367</v>
      </c>
      <c r="C154" s="109" t="s">
        <v>372</v>
      </c>
      <c r="D154" s="16" t="s">
        <v>112</v>
      </c>
      <c r="E154" s="16" t="s">
        <v>186</v>
      </c>
      <c r="F154" s="18">
        <v>2008</v>
      </c>
      <c r="G154" s="18"/>
      <c r="H154" s="86">
        <f t="shared" ca="1" si="20"/>
        <v>18</v>
      </c>
      <c r="I154" s="16"/>
      <c r="J154" s="16" t="s">
        <v>369</v>
      </c>
      <c r="K154" s="16" t="str">
        <f t="shared" si="21"/>
        <v xml:space="preserve"> </v>
      </c>
      <c r="L154" s="16" t="str">
        <f t="shared" si="22"/>
        <v xml:space="preserve"> </v>
      </c>
      <c r="M154" s="71" t="s">
        <v>79</v>
      </c>
      <c r="N154" s="71">
        <f>F154+39</f>
        <v>2047</v>
      </c>
      <c r="O154" s="72">
        <v>40000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280">
        <v>40000</v>
      </c>
      <c r="AS154" s="16"/>
      <c r="AT154" s="16"/>
      <c r="AU154" s="16"/>
      <c r="AV154" s="16"/>
      <c r="AW154" s="16"/>
      <c r="AX154" s="16"/>
      <c r="AY154" s="105"/>
      <c r="AZ154" s="152"/>
      <c r="BA154" s="16"/>
      <c r="BB154" s="16"/>
      <c r="BC154" s="16"/>
      <c r="BJ154" s="3" t="s">
        <v>372</v>
      </c>
      <c r="BK154" s="16"/>
      <c r="BL154" s="16"/>
      <c r="BM154" s="16" t="s">
        <v>286</v>
      </c>
      <c r="BN154" s="16"/>
    </row>
    <row r="155" spans="1:66" ht="14.4" x14ac:dyDescent="0.3">
      <c r="A155" s="117" t="s">
        <v>366</v>
      </c>
      <c r="B155" s="153" t="s">
        <v>367</v>
      </c>
      <c r="C155" s="109" t="s">
        <v>373</v>
      </c>
      <c r="D155" s="16" t="s">
        <v>112</v>
      </c>
      <c r="E155" s="16" t="s">
        <v>186</v>
      </c>
      <c r="F155" s="8">
        <v>2008</v>
      </c>
      <c r="G155" s="8"/>
      <c r="H155" s="86">
        <f t="shared" ca="1" si="20"/>
        <v>18</v>
      </c>
      <c r="I155" s="16"/>
      <c r="J155" s="16" t="s">
        <v>369</v>
      </c>
      <c r="K155" s="16" t="str">
        <f t="shared" si="21"/>
        <v xml:space="preserve"> </v>
      </c>
      <c r="L155" s="16" t="str">
        <f t="shared" si="22"/>
        <v xml:space="preserve"> </v>
      </c>
      <c r="M155" s="71" t="s">
        <v>79</v>
      </c>
      <c r="N155" s="71">
        <f>F155+39</f>
        <v>2047</v>
      </c>
      <c r="O155" s="72">
        <v>40000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280">
        <v>40000</v>
      </c>
      <c r="AV155" s="16"/>
      <c r="AW155" s="16"/>
      <c r="AX155" s="16"/>
      <c r="AY155" s="105"/>
      <c r="AZ155" s="152"/>
      <c r="BA155" s="16"/>
      <c r="BB155" s="16"/>
      <c r="BC155" s="16"/>
      <c r="BJ155" s="3" t="s">
        <v>373</v>
      </c>
      <c r="BK155" s="16"/>
      <c r="BL155" s="16"/>
      <c r="BM155" s="16" t="s">
        <v>286</v>
      </c>
      <c r="BN155" s="16"/>
    </row>
    <row r="156" spans="1:66" ht="14.4" x14ac:dyDescent="0.3">
      <c r="A156" s="117" t="s">
        <v>366</v>
      </c>
      <c r="B156" s="153" t="s">
        <v>367</v>
      </c>
      <c r="C156" s="109" t="s">
        <v>374</v>
      </c>
      <c r="D156" s="16" t="s">
        <v>112</v>
      </c>
      <c r="E156" s="16" t="s">
        <v>375</v>
      </c>
      <c r="F156" s="8"/>
      <c r="G156" s="8"/>
      <c r="H156" s="86" t="str">
        <f t="shared" ca="1" si="20"/>
        <v/>
      </c>
      <c r="I156" s="16"/>
      <c r="J156" s="16" t="s">
        <v>369</v>
      </c>
      <c r="K156" s="16" t="str">
        <f t="shared" si="21"/>
        <v xml:space="preserve"> </v>
      </c>
      <c r="L156" s="16" t="str">
        <f t="shared" si="22"/>
        <v xml:space="preserve"> </v>
      </c>
      <c r="M156" s="71" t="s">
        <v>79</v>
      </c>
      <c r="N156" s="71">
        <v>2026</v>
      </c>
      <c r="O156" s="72">
        <v>40000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05"/>
      <c r="AZ156" s="152"/>
      <c r="BA156" s="16"/>
      <c r="BB156" s="16"/>
      <c r="BC156" s="16"/>
      <c r="BJ156" s="3" t="s">
        <v>376</v>
      </c>
      <c r="BK156" s="16"/>
      <c r="BL156" s="16"/>
      <c r="BM156" s="16" t="s">
        <v>286</v>
      </c>
      <c r="BN156" s="16"/>
    </row>
    <row r="157" spans="1:66" ht="15.75" customHeight="1" x14ac:dyDescent="0.3">
      <c r="A157" s="117" t="s">
        <v>366</v>
      </c>
      <c r="B157" s="153" t="s">
        <v>367</v>
      </c>
      <c r="C157" s="109" t="s">
        <v>377</v>
      </c>
      <c r="D157" s="16" t="s">
        <v>112</v>
      </c>
      <c r="E157" s="16" t="s">
        <v>186</v>
      </c>
      <c r="F157" s="8"/>
      <c r="G157" s="8"/>
      <c r="H157" s="86" t="str">
        <f t="shared" ca="1" si="20"/>
        <v/>
      </c>
      <c r="I157" s="16"/>
      <c r="J157" s="16"/>
      <c r="K157" s="16" t="str">
        <f t="shared" si="21"/>
        <v xml:space="preserve"> </v>
      </c>
      <c r="L157" s="16" t="str">
        <f t="shared" si="22"/>
        <v xml:space="preserve"> </v>
      </c>
      <c r="M157" s="71" t="s">
        <v>79</v>
      </c>
      <c r="N157" s="71">
        <f>F157+39</f>
        <v>39</v>
      </c>
      <c r="O157" s="72">
        <v>40000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05"/>
      <c r="AZ157" s="152"/>
      <c r="BA157" s="16"/>
      <c r="BB157" s="16"/>
      <c r="BC157" s="16"/>
      <c r="BJ157" s="3"/>
      <c r="BK157" s="16"/>
      <c r="BL157" s="16"/>
      <c r="BM157" s="16"/>
      <c r="BN157" s="16"/>
    </row>
    <row r="158" spans="1:66" ht="14.4" x14ac:dyDescent="0.3">
      <c r="A158" s="117" t="s">
        <v>366</v>
      </c>
      <c r="B158" s="153" t="s">
        <v>378</v>
      </c>
      <c r="C158" s="111" t="s">
        <v>391</v>
      </c>
      <c r="D158" s="16" t="s">
        <v>112</v>
      </c>
      <c r="E158" s="16" t="s">
        <v>184</v>
      </c>
      <c r="F158" s="6">
        <v>2020</v>
      </c>
      <c r="G158" s="6"/>
      <c r="H158" s="86">
        <f t="shared" ca="1" si="20"/>
        <v>6</v>
      </c>
      <c r="I158" s="16"/>
      <c r="J158" s="16" t="s">
        <v>369</v>
      </c>
      <c r="K158" s="16" t="str">
        <f t="shared" si="21"/>
        <v>Evaluation interne</v>
      </c>
      <c r="L158" s="16">
        <f t="shared" si="22"/>
        <v>2040</v>
      </c>
      <c r="M158" s="71" t="s">
        <v>79</v>
      </c>
      <c r="N158" s="71">
        <f>F158+39</f>
        <v>2059</v>
      </c>
      <c r="O158" s="72">
        <v>40000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280">
        <v>5000</v>
      </c>
      <c r="AV158" s="16"/>
      <c r="AW158" s="16"/>
      <c r="AX158" s="16"/>
      <c r="AY158" s="105"/>
      <c r="AZ158" s="152"/>
      <c r="BA158" s="16"/>
      <c r="BB158" s="16"/>
      <c r="BC158" s="16"/>
      <c r="BD158" s="84" t="s">
        <v>17</v>
      </c>
      <c r="BJ158" s="1" t="s">
        <v>391</v>
      </c>
      <c r="BK158" s="16"/>
      <c r="BL158" s="16"/>
      <c r="BM158" s="16" t="s">
        <v>286</v>
      </c>
      <c r="BN158" s="16"/>
    </row>
    <row r="159" spans="1:66" ht="14.4" x14ac:dyDescent="0.3">
      <c r="A159" s="117" t="s">
        <v>366</v>
      </c>
      <c r="B159" s="153" t="s">
        <v>378</v>
      </c>
      <c r="C159" s="111" t="s">
        <v>408</v>
      </c>
      <c r="D159" s="16" t="s">
        <v>98</v>
      </c>
      <c r="E159" s="16" t="s">
        <v>409</v>
      </c>
      <c r="F159" s="6">
        <v>2019</v>
      </c>
      <c r="G159" s="6"/>
      <c r="H159" s="86">
        <f t="shared" ca="1" si="20"/>
        <v>7</v>
      </c>
      <c r="I159" s="16"/>
      <c r="J159" s="16" t="s">
        <v>107</v>
      </c>
      <c r="K159" s="16" t="str">
        <f t="shared" si="21"/>
        <v>Evaluation interne</v>
      </c>
      <c r="L159" s="16">
        <f t="shared" si="22"/>
        <v>2039</v>
      </c>
      <c r="M159" s="71" t="s">
        <v>79</v>
      </c>
      <c r="N159" s="71">
        <f>F159+20</f>
        <v>2039</v>
      </c>
      <c r="O159" s="72">
        <v>40000</v>
      </c>
      <c r="P159" s="63">
        <v>75000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80">
        <v>5000</v>
      </c>
      <c r="AS159" s="16"/>
      <c r="AT159" s="16"/>
      <c r="AU159" s="16"/>
      <c r="AV159" s="16"/>
      <c r="AW159" s="16"/>
      <c r="AX159" s="16"/>
      <c r="AY159" s="105"/>
      <c r="AZ159" s="152"/>
      <c r="BA159" s="16"/>
      <c r="BB159" s="16"/>
      <c r="BC159" s="16"/>
      <c r="BJ159" s="1" t="s">
        <v>408</v>
      </c>
      <c r="BK159" s="16"/>
      <c r="BL159" s="16"/>
      <c r="BM159" s="16" t="s">
        <v>286</v>
      </c>
      <c r="BN159" s="16"/>
    </row>
    <row r="160" spans="1:66" ht="14.4" x14ac:dyDescent="0.3">
      <c r="A160" s="117" t="s">
        <v>366</v>
      </c>
      <c r="B160" s="153" t="s">
        <v>378</v>
      </c>
      <c r="C160" s="111" t="s">
        <v>410</v>
      </c>
      <c r="D160" s="16" t="s">
        <v>106</v>
      </c>
      <c r="E160" s="16" t="s">
        <v>409</v>
      </c>
      <c r="F160" s="6">
        <v>2019</v>
      </c>
      <c r="G160" s="6"/>
      <c r="H160" s="86">
        <f t="shared" ca="1" si="20"/>
        <v>7</v>
      </c>
      <c r="I160" s="16"/>
      <c r="J160" s="16"/>
      <c r="K160" s="16" t="str">
        <f t="shared" si="21"/>
        <v>Evaluation interne</v>
      </c>
      <c r="L160" s="16">
        <f t="shared" si="22"/>
        <v>2039</v>
      </c>
      <c r="M160" s="71"/>
      <c r="N160" s="71">
        <v>2039</v>
      </c>
      <c r="O160" s="72"/>
      <c r="P160" s="63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80">
        <v>5000</v>
      </c>
      <c r="AS160" s="16"/>
      <c r="AT160" s="16"/>
      <c r="AU160" s="16"/>
      <c r="AV160" s="16"/>
      <c r="AW160" s="16"/>
      <c r="AX160" s="16"/>
      <c r="AY160" s="105"/>
      <c r="AZ160" s="152"/>
      <c r="BA160" s="16"/>
      <c r="BB160" s="16"/>
      <c r="BC160" s="16"/>
      <c r="BJ160" s="1"/>
      <c r="BK160" s="16"/>
      <c r="BL160" s="16"/>
      <c r="BM160" s="16"/>
      <c r="BN160" s="16"/>
    </row>
    <row r="161" spans="1:68" ht="14.4" x14ac:dyDescent="0.3">
      <c r="A161" s="117" t="s">
        <v>366</v>
      </c>
      <c r="B161" s="153" t="s">
        <v>378</v>
      </c>
      <c r="C161" s="111" t="s">
        <v>411</v>
      </c>
      <c r="D161" s="16" t="s">
        <v>112</v>
      </c>
      <c r="E161" s="16" t="s">
        <v>409</v>
      </c>
      <c r="F161" s="6">
        <v>2019</v>
      </c>
      <c r="G161" s="6"/>
      <c r="H161" s="86">
        <f t="shared" ca="1" si="20"/>
        <v>7</v>
      </c>
      <c r="I161" s="16"/>
      <c r="J161" s="16" t="s">
        <v>369</v>
      </c>
      <c r="K161" s="16" t="str">
        <f t="shared" si="21"/>
        <v>Evaluation interne</v>
      </c>
      <c r="L161" s="16">
        <f t="shared" si="22"/>
        <v>2039</v>
      </c>
      <c r="M161" s="71" t="s">
        <v>79</v>
      </c>
      <c r="N161" s="71">
        <f>F161+20</f>
        <v>2039</v>
      </c>
      <c r="O161" s="72">
        <v>40000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80">
        <v>5000</v>
      </c>
      <c r="AS161" s="16"/>
      <c r="AT161" s="16"/>
      <c r="AU161" s="16"/>
      <c r="AV161" s="16"/>
      <c r="AW161" s="16"/>
      <c r="AX161" s="16"/>
      <c r="AY161" s="105"/>
      <c r="AZ161" s="152"/>
      <c r="BA161" s="16"/>
      <c r="BB161" s="16"/>
      <c r="BC161" s="16"/>
      <c r="BD161" s="84" t="s">
        <v>17</v>
      </c>
      <c r="BJ161" s="1" t="s">
        <v>411</v>
      </c>
      <c r="BK161" s="16"/>
      <c r="BL161" s="16"/>
      <c r="BM161" s="16" t="s">
        <v>286</v>
      </c>
      <c r="BN161" s="16"/>
    </row>
    <row r="162" spans="1:68" ht="14.4" x14ac:dyDescent="0.3">
      <c r="A162" s="117" t="s">
        <v>366</v>
      </c>
      <c r="B162" s="153" t="s">
        <v>378</v>
      </c>
      <c r="C162" s="111" t="s">
        <v>387</v>
      </c>
      <c r="D162" s="16" t="s">
        <v>112</v>
      </c>
      <c r="E162" s="16" t="s">
        <v>388</v>
      </c>
      <c r="F162" s="6">
        <v>2017</v>
      </c>
      <c r="G162" s="6"/>
      <c r="H162" s="86">
        <f t="shared" ca="1" si="20"/>
        <v>9</v>
      </c>
      <c r="I162" s="16"/>
      <c r="J162" s="16" t="s">
        <v>369</v>
      </c>
      <c r="K162" s="16" t="str">
        <f t="shared" si="21"/>
        <v>Evaluation interne</v>
      </c>
      <c r="L162" s="16">
        <f t="shared" si="22"/>
        <v>2037</v>
      </c>
      <c r="M162" s="71" t="s">
        <v>79</v>
      </c>
      <c r="N162" s="71">
        <f t="shared" ref="N162:N172" si="23">F162+39</f>
        <v>2056</v>
      </c>
      <c r="O162" s="72">
        <v>40000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280">
        <v>5000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05"/>
      <c r="AZ162" s="152"/>
      <c r="BA162" s="16"/>
      <c r="BB162" s="16"/>
      <c r="BC162" s="16"/>
      <c r="BJ162" s="1" t="s">
        <v>387</v>
      </c>
      <c r="BK162" s="16"/>
      <c r="BL162" s="16"/>
      <c r="BM162" s="16" t="s">
        <v>286</v>
      </c>
      <c r="BN162" s="16"/>
    </row>
    <row r="163" spans="1:68" ht="14.4" x14ac:dyDescent="0.3">
      <c r="A163" s="117" t="s">
        <v>366</v>
      </c>
      <c r="B163" s="153" t="s">
        <v>378</v>
      </c>
      <c r="C163" s="111" t="s">
        <v>379</v>
      </c>
      <c r="D163" s="16" t="s">
        <v>98</v>
      </c>
      <c r="E163" s="16" t="s">
        <v>142</v>
      </c>
      <c r="F163" s="6">
        <v>2015</v>
      </c>
      <c r="G163" s="6"/>
      <c r="H163" s="86">
        <f t="shared" ca="1" si="20"/>
        <v>11</v>
      </c>
      <c r="I163" s="16">
        <f>'DEMARCHE EVS'!B9</f>
        <v>950000</v>
      </c>
      <c r="J163" s="16" t="s">
        <v>369</v>
      </c>
      <c r="K163" s="16" t="str">
        <f t="shared" si="21"/>
        <v>Evaluation interne</v>
      </c>
      <c r="L163" s="16">
        <f t="shared" si="22"/>
        <v>2035</v>
      </c>
      <c r="M163" s="71" t="s">
        <v>79</v>
      </c>
      <c r="N163" s="71">
        <f t="shared" si="23"/>
        <v>2054</v>
      </c>
      <c r="O163" s="72">
        <v>40000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54"/>
      <c r="AH163" s="54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280">
        <v>5000</v>
      </c>
      <c r="AV163" s="16"/>
      <c r="AW163" s="16"/>
      <c r="AX163" s="16"/>
      <c r="AY163" s="105"/>
      <c r="AZ163" s="152"/>
      <c r="BA163" s="16"/>
      <c r="BB163" s="16"/>
      <c r="BC163" s="16"/>
      <c r="BJ163" s="1" t="s">
        <v>379</v>
      </c>
      <c r="BK163" s="16"/>
      <c r="BL163" s="16"/>
      <c r="BM163" s="16" t="s">
        <v>286</v>
      </c>
      <c r="BN163" s="16"/>
    </row>
    <row r="164" spans="1:68" ht="14.4" x14ac:dyDescent="0.3">
      <c r="A164" s="117" t="s">
        <v>366</v>
      </c>
      <c r="B164" s="153" t="s">
        <v>378</v>
      </c>
      <c r="C164" s="111" t="s">
        <v>380</v>
      </c>
      <c r="D164" s="16" t="s">
        <v>112</v>
      </c>
      <c r="E164" s="16"/>
      <c r="F164" s="6">
        <v>2014</v>
      </c>
      <c r="G164" s="6"/>
      <c r="H164" s="86">
        <f t="shared" ca="1" si="20"/>
        <v>12</v>
      </c>
      <c r="I164" s="16">
        <f>'DEMARCHE EVS'!B9</f>
        <v>950000</v>
      </c>
      <c r="J164" s="16" t="s">
        <v>369</v>
      </c>
      <c r="K164" s="16" t="str">
        <f t="shared" si="21"/>
        <v>Evaluation interne</v>
      </c>
      <c r="L164" s="16">
        <f t="shared" si="22"/>
        <v>2034</v>
      </c>
      <c r="M164" s="71" t="s">
        <v>79</v>
      </c>
      <c r="N164" s="71">
        <f t="shared" si="23"/>
        <v>2053</v>
      </c>
      <c r="O164" s="72">
        <v>40000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54"/>
      <c r="AH164" s="54"/>
      <c r="AI164" s="16"/>
      <c r="AJ164" s="16"/>
      <c r="AK164" s="16"/>
      <c r="AL164" s="16"/>
      <c r="AM164" s="16"/>
      <c r="AN164" s="16"/>
      <c r="AO164" s="16"/>
      <c r="AP164" s="16"/>
      <c r="AQ164" s="16"/>
      <c r="AR164" s="280">
        <v>5000</v>
      </c>
      <c r="AS164" s="16"/>
      <c r="AT164" s="16"/>
      <c r="AU164" s="16"/>
      <c r="AV164" s="16"/>
      <c r="AW164" s="16"/>
      <c r="AX164" s="16"/>
      <c r="AY164" s="105"/>
      <c r="AZ164" s="152"/>
      <c r="BA164" s="16"/>
      <c r="BB164" s="16"/>
      <c r="BC164" s="16"/>
      <c r="BD164" s="84" t="s">
        <v>17</v>
      </c>
      <c r="BJ164" s="1" t="s">
        <v>380</v>
      </c>
      <c r="BK164" s="16"/>
      <c r="BL164" s="16"/>
      <c r="BM164" s="16" t="s">
        <v>286</v>
      </c>
      <c r="BN164" s="16"/>
    </row>
    <row r="165" spans="1:68" ht="14.4" x14ac:dyDescent="0.3">
      <c r="A165" s="117" t="s">
        <v>366</v>
      </c>
      <c r="B165" s="153" t="s">
        <v>378</v>
      </c>
      <c r="C165" s="111" t="s">
        <v>383</v>
      </c>
      <c r="D165" s="16" t="s">
        <v>112</v>
      </c>
      <c r="E165" s="16" t="s">
        <v>384</v>
      </c>
      <c r="F165" s="6">
        <v>2014</v>
      </c>
      <c r="G165" s="6"/>
      <c r="H165" s="86">
        <f t="shared" ca="1" si="20"/>
        <v>12</v>
      </c>
      <c r="I165" s="16">
        <f>'DEMARCHE EVS'!B8</f>
        <v>840000</v>
      </c>
      <c r="J165" s="16" t="s">
        <v>369</v>
      </c>
      <c r="K165" s="16" t="str">
        <f t="shared" si="21"/>
        <v>Evaluation interne</v>
      </c>
      <c r="L165" s="16">
        <f t="shared" si="22"/>
        <v>2034</v>
      </c>
      <c r="M165" s="71" t="s">
        <v>79</v>
      </c>
      <c r="N165" s="71">
        <f t="shared" si="23"/>
        <v>2053</v>
      </c>
      <c r="O165" s="72">
        <v>40000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54"/>
      <c r="AH165" s="54"/>
      <c r="AI165" s="16"/>
      <c r="AJ165" s="16"/>
      <c r="AK165" s="16"/>
      <c r="AL165" s="16"/>
      <c r="AM165" s="16"/>
      <c r="AN165" s="16"/>
      <c r="AO165" s="16"/>
      <c r="AP165" s="16"/>
      <c r="AQ165" s="16"/>
      <c r="AR165" s="280">
        <v>5000</v>
      </c>
      <c r="AS165" s="16"/>
      <c r="AT165" s="16"/>
      <c r="AU165" s="16"/>
      <c r="AV165" s="16"/>
      <c r="AW165" s="16"/>
      <c r="AX165" s="16"/>
      <c r="AY165" s="105"/>
      <c r="AZ165" s="152"/>
      <c r="BA165" s="16"/>
      <c r="BB165" s="16"/>
      <c r="BC165" s="16"/>
      <c r="BD165" s="84" t="s">
        <v>17</v>
      </c>
      <c r="BJ165" s="1" t="s">
        <v>383</v>
      </c>
      <c r="BK165" s="16"/>
      <c r="BL165" s="16"/>
      <c r="BM165" s="16" t="s">
        <v>286</v>
      </c>
      <c r="BN165" s="16"/>
    </row>
    <row r="166" spans="1:68" ht="43.2" x14ac:dyDescent="0.3">
      <c r="A166" s="117" t="s">
        <v>366</v>
      </c>
      <c r="B166" s="153" t="s">
        <v>378</v>
      </c>
      <c r="C166" s="111" t="s">
        <v>385</v>
      </c>
      <c r="D166" s="16" t="s">
        <v>112</v>
      </c>
      <c r="E166" s="16" t="s">
        <v>109</v>
      </c>
      <c r="F166" s="6">
        <v>2013</v>
      </c>
      <c r="G166" s="6"/>
      <c r="H166" s="86">
        <f t="shared" ca="1" si="20"/>
        <v>13</v>
      </c>
      <c r="I166" s="16">
        <f>'DEMARCHE EVS'!B6</f>
        <v>675000</v>
      </c>
      <c r="J166" s="16" t="s">
        <v>369</v>
      </c>
      <c r="K166" s="16" t="str">
        <f t="shared" si="21"/>
        <v>Evaluation interne</v>
      </c>
      <c r="L166" s="16">
        <f t="shared" si="22"/>
        <v>2033</v>
      </c>
      <c r="M166" s="71" t="s">
        <v>79</v>
      </c>
      <c r="N166" s="71">
        <f t="shared" si="23"/>
        <v>2052</v>
      </c>
      <c r="O166" s="72">
        <v>40000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80">
        <v>5000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05"/>
      <c r="AZ166" s="152"/>
      <c r="BA166" s="16"/>
      <c r="BB166" s="16"/>
      <c r="BC166" s="16"/>
      <c r="BD166" s="84" t="s">
        <v>17</v>
      </c>
      <c r="BJ166" s="1" t="s">
        <v>385</v>
      </c>
      <c r="BK166" s="16"/>
      <c r="BL166" s="16"/>
      <c r="BM166" s="16" t="s">
        <v>286</v>
      </c>
      <c r="BN166" s="16"/>
      <c r="BO166" s="126" t="s">
        <v>386</v>
      </c>
      <c r="BP166" s="85">
        <v>2025</v>
      </c>
    </row>
    <row r="167" spans="1:68" ht="14.4" x14ac:dyDescent="0.3">
      <c r="A167" s="117" t="s">
        <v>366</v>
      </c>
      <c r="B167" s="153" t="s">
        <v>378</v>
      </c>
      <c r="C167" s="111" t="s">
        <v>389</v>
      </c>
      <c r="D167" s="16" t="s">
        <v>112</v>
      </c>
      <c r="E167" s="16" t="s">
        <v>390</v>
      </c>
      <c r="F167" s="6">
        <v>2013</v>
      </c>
      <c r="G167" s="6"/>
      <c r="H167" s="86">
        <f t="shared" ca="1" si="20"/>
        <v>13</v>
      </c>
      <c r="I167" s="16">
        <f>'DEMARCHE EVS'!B6</f>
        <v>675000</v>
      </c>
      <c r="J167" s="16" t="s">
        <v>369</v>
      </c>
      <c r="K167" s="16" t="str">
        <f t="shared" si="21"/>
        <v>Evaluation interne</v>
      </c>
      <c r="L167" s="16">
        <f t="shared" si="22"/>
        <v>2033</v>
      </c>
      <c r="M167" s="71" t="s">
        <v>79</v>
      </c>
      <c r="N167" s="71">
        <f t="shared" si="23"/>
        <v>2052</v>
      </c>
      <c r="O167" s="72">
        <v>40000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80">
        <v>5000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05"/>
      <c r="AZ167" s="152"/>
      <c r="BA167" s="16"/>
      <c r="BB167" s="16"/>
      <c r="BC167" s="16"/>
      <c r="BD167" s="84" t="s">
        <v>17</v>
      </c>
      <c r="BJ167" s="1" t="s">
        <v>389</v>
      </c>
      <c r="BK167" s="16"/>
      <c r="BL167" s="16"/>
      <c r="BM167" s="16" t="s">
        <v>286</v>
      </c>
      <c r="BN167" s="16"/>
    </row>
    <row r="168" spans="1:68" ht="14.4" x14ac:dyDescent="0.3">
      <c r="A168" s="117" t="s">
        <v>366</v>
      </c>
      <c r="B168" s="153" t="s">
        <v>378</v>
      </c>
      <c r="C168" s="114" t="s">
        <v>412</v>
      </c>
      <c r="D168" s="16" t="s">
        <v>112</v>
      </c>
      <c r="E168" s="16" t="s">
        <v>245</v>
      </c>
      <c r="F168" s="27">
        <v>2013</v>
      </c>
      <c r="G168" s="27"/>
      <c r="H168" s="86">
        <f t="shared" ca="1" si="20"/>
        <v>13</v>
      </c>
      <c r="I168" s="16">
        <f>'DEMARCHE EVS'!B4</f>
        <v>70000</v>
      </c>
      <c r="J168" s="16" t="s">
        <v>369</v>
      </c>
      <c r="K168" s="16" t="str">
        <f t="shared" si="21"/>
        <v>Evaluation interne</v>
      </c>
      <c r="L168" s="16">
        <f t="shared" si="22"/>
        <v>2033</v>
      </c>
      <c r="M168" s="71" t="s">
        <v>79</v>
      </c>
      <c r="N168" s="71">
        <f t="shared" si="23"/>
        <v>2052</v>
      </c>
      <c r="O168" s="72">
        <v>40000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80">
        <v>5000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05"/>
      <c r="AZ168" s="152"/>
      <c r="BA168" s="16"/>
      <c r="BB168" s="16"/>
      <c r="BC168" s="16"/>
      <c r="BJ168" s="26" t="s">
        <v>412</v>
      </c>
      <c r="BK168" s="16"/>
      <c r="BL168" s="16"/>
      <c r="BM168" s="16" t="s">
        <v>286</v>
      </c>
      <c r="BN168" s="16"/>
    </row>
    <row r="169" spans="1:68" ht="14.4" x14ac:dyDescent="0.3">
      <c r="A169" s="117" t="s">
        <v>366</v>
      </c>
      <c r="B169" s="153" t="s">
        <v>378</v>
      </c>
      <c r="C169" s="111" t="s">
        <v>381</v>
      </c>
      <c r="D169" s="16" t="s">
        <v>112</v>
      </c>
      <c r="E169" s="16" t="s">
        <v>382</v>
      </c>
      <c r="F169" s="13">
        <v>2012</v>
      </c>
      <c r="G169" s="13"/>
      <c r="H169" s="86">
        <f t="shared" ca="1" si="20"/>
        <v>14</v>
      </c>
      <c r="I169" s="16">
        <f>'DEMARCHE EVS'!B8</f>
        <v>840000</v>
      </c>
      <c r="J169" s="16" t="s">
        <v>81</v>
      </c>
      <c r="K169" s="16" t="str">
        <f t="shared" si="21"/>
        <v>Evaluation interne</v>
      </c>
      <c r="L169" s="16">
        <f t="shared" si="22"/>
        <v>2032</v>
      </c>
      <c r="M169" s="71" t="s">
        <v>79</v>
      </c>
      <c r="N169" s="71">
        <f t="shared" si="23"/>
        <v>2051</v>
      </c>
      <c r="O169" s="72">
        <v>40000</v>
      </c>
      <c r="P169" s="16"/>
      <c r="Q169" s="16"/>
      <c r="R169" s="16"/>
      <c r="S169" s="16"/>
      <c r="T169" s="16"/>
      <c r="U169" s="16"/>
      <c r="V169" s="16"/>
      <c r="W169" s="280">
        <v>5000</v>
      </c>
      <c r="X169" s="16"/>
      <c r="Y169" s="16"/>
      <c r="Z169" s="16"/>
      <c r="AA169" s="16"/>
      <c r="AB169" s="16"/>
      <c r="AC169" s="16"/>
      <c r="AD169" s="16"/>
      <c r="AE169" s="16"/>
      <c r="AF169" s="16"/>
      <c r="AG169" s="54"/>
      <c r="AH169" s="54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05"/>
      <c r="AZ169" s="152"/>
      <c r="BA169" s="16"/>
      <c r="BB169" s="16"/>
      <c r="BC169" s="16"/>
      <c r="BD169" s="84">
        <v>2026</v>
      </c>
      <c r="BJ169" s="1" t="s">
        <v>381</v>
      </c>
      <c r="BK169" s="16"/>
      <c r="BL169" s="16"/>
      <c r="BM169" s="16" t="s">
        <v>286</v>
      </c>
      <c r="BN169" s="124">
        <v>2025</v>
      </c>
    </row>
    <row r="170" spans="1:68" ht="14.4" x14ac:dyDescent="0.3">
      <c r="A170" s="117" t="s">
        <v>366</v>
      </c>
      <c r="B170" s="153" t="s">
        <v>378</v>
      </c>
      <c r="C170" s="111" t="s">
        <v>402</v>
      </c>
      <c r="D170" s="16" t="s">
        <v>112</v>
      </c>
      <c r="E170" s="16" t="s">
        <v>403</v>
      </c>
      <c r="F170" s="6">
        <v>2012</v>
      </c>
      <c r="G170" s="6"/>
      <c r="H170" s="86">
        <f t="shared" ca="1" si="20"/>
        <v>14</v>
      </c>
      <c r="I170" s="16">
        <f>'DEMARCHE EVS'!B8</f>
        <v>840000</v>
      </c>
      <c r="J170" s="16" t="s">
        <v>369</v>
      </c>
      <c r="K170" s="16" t="str">
        <f t="shared" si="21"/>
        <v>Evaluation interne</v>
      </c>
      <c r="L170" s="16">
        <f t="shared" si="22"/>
        <v>2032</v>
      </c>
      <c r="M170" s="71" t="s">
        <v>79</v>
      </c>
      <c r="N170" s="71">
        <f t="shared" si="23"/>
        <v>2051</v>
      </c>
      <c r="O170" s="72">
        <v>40000</v>
      </c>
      <c r="P170" s="16"/>
      <c r="Q170" s="16"/>
      <c r="R170" s="16"/>
      <c r="S170" s="16"/>
      <c r="T170" s="16"/>
      <c r="U170" s="16"/>
      <c r="V170" s="16"/>
      <c r="W170" s="280">
        <v>5000</v>
      </c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05"/>
      <c r="AZ170" s="152"/>
      <c r="BA170" s="16"/>
      <c r="BB170" s="16"/>
      <c r="BC170" s="16"/>
      <c r="BD170" s="84" t="s">
        <v>17</v>
      </c>
      <c r="BJ170" s="1" t="s">
        <v>402</v>
      </c>
      <c r="BK170" s="16"/>
      <c r="BL170" s="16"/>
      <c r="BM170" s="16" t="s">
        <v>286</v>
      </c>
      <c r="BN170" s="16"/>
    </row>
    <row r="171" spans="1:68" ht="14.4" x14ac:dyDescent="0.3">
      <c r="A171" s="117" t="s">
        <v>366</v>
      </c>
      <c r="B171" s="153" t="s">
        <v>378</v>
      </c>
      <c r="C171" s="111" t="s">
        <v>404</v>
      </c>
      <c r="D171" s="16" t="s">
        <v>112</v>
      </c>
      <c r="E171" s="16" t="s">
        <v>405</v>
      </c>
      <c r="F171" s="6">
        <v>2012</v>
      </c>
      <c r="G171" s="6" t="s">
        <v>406</v>
      </c>
      <c r="H171" s="86">
        <f t="shared" ref="H171:H199" ca="1" si="24">IF(F171="","",YEAR(TODAY())-F171)</f>
        <v>14</v>
      </c>
      <c r="I171" s="16">
        <f>'DEMARCHE EVS'!B8</f>
        <v>840000</v>
      </c>
      <c r="J171" s="16" t="s">
        <v>110</v>
      </c>
      <c r="K171" s="16" t="str">
        <f t="shared" si="21"/>
        <v>Evaluation interne</v>
      </c>
      <c r="L171" s="16">
        <f t="shared" si="22"/>
        <v>2032</v>
      </c>
      <c r="M171" s="71" t="s">
        <v>79</v>
      </c>
      <c r="N171" s="71">
        <f t="shared" si="23"/>
        <v>2051</v>
      </c>
      <c r="O171" s="72">
        <v>40000</v>
      </c>
      <c r="P171" s="16"/>
      <c r="Q171" s="16"/>
      <c r="R171" s="16"/>
      <c r="S171" s="16"/>
      <c r="T171" s="16"/>
      <c r="U171" s="16"/>
      <c r="V171" s="16"/>
      <c r="W171" s="280">
        <v>5000</v>
      </c>
      <c r="X171" s="246">
        <v>90000</v>
      </c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05"/>
      <c r="AZ171" s="152"/>
      <c r="BA171" s="16"/>
      <c r="BB171" s="16"/>
      <c r="BC171" s="16"/>
      <c r="BD171" s="84">
        <v>2026</v>
      </c>
      <c r="BJ171" s="1" t="s">
        <v>404</v>
      </c>
      <c r="BK171" s="16"/>
      <c r="BL171" s="16"/>
      <c r="BM171" s="16" t="s">
        <v>286</v>
      </c>
      <c r="BN171" s="124">
        <v>2025</v>
      </c>
      <c r="BO171" s="11" t="s">
        <v>407</v>
      </c>
    </row>
    <row r="172" spans="1:68" ht="14.4" x14ac:dyDescent="0.3">
      <c r="A172" s="117" t="s">
        <v>366</v>
      </c>
      <c r="B172" s="153" t="s">
        <v>378</v>
      </c>
      <c r="C172" s="12" t="s">
        <v>395</v>
      </c>
      <c r="D172" s="16" t="s">
        <v>98</v>
      </c>
      <c r="E172" s="16" t="s">
        <v>142</v>
      </c>
      <c r="F172" s="13">
        <v>2008</v>
      </c>
      <c r="G172" s="13"/>
      <c r="H172" s="86">
        <f t="shared" ca="1" si="24"/>
        <v>18</v>
      </c>
      <c r="I172" s="16"/>
      <c r="J172" s="16"/>
      <c r="K172" s="16" t="str">
        <f t="shared" si="21"/>
        <v xml:space="preserve"> </v>
      </c>
      <c r="L172" s="16" t="str">
        <f t="shared" si="22"/>
        <v xml:space="preserve"> </v>
      </c>
      <c r="M172" s="71" t="s">
        <v>79</v>
      </c>
      <c r="N172" s="71">
        <f t="shared" si="23"/>
        <v>2047</v>
      </c>
      <c r="O172" s="72">
        <v>40000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05"/>
      <c r="AZ172" s="152"/>
      <c r="BA172" s="16"/>
      <c r="BB172" s="16"/>
      <c r="BC172" s="16"/>
      <c r="BJ172" s="28" t="s">
        <v>395</v>
      </c>
      <c r="BK172" s="16"/>
      <c r="BL172" s="16"/>
      <c r="BM172" s="16" t="s">
        <v>286</v>
      </c>
      <c r="BN172" s="16"/>
    </row>
    <row r="173" spans="1:68" ht="14.4" x14ac:dyDescent="0.3">
      <c r="A173" s="117" t="s">
        <v>366</v>
      </c>
      <c r="B173" s="153" t="s">
        <v>378</v>
      </c>
      <c r="C173" s="12" t="s">
        <v>394</v>
      </c>
      <c r="D173" s="16" t="s">
        <v>98</v>
      </c>
      <c r="E173" s="16" t="s">
        <v>142</v>
      </c>
      <c r="F173" s="13">
        <v>2008</v>
      </c>
      <c r="G173" s="13"/>
      <c r="H173" s="86">
        <f t="shared" ca="1" si="24"/>
        <v>18</v>
      </c>
      <c r="I173" s="16"/>
      <c r="J173" s="16"/>
      <c r="K173" s="16" t="str">
        <f t="shared" si="21"/>
        <v xml:space="preserve"> </v>
      </c>
      <c r="L173" s="16" t="str">
        <f t="shared" si="22"/>
        <v xml:space="preserve"> </v>
      </c>
      <c r="M173" s="124" t="s">
        <v>125</v>
      </c>
      <c r="N173" s="71">
        <v>2032</v>
      </c>
      <c r="O173" s="72">
        <v>2500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K173" s="16"/>
      <c r="AL173" s="280">
        <v>2500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05"/>
      <c r="AZ173" s="152"/>
      <c r="BA173" s="16"/>
      <c r="BB173" s="16"/>
      <c r="BC173" s="16"/>
      <c r="BJ173" s="30" t="s">
        <v>394</v>
      </c>
      <c r="BK173" s="16"/>
      <c r="BL173" s="16"/>
      <c r="BM173" s="16" t="s">
        <v>286</v>
      </c>
      <c r="BN173" s="16"/>
    </row>
    <row r="174" spans="1:68" ht="14.4" x14ac:dyDescent="0.3">
      <c r="A174" s="117" t="s">
        <v>366</v>
      </c>
      <c r="B174" s="153" t="s">
        <v>378</v>
      </c>
      <c r="C174" s="114" t="s">
        <v>413</v>
      </c>
      <c r="D174" s="16" t="s">
        <v>98</v>
      </c>
      <c r="E174" s="16" t="s">
        <v>142</v>
      </c>
      <c r="F174" s="13">
        <v>2008</v>
      </c>
      <c r="G174" s="13"/>
      <c r="H174" s="86">
        <f t="shared" ca="1" si="24"/>
        <v>18</v>
      </c>
      <c r="I174" s="16"/>
      <c r="J174" s="16"/>
      <c r="K174" s="16" t="str">
        <f t="shared" ref="K174:K185" si="25">IF(F174&gt;2008,"Evaluation interne", " ")</f>
        <v xml:space="preserve"> </v>
      </c>
      <c r="L174" s="16" t="str">
        <f t="shared" ref="L174:L185" si="26">IF(F174&gt;2008, F174+20, " ")</f>
        <v xml:space="preserve"> </v>
      </c>
      <c r="M174" s="124" t="s">
        <v>125</v>
      </c>
      <c r="N174" s="71">
        <v>2032</v>
      </c>
      <c r="O174" s="72">
        <v>2500</v>
      </c>
      <c r="P174" s="16"/>
      <c r="Q174" s="16"/>
      <c r="R174" s="16"/>
      <c r="S174" s="16"/>
      <c r="T174" s="290"/>
      <c r="U174" s="16"/>
      <c r="V174" s="16"/>
      <c r="W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280">
        <v>2500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05"/>
      <c r="AZ174" s="152"/>
      <c r="BA174" s="16"/>
      <c r="BB174" s="16"/>
      <c r="BC174" s="16"/>
      <c r="BJ174" s="26" t="s">
        <v>413</v>
      </c>
      <c r="BK174" s="16"/>
      <c r="BL174" s="16"/>
      <c r="BM174" s="16" t="s">
        <v>286</v>
      </c>
      <c r="BN174" s="16"/>
    </row>
    <row r="175" spans="1:68" ht="14.4" x14ac:dyDescent="0.3">
      <c r="A175" s="117" t="s">
        <v>366</v>
      </c>
      <c r="B175" s="153" t="s">
        <v>378</v>
      </c>
      <c r="C175" s="114" t="s">
        <v>414</v>
      </c>
      <c r="D175" s="16" t="s">
        <v>98</v>
      </c>
      <c r="E175" s="16" t="s">
        <v>142</v>
      </c>
      <c r="F175" s="13">
        <v>2008</v>
      </c>
      <c r="G175" s="13"/>
      <c r="H175" s="86">
        <f t="shared" ca="1" si="24"/>
        <v>18</v>
      </c>
      <c r="I175" s="16"/>
      <c r="J175" s="16"/>
      <c r="K175" s="16" t="str">
        <f t="shared" si="25"/>
        <v xml:space="preserve"> </v>
      </c>
      <c r="L175" s="16" t="str">
        <f t="shared" si="26"/>
        <v xml:space="preserve"> </v>
      </c>
      <c r="M175" s="124" t="s">
        <v>125</v>
      </c>
      <c r="N175" s="71">
        <v>2032</v>
      </c>
      <c r="O175" s="72">
        <v>2500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E175" s="16"/>
      <c r="AF175" s="16"/>
      <c r="AG175" s="16"/>
      <c r="AH175" s="16"/>
      <c r="AI175" s="16"/>
      <c r="AJ175" s="16"/>
      <c r="AK175" s="16"/>
      <c r="AL175" s="280">
        <v>2500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05"/>
      <c r="AZ175" s="152"/>
      <c r="BA175" s="16"/>
      <c r="BB175" s="16"/>
      <c r="BC175" s="16"/>
      <c r="BJ175" s="26" t="s">
        <v>414</v>
      </c>
      <c r="BK175" s="16"/>
      <c r="BL175" s="16"/>
      <c r="BM175" s="16" t="s">
        <v>286</v>
      </c>
      <c r="BN175" s="16"/>
    </row>
    <row r="176" spans="1:68" ht="14.4" x14ac:dyDescent="0.3">
      <c r="A176" s="117" t="s">
        <v>366</v>
      </c>
      <c r="B176" s="153" t="s">
        <v>378</v>
      </c>
      <c r="C176" s="12" t="s">
        <v>397</v>
      </c>
      <c r="D176" s="16" t="s">
        <v>98</v>
      </c>
      <c r="E176" s="16" t="s">
        <v>142</v>
      </c>
      <c r="F176" s="13">
        <v>2007</v>
      </c>
      <c r="G176" s="13"/>
      <c r="H176" s="86">
        <f t="shared" ca="1" si="24"/>
        <v>19</v>
      </c>
      <c r="I176" s="16">
        <f>'DEMARCHE EVS'!B6</f>
        <v>675000</v>
      </c>
      <c r="J176" s="16" t="s">
        <v>369</v>
      </c>
      <c r="K176" s="16" t="str">
        <f t="shared" si="25"/>
        <v xml:space="preserve"> </v>
      </c>
      <c r="L176" s="16" t="str">
        <f t="shared" si="26"/>
        <v xml:space="preserve"> </v>
      </c>
      <c r="M176" s="71" t="s">
        <v>79</v>
      </c>
      <c r="N176" s="71">
        <v>2029</v>
      </c>
      <c r="O176" s="72">
        <v>40000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225">
        <v>170000</v>
      </c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05"/>
      <c r="AZ176" s="152"/>
      <c r="BA176" s="16"/>
      <c r="BB176" s="16"/>
      <c r="BC176" s="16"/>
      <c r="BJ176" s="29" t="s">
        <v>397</v>
      </c>
      <c r="BK176" s="16"/>
      <c r="BL176" s="16"/>
      <c r="BM176" s="16" t="s">
        <v>286</v>
      </c>
      <c r="BN176" s="16"/>
    </row>
    <row r="177" spans="1:66" ht="14.4" x14ac:dyDescent="0.3">
      <c r="A177" s="117" t="s">
        <v>366</v>
      </c>
      <c r="B177" s="153" t="s">
        <v>378</v>
      </c>
      <c r="C177" s="12" t="s">
        <v>399</v>
      </c>
      <c r="D177" s="16" t="s">
        <v>112</v>
      </c>
      <c r="E177" s="16" t="s">
        <v>400</v>
      </c>
      <c r="F177" s="13">
        <v>2007</v>
      </c>
      <c r="G177" s="13"/>
      <c r="H177" s="86">
        <f t="shared" ca="1" si="24"/>
        <v>19</v>
      </c>
      <c r="I177" s="16">
        <f>'DEMARCHE EVS'!B5</f>
        <v>500000</v>
      </c>
      <c r="J177" s="16" t="s">
        <v>369</v>
      </c>
      <c r="K177" s="16" t="str">
        <f t="shared" si="25"/>
        <v xml:space="preserve"> </v>
      </c>
      <c r="L177" s="16" t="str">
        <f t="shared" si="26"/>
        <v xml:space="preserve"> </v>
      </c>
      <c r="M177" s="71" t="s">
        <v>79</v>
      </c>
      <c r="N177" s="71">
        <f>F177+39</f>
        <v>2046</v>
      </c>
      <c r="O177" s="72">
        <v>40000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225">
        <v>170000</v>
      </c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05"/>
      <c r="AZ177" s="152"/>
      <c r="BA177" s="16"/>
      <c r="BB177" s="16"/>
      <c r="BC177" s="16"/>
      <c r="BJ177" s="29" t="s">
        <v>401</v>
      </c>
      <c r="BK177" s="16"/>
      <c r="BL177" s="16"/>
      <c r="BM177" s="16" t="s">
        <v>286</v>
      </c>
      <c r="BN177" s="16"/>
    </row>
    <row r="178" spans="1:66" ht="28.8" x14ac:dyDescent="0.3">
      <c r="A178" s="117" t="s">
        <v>366</v>
      </c>
      <c r="B178" s="153" t="s">
        <v>378</v>
      </c>
      <c r="C178" s="114" t="s">
        <v>392</v>
      </c>
      <c r="D178" s="16" t="s">
        <v>112</v>
      </c>
      <c r="E178" s="16" t="s">
        <v>245</v>
      </c>
      <c r="F178" s="27">
        <v>1998</v>
      </c>
      <c r="G178" s="27" t="s">
        <v>393</v>
      </c>
      <c r="H178" s="86">
        <f t="shared" ca="1" si="24"/>
        <v>28</v>
      </c>
      <c r="I178" s="16"/>
      <c r="J178" s="16"/>
      <c r="K178" s="16" t="str">
        <f t="shared" si="25"/>
        <v xml:space="preserve"> </v>
      </c>
      <c r="L178" s="16" t="str">
        <f t="shared" si="26"/>
        <v xml:space="preserve"> </v>
      </c>
      <c r="M178" s="124" t="s">
        <v>125</v>
      </c>
      <c r="N178" s="71">
        <v>2031</v>
      </c>
      <c r="O178" s="72">
        <v>2500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56">
        <v>2500</v>
      </c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05"/>
      <c r="AZ178" s="152"/>
      <c r="BA178" s="16"/>
      <c r="BB178" s="16"/>
      <c r="BC178" s="16"/>
      <c r="BJ178" s="26" t="s">
        <v>392</v>
      </c>
      <c r="BK178" s="16"/>
      <c r="BL178" s="16"/>
      <c r="BM178" s="16" t="s">
        <v>286</v>
      </c>
      <c r="BN178" s="16"/>
    </row>
    <row r="179" spans="1:66" ht="14.4" x14ac:dyDescent="0.3">
      <c r="A179" s="117" t="s">
        <v>366</v>
      </c>
      <c r="B179" s="153" t="s">
        <v>378</v>
      </c>
      <c r="C179" s="114" t="s">
        <v>396</v>
      </c>
      <c r="D179" s="16" t="s">
        <v>112</v>
      </c>
      <c r="E179" s="16" t="s">
        <v>245</v>
      </c>
      <c r="F179" s="27">
        <v>1998</v>
      </c>
      <c r="G179" s="27" t="s">
        <v>393</v>
      </c>
      <c r="H179" s="86">
        <f t="shared" ca="1" si="24"/>
        <v>28</v>
      </c>
      <c r="I179" s="16"/>
      <c r="J179" s="16"/>
      <c r="K179" s="16" t="str">
        <f t="shared" si="25"/>
        <v xml:space="preserve"> </v>
      </c>
      <c r="L179" s="16" t="str">
        <f t="shared" si="26"/>
        <v xml:space="preserve"> </v>
      </c>
      <c r="M179" s="124" t="s">
        <v>125</v>
      </c>
      <c r="N179" s="71">
        <v>2031</v>
      </c>
      <c r="O179" s="72">
        <v>2500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56">
        <v>2500</v>
      </c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05"/>
      <c r="AZ179" s="152"/>
      <c r="BA179" s="16"/>
      <c r="BB179" s="16"/>
      <c r="BC179" s="16"/>
      <c r="BJ179" s="26" t="s">
        <v>396</v>
      </c>
      <c r="BK179" s="16"/>
      <c r="BL179" s="16"/>
      <c r="BM179" s="16" t="s">
        <v>286</v>
      </c>
      <c r="BN179" s="16"/>
    </row>
    <row r="180" spans="1:66" ht="14.4" x14ac:dyDescent="0.3">
      <c r="A180" s="117" t="s">
        <v>415</v>
      </c>
      <c r="B180" s="153" t="s">
        <v>416</v>
      </c>
      <c r="C180" s="109" t="s">
        <v>427</v>
      </c>
      <c r="D180" s="16"/>
      <c r="E180" s="16" t="s">
        <v>428</v>
      </c>
      <c r="F180" s="8">
        <v>2013</v>
      </c>
      <c r="G180" s="299" t="s">
        <v>429</v>
      </c>
      <c r="H180" s="86">
        <f t="shared" ca="1" si="24"/>
        <v>13</v>
      </c>
      <c r="I180" s="16"/>
      <c r="J180" s="16"/>
      <c r="K180" s="16" t="str">
        <f t="shared" si="25"/>
        <v>Evaluation interne</v>
      </c>
      <c r="L180" s="16">
        <f t="shared" si="26"/>
        <v>2033</v>
      </c>
      <c r="M180" s="71" t="s">
        <v>79</v>
      </c>
      <c r="N180" s="71">
        <f t="shared" ref="N180:N185" si="27">F180+39</f>
        <v>2052</v>
      </c>
      <c r="O180" s="72">
        <v>40000</v>
      </c>
      <c r="P180" s="16"/>
      <c r="Q180" s="54"/>
      <c r="R180" s="54"/>
      <c r="S180" s="54"/>
      <c r="T180" s="62"/>
      <c r="U180" s="54"/>
      <c r="V180" s="54"/>
      <c r="W180" s="61"/>
      <c r="X180" s="16"/>
      <c r="Y180" s="16"/>
      <c r="Z180" s="54"/>
      <c r="AA180" s="54"/>
      <c r="AB180" s="54"/>
      <c r="AC180" s="54"/>
      <c r="AD180" s="54"/>
      <c r="AE180" s="54"/>
      <c r="AF180" s="16"/>
      <c r="AG180" s="61"/>
      <c r="AH180" s="61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05"/>
      <c r="AZ180" s="152"/>
      <c r="BA180" s="16"/>
      <c r="BB180" s="16"/>
      <c r="BC180" s="16"/>
      <c r="BD180" s="84" t="s">
        <v>17</v>
      </c>
      <c r="BJ180" s="3" t="s">
        <v>427</v>
      </c>
      <c r="BK180" s="16"/>
      <c r="BL180" s="16"/>
      <c r="BM180" s="16"/>
      <c r="BN180" s="16"/>
    </row>
    <row r="181" spans="1:66" ht="14.4" x14ac:dyDescent="0.3">
      <c r="A181" s="117" t="s">
        <v>415</v>
      </c>
      <c r="B181" s="153" t="s">
        <v>416</v>
      </c>
      <c r="C181" s="109" t="s">
        <v>419</v>
      </c>
      <c r="D181" s="16" t="s">
        <v>98</v>
      </c>
      <c r="E181" s="16" t="s">
        <v>142</v>
      </c>
      <c r="F181" s="296">
        <v>2004</v>
      </c>
      <c r="G181" s="287"/>
      <c r="H181" s="213">
        <f t="shared" ca="1" si="24"/>
        <v>22</v>
      </c>
      <c r="I181" s="16"/>
      <c r="J181" s="16" t="s">
        <v>81</v>
      </c>
      <c r="K181" s="16" t="str">
        <f t="shared" si="25"/>
        <v xml:space="preserve"> </v>
      </c>
      <c r="L181" s="16" t="str">
        <f t="shared" si="26"/>
        <v xml:space="preserve"> </v>
      </c>
      <c r="M181" s="106" t="s">
        <v>79</v>
      </c>
      <c r="N181" s="106">
        <f t="shared" si="27"/>
        <v>2043</v>
      </c>
      <c r="O181" s="173">
        <v>40000</v>
      </c>
      <c r="P181" s="16"/>
      <c r="Q181" s="16"/>
      <c r="R181" s="16"/>
      <c r="S181" s="16"/>
      <c r="T181" s="62"/>
      <c r="U181" s="62"/>
      <c r="V181" s="62"/>
      <c r="W181" s="54"/>
      <c r="X181" s="16"/>
      <c r="Y181" s="16"/>
      <c r="Z181" s="54"/>
      <c r="AA181" s="54"/>
      <c r="AB181" s="54"/>
      <c r="AC181" s="54"/>
      <c r="AD181" s="54"/>
      <c r="AE181" s="54"/>
      <c r="AF181" s="54"/>
      <c r="AG181" s="16"/>
      <c r="AH181" s="54"/>
      <c r="AI181" s="16"/>
      <c r="AJ181" s="225">
        <v>170000</v>
      </c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05"/>
      <c r="AZ181" s="152"/>
      <c r="BA181" s="16"/>
      <c r="BB181" s="16"/>
      <c r="BC181" s="16"/>
      <c r="BJ181" s="3" t="s">
        <v>419</v>
      </c>
      <c r="BK181" s="16"/>
      <c r="BL181" s="16"/>
      <c r="BM181" s="16">
        <v>2029</v>
      </c>
      <c r="BN181" s="16">
        <v>2027</v>
      </c>
    </row>
    <row r="182" spans="1:66" ht="14.4" x14ac:dyDescent="0.3">
      <c r="A182" s="117" t="s">
        <v>415</v>
      </c>
      <c r="B182" s="161" t="s">
        <v>416</v>
      </c>
      <c r="C182" s="295" t="s">
        <v>425</v>
      </c>
      <c r="D182" s="118"/>
      <c r="E182" s="118" t="s">
        <v>426</v>
      </c>
      <c r="F182" s="298">
        <v>2004</v>
      </c>
      <c r="G182" s="287"/>
      <c r="H182" s="213">
        <f t="shared" ca="1" si="24"/>
        <v>22</v>
      </c>
      <c r="I182" s="118"/>
      <c r="J182" s="118" t="s">
        <v>81</v>
      </c>
      <c r="K182" s="16" t="str">
        <f t="shared" si="25"/>
        <v xml:space="preserve"> </v>
      </c>
      <c r="L182" s="16" t="str">
        <f t="shared" si="26"/>
        <v xml:space="preserve"> </v>
      </c>
      <c r="M182" s="106" t="s">
        <v>79</v>
      </c>
      <c r="N182" s="106">
        <f t="shared" si="27"/>
        <v>2043</v>
      </c>
      <c r="O182" s="173">
        <v>40000</v>
      </c>
      <c r="P182" s="16"/>
      <c r="Q182" s="16"/>
      <c r="R182" s="16"/>
      <c r="S182" s="16"/>
      <c r="T182" s="62"/>
      <c r="U182" s="62"/>
      <c r="V182" s="62"/>
      <c r="W182" s="54"/>
      <c r="X182" s="16"/>
      <c r="Y182" s="16"/>
      <c r="Z182" s="54"/>
      <c r="AA182" s="54"/>
      <c r="AB182" s="54"/>
      <c r="AC182" s="217"/>
      <c r="AD182" s="54"/>
      <c r="AE182" s="217"/>
      <c r="AF182" s="217"/>
      <c r="AG182" s="304"/>
      <c r="AH182" s="304"/>
      <c r="AI182" s="118"/>
      <c r="AJ182" s="16"/>
      <c r="AK182" s="118"/>
      <c r="AL182" s="118"/>
      <c r="AM182" s="305">
        <v>170000</v>
      </c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218"/>
      <c r="AZ182" s="212"/>
      <c r="BA182" s="16"/>
      <c r="BB182" s="16"/>
      <c r="BC182" s="16"/>
      <c r="BD182" s="84" t="s">
        <v>17</v>
      </c>
      <c r="BJ182" s="3" t="s">
        <v>425</v>
      </c>
      <c r="BK182" s="16"/>
      <c r="BL182" s="16"/>
      <c r="BM182" s="16">
        <v>2030</v>
      </c>
      <c r="BN182" s="16"/>
    </row>
    <row r="183" spans="1:66" ht="14.4" x14ac:dyDescent="0.3">
      <c r="A183" s="117" t="s">
        <v>415</v>
      </c>
      <c r="B183" s="162" t="s">
        <v>416</v>
      </c>
      <c r="C183" s="283" t="s">
        <v>417</v>
      </c>
      <c r="D183" s="117"/>
      <c r="E183" s="117" t="s">
        <v>109</v>
      </c>
      <c r="F183" s="285">
        <v>2003</v>
      </c>
      <c r="G183" s="287"/>
      <c r="H183" s="213">
        <f t="shared" ca="1" si="24"/>
        <v>23</v>
      </c>
      <c r="I183" s="117"/>
      <c r="J183" s="117" t="s">
        <v>81</v>
      </c>
      <c r="K183" s="16" t="str">
        <f t="shared" si="25"/>
        <v xml:space="preserve"> </v>
      </c>
      <c r="L183" s="16" t="str">
        <f t="shared" si="26"/>
        <v xml:space="preserve"> </v>
      </c>
      <c r="M183" s="170" t="s">
        <v>79</v>
      </c>
      <c r="N183" s="170">
        <f t="shared" si="27"/>
        <v>2042</v>
      </c>
      <c r="O183" s="134">
        <v>40000</v>
      </c>
      <c r="P183" s="117"/>
      <c r="Q183" s="117"/>
      <c r="R183" s="117"/>
      <c r="S183" s="117"/>
      <c r="T183" s="216"/>
      <c r="U183" s="216"/>
      <c r="V183" s="216"/>
      <c r="W183" s="216"/>
      <c r="X183" s="117"/>
      <c r="Y183" s="117"/>
      <c r="Z183" s="216"/>
      <c r="AA183" s="216"/>
      <c r="AB183" s="292"/>
      <c r="AC183" s="54"/>
      <c r="AD183" s="225">
        <v>170000</v>
      </c>
      <c r="AE183" s="216"/>
      <c r="AF183" s="216"/>
      <c r="AG183" s="216"/>
      <c r="AH183" s="216"/>
      <c r="AI183" s="117"/>
      <c r="AJ183" s="16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52"/>
      <c r="BA183" s="16"/>
      <c r="BB183" s="16"/>
      <c r="BC183" s="16"/>
      <c r="BD183" s="84" t="s">
        <v>17</v>
      </c>
      <c r="BJ183" s="294" t="s">
        <v>417</v>
      </c>
      <c r="BM183" s="11">
        <v>2027</v>
      </c>
      <c r="BN183" s="11">
        <v>2027</v>
      </c>
    </row>
    <row r="184" spans="1:66" ht="14.4" x14ac:dyDescent="0.3">
      <c r="A184" s="117" t="s">
        <v>415</v>
      </c>
      <c r="B184" s="162" t="s">
        <v>416</v>
      </c>
      <c r="C184" s="283" t="s">
        <v>418</v>
      </c>
      <c r="D184" s="117"/>
      <c r="E184" s="117" t="s">
        <v>109</v>
      </c>
      <c r="F184" s="285">
        <v>2003</v>
      </c>
      <c r="G184" s="287"/>
      <c r="H184" s="213">
        <f t="shared" ca="1" si="24"/>
        <v>23</v>
      </c>
      <c r="I184" s="117"/>
      <c r="J184" s="117" t="s">
        <v>81</v>
      </c>
      <c r="K184" s="16" t="str">
        <f t="shared" si="25"/>
        <v xml:space="preserve"> </v>
      </c>
      <c r="L184" s="16" t="str">
        <f t="shared" si="26"/>
        <v xml:space="preserve"> </v>
      </c>
      <c r="M184" s="170" t="s">
        <v>79</v>
      </c>
      <c r="N184" s="170">
        <f t="shared" si="27"/>
        <v>2042</v>
      </c>
      <c r="O184" s="134">
        <v>40000</v>
      </c>
      <c r="P184" s="117"/>
      <c r="Q184" s="117"/>
      <c r="R184" s="117"/>
      <c r="S184" s="117"/>
      <c r="T184" s="183"/>
      <c r="U184" s="183"/>
      <c r="V184" s="183"/>
      <c r="W184" s="216"/>
      <c r="X184" s="117"/>
      <c r="Y184" s="117"/>
      <c r="Z184" s="303"/>
      <c r="AA184" s="216"/>
      <c r="AB184" s="292"/>
      <c r="AC184" s="183"/>
      <c r="AD184" s="16"/>
      <c r="AE184" s="216"/>
      <c r="AF184" s="183"/>
      <c r="AG184" s="250">
        <v>170000</v>
      </c>
      <c r="AH184" s="183"/>
      <c r="AI184" s="117"/>
      <c r="AJ184" s="16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52"/>
      <c r="BA184" s="16"/>
      <c r="BB184" s="16"/>
      <c r="BC184" s="16"/>
      <c r="BD184" s="84" t="s">
        <v>17</v>
      </c>
      <c r="BJ184" s="294" t="s">
        <v>418</v>
      </c>
      <c r="BM184" s="11">
        <v>2028</v>
      </c>
      <c r="BN184" s="11">
        <v>2027</v>
      </c>
    </row>
    <row r="185" spans="1:66" ht="14.4" x14ac:dyDescent="0.3">
      <c r="A185" s="117" t="s">
        <v>415</v>
      </c>
      <c r="B185" s="162" t="s">
        <v>416</v>
      </c>
      <c r="C185" s="283" t="s">
        <v>424</v>
      </c>
      <c r="D185" s="117"/>
      <c r="E185" s="117" t="s">
        <v>184</v>
      </c>
      <c r="F185" s="285">
        <v>1997</v>
      </c>
      <c r="G185" s="287"/>
      <c r="H185" s="213">
        <f t="shared" ca="1" si="24"/>
        <v>29</v>
      </c>
      <c r="I185" s="117">
        <v>150000</v>
      </c>
      <c r="J185" s="117" t="s">
        <v>81</v>
      </c>
      <c r="K185" s="16" t="str">
        <f t="shared" si="25"/>
        <v xml:space="preserve"> </v>
      </c>
      <c r="L185" s="16" t="str">
        <f t="shared" si="26"/>
        <v xml:space="preserve"> </v>
      </c>
      <c r="M185" s="170" t="s">
        <v>79</v>
      </c>
      <c r="N185" s="170">
        <f t="shared" si="27"/>
        <v>2036</v>
      </c>
      <c r="O185" s="134">
        <v>40000</v>
      </c>
      <c r="P185" s="117"/>
      <c r="Q185" s="117"/>
      <c r="R185" s="117"/>
      <c r="S185" s="117"/>
      <c r="T185" s="174">
        <v>30000</v>
      </c>
      <c r="U185" s="216"/>
      <c r="V185" s="216"/>
      <c r="W185" s="216"/>
      <c r="X185" s="117"/>
      <c r="Y185" s="117"/>
      <c r="Z185" s="216"/>
      <c r="AA185" s="216"/>
      <c r="AB185" s="292"/>
      <c r="AC185" s="216"/>
      <c r="AD185" s="216"/>
      <c r="AE185" s="216"/>
      <c r="AF185" s="216"/>
      <c r="AG185" s="216"/>
      <c r="AH185" s="216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74">
        <v>30000</v>
      </c>
      <c r="AV185" s="117"/>
      <c r="AW185" s="117"/>
      <c r="AX185" s="117"/>
      <c r="AY185" s="117"/>
      <c r="AZ185" s="152"/>
      <c r="BA185" s="16"/>
      <c r="BB185" s="16"/>
      <c r="BC185" s="16"/>
      <c r="BD185" s="84" t="s">
        <v>17</v>
      </c>
      <c r="BJ185" s="294" t="s">
        <v>424</v>
      </c>
      <c r="BM185" s="11">
        <v>2026</v>
      </c>
    </row>
    <row r="186" spans="1:66" ht="14.4" x14ac:dyDescent="0.3">
      <c r="A186" s="117" t="s">
        <v>415</v>
      </c>
      <c r="B186" s="162" t="s">
        <v>416</v>
      </c>
      <c r="C186" s="284" t="s">
        <v>423</v>
      </c>
      <c r="D186" s="117"/>
      <c r="E186" s="117" t="s">
        <v>113</v>
      </c>
      <c r="F186" s="286">
        <v>1997</v>
      </c>
      <c r="G186" s="288"/>
      <c r="H186" s="213">
        <f t="shared" ca="1" si="24"/>
        <v>29</v>
      </c>
      <c r="I186" s="117"/>
      <c r="J186" s="117" t="s">
        <v>81</v>
      </c>
      <c r="K186" s="16"/>
      <c r="L186" s="16"/>
      <c r="M186" s="170"/>
      <c r="N186" s="170"/>
      <c r="O186" s="134"/>
      <c r="P186" s="171"/>
      <c r="Q186" s="117"/>
      <c r="R186" s="291"/>
      <c r="S186" s="291"/>
      <c r="T186" s="117"/>
      <c r="U186" s="117"/>
      <c r="V186" s="117"/>
      <c r="W186" s="183"/>
      <c r="X186" s="250">
        <v>50000</v>
      </c>
      <c r="Y186" s="117"/>
      <c r="Z186" s="183"/>
      <c r="AA186" s="216"/>
      <c r="AB186" s="292"/>
      <c r="AC186" s="183"/>
      <c r="AD186" s="216"/>
      <c r="AE186" s="216"/>
      <c r="AF186" s="183"/>
      <c r="AG186" s="183"/>
      <c r="AH186" s="183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52"/>
      <c r="BA186" s="16"/>
      <c r="BB186" s="16"/>
      <c r="BC186" s="16"/>
      <c r="BJ186" s="306"/>
    </row>
    <row r="187" spans="1:66" ht="14.25" customHeight="1" x14ac:dyDescent="0.3">
      <c r="A187" s="117" t="s">
        <v>415</v>
      </c>
      <c r="B187" s="162" t="s">
        <v>416</v>
      </c>
      <c r="C187" s="284" t="s">
        <v>420</v>
      </c>
      <c r="D187" s="117"/>
      <c r="E187" s="117" t="s">
        <v>421</v>
      </c>
      <c r="F187" s="286">
        <v>1989</v>
      </c>
      <c r="G187" s="288" t="s">
        <v>422</v>
      </c>
      <c r="H187" s="213">
        <f t="shared" ca="1" si="24"/>
        <v>37</v>
      </c>
      <c r="I187" s="117">
        <v>490000</v>
      </c>
      <c r="J187" s="117" t="s">
        <v>107</v>
      </c>
      <c r="K187" s="16" t="str">
        <f t="shared" ref="K187:K206" si="28">IF(F187&gt;2008,"Evaluation interne", " ")</f>
        <v xml:space="preserve"> </v>
      </c>
      <c r="L187" s="16" t="str">
        <f t="shared" ref="L187:L206" si="29">IF(F187&gt;2008, F187+20, " ")</f>
        <v xml:space="preserve"> </v>
      </c>
      <c r="M187" s="170" t="s">
        <v>125</v>
      </c>
      <c r="N187" s="170">
        <v>2024</v>
      </c>
      <c r="O187" s="134">
        <v>19000</v>
      </c>
      <c r="P187" s="171"/>
      <c r="Q187" s="117">
        <v>19000</v>
      </c>
      <c r="R187" s="291"/>
      <c r="S187" s="291"/>
      <c r="T187" s="174">
        <v>20000</v>
      </c>
      <c r="U187" s="117"/>
      <c r="V187" s="302">
        <v>450000</v>
      </c>
      <c r="W187" s="183"/>
      <c r="X187" s="117"/>
      <c r="Y187" s="117"/>
      <c r="Z187" s="183"/>
      <c r="AA187" s="216"/>
      <c r="AB187" s="292"/>
      <c r="AC187" s="183"/>
      <c r="AD187" s="216"/>
      <c r="AE187" s="216"/>
      <c r="AF187" s="183"/>
      <c r="AG187" s="183"/>
      <c r="AH187" s="183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52"/>
      <c r="BA187" s="16"/>
      <c r="BB187" s="16"/>
      <c r="BC187" s="16"/>
      <c r="BJ187" s="306" t="s">
        <v>420</v>
      </c>
      <c r="BM187" s="11">
        <v>2026</v>
      </c>
    </row>
    <row r="188" spans="1:66" ht="15" customHeight="1" x14ac:dyDescent="0.3">
      <c r="A188" s="117" t="s">
        <v>415</v>
      </c>
      <c r="B188" s="162" t="s">
        <v>416</v>
      </c>
      <c r="C188" s="283" t="s">
        <v>591</v>
      </c>
      <c r="D188" s="117"/>
      <c r="E188" s="117"/>
      <c r="F188" s="285"/>
      <c r="G188" s="287"/>
      <c r="H188" s="213" t="str">
        <f t="shared" ca="1" si="24"/>
        <v/>
      </c>
      <c r="I188" s="117"/>
      <c r="J188" s="117"/>
      <c r="K188" s="16" t="str">
        <f t="shared" si="28"/>
        <v xml:space="preserve"> </v>
      </c>
      <c r="L188" s="16" t="str">
        <f t="shared" si="29"/>
        <v xml:space="preserve"> </v>
      </c>
      <c r="M188" s="170" t="s">
        <v>100</v>
      </c>
      <c r="N188" s="170"/>
      <c r="O188" s="170"/>
      <c r="P188" s="117"/>
      <c r="Q188" s="216"/>
      <c r="R188" s="216"/>
      <c r="S188" s="216"/>
      <c r="T188" s="291"/>
      <c r="U188" s="216"/>
      <c r="V188" s="216"/>
      <c r="W188" s="183"/>
      <c r="X188" s="117"/>
      <c r="Y188" s="117"/>
      <c r="Z188" s="216"/>
      <c r="AA188" s="216"/>
      <c r="AB188" s="292"/>
      <c r="AC188" s="216"/>
      <c r="AD188" s="216"/>
      <c r="AE188" s="216"/>
      <c r="AF188" s="117"/>
      <c r="AG188" s="183"/>
      <c r="AH188" s="183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52"/>
      <c r="BA188" s="16"/>
      <c r="BB188" s="16"/>
      <c r="BC188" s="16"/>
      <c r="BD188" s="84"/>
    </row>
    <row r="189" spans="1:66" ht="15" customHeight="1" x14ac:dyDescent="0.3">
      <c r="A189" s="117" t="s">
        <v>430</v>
      </c>
      <c r="B189" s="162" t="s">
        <v>431</v>
      </c>
      <c r="C189" s="180" t="s">
        <v>432</v>
      </c>
      <c r="D189" s="117" t="s">
        <v>112</v>
      </c>
      <c r="E189" s="117" t="s">
        <v>134</v>
      </c>
      <c r="F189" s="211">
        <v>2024</v>
      </c>
      <c r="G189" s="182"/>
      <c r="H189" s="213">
        <f t="shared" ca="1" si="24"/>
        <v>2</v>
      </c>
      <c r="I189" s="117"/>
      <c r="J189" s="117"/>
      <c r="K189" s="16" t="str">
        <f t="shared" si="28"/>
        <v>Evaluation interne</v>
      </c>
      <c r="L189" s="16">
        <f t="shared" si="29"/>
        <v>2044</v>
      </c>
      <c r="M189" s="170" t="s">
        <v>79</v>
      </c>
      <c r="N189" s="170">
        <f>F189+20</f>
        <v>2044</v>
      </c>
      <c r="O189" s="134">
        <v>40000</v>
      </c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52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117"/>
      <c r="AS189" s="117"/>
      <c r="AT189" s="117"/>
      <c r="AU189" s="117"/>
      <c r="AV189" s="117"/>
      <c r="AW189" s="117"/>
      <c r="AX189" s="117"/>
      <c r="AY189" s="117"/>
      <c r="AZ189" s="152"/>
      <c r="BA189" s="16"/>
      <c r="BB189" s="16"/>
      <c r="BC189" s="16"/>
      <c r="BD189" s="84">
        <v>2026</v>
      </c>
      <c r="BJ189" s="176"/>
      <c r="BN189" s="85">
        <v>2025</v>
      </c>
    </row>
    <row r="190" spans="1:66" ht="15" customHeight="1" x14ac:dyDescent="0.3">
      <c r="A190" s="117" t="s">
        <v>430</v>
      </c>
      <c r="B190" s="162" t="s">
        <v>431</v>
      </c>
      <c r="C190" s="180" t="s">
        <v>433</v>
      </c>
      <c r="D190" s="117" t="s">
        <v>106</v>
      </c>
      <c r="E190" s="117" t="s">
        <v>184</v>
      </c>
      <c r="F190" s="211">
        <v>2020</v>
      </c>
      <c r="G190" s="182"/>
      <c r="H190" s="213">
        <f t="shared" ca="1" si="24"/>
        <v>6</v>
      </c>
      <c r="I190" s="117"/>
      <c r="J190" s="117"/>
      <c r="K190" s="16" t="str">
        <f t="shared" si="28"/>
        <v>Evaluation interne</v>
      </c>
      <c r="L190" s="16">
        <f t="shared" si="29"/>
        <v>2040</v>
      </c>
      <c r="M190" s="170" t="s">
        <v>79</v>
      </c>
      <c r="N190" s="170">
        <f>F190+20</f>
        <v>2040</v>
      </c>
      <c r="O190" s="134">
        <v>40000</v>
      </c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52"/>
      <c r="AC190" s="216"/>
      <c r="AD190" s="216"/>
      <c r="AE190" s="216"/>
      <c r="AF190" s="216"/>
      <c r="AG190" s="293"/>
      <c r="AH190" s="216"/>
      <c r="AI190" s="146"/>
      <c r="AJ190" s="146"/>
      <c r="AK190" s="146"/>
      <c r="AL190" s="216"/>
      <c r="AM190" s="216"/>
      <c r="AN190" s="216"/>
      <c r="AO190" s="216"/>
      <c r="AP190" s="216"/>
      <c r="AQ190" s="216"/>
      <c r="AR190" s="117"/>
      <c r="AS190" s="117"/>
      <c r="AT190" s="117"/>
      <c r="AU190" s="117"/>
      <c r="AV190" s="117"/>
      <c r="AW190" s="117"/>
      <c r="AX190" s="117"/>
      <c r="AY190" s="117"/>
      <c r="AZ190" s="152"/>
      <c r="BA190" s="16"/>
      <c r="BB190" s="16"/>
      <c r="BC190" s="16"/>
      <c r="BJ190" s="176"/>
    </row>
    <row r="191" spans="1:66" ht="15" customHeight="1" x14ac:dyDescent="0.3">
      <c r="A191" s="117" t="s">
        <v>430</v>
      </c>
      <c r="B191" s="162" t="s">
        <v>431</v>
      </c>
      <c r="C191" s="180" t="s">
        <v>434</v>
      </c>
      <c r="D191" s="117" t="s">
        <v>112</v>
      </c>
      <c r="E191" s="117" t="s">
        <v>134</v>
      </c>
      <c r="F191" s="211">
        <v>2017</v>
      </c>
      <c r="G191" s="182"/>
      <c r="H191" s="213">
        <f t="shared" ca="1" si="24"/>
        <v>9</v>
      </c>
      <c r="I191" s="117"/>
      <c r="J191" s="117"/>
      <c r="K191" s="16" t="str">
        <f t="shared" si="28"/>
        <v>Evaluation interne</v>
      </c>
      <c r="L191" s="16">
        <f t="shared" si="29"/>
        <v>2037</v>
      </c>
      <c r="M191" s="170" t="s">
        <v>79</v>
      </c>
      <c r="N191" s="170">
        <f>F191+20</f>
        <v>2037</v>
      </c>
      <c r="O191" s="134">
        <v>40000</v>
      </c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52"/>
      <c r="AC191" s="216"/>
      <c r="AD191" s="216"/>
      <c r="AE191" s="216"/>
      <c r="AF191" s="216"/>
      <c r="AG191" s="216"/>
      <c r="AH191" s="216"/>
      <c r="AI191" s="216"/>
      <c r="AJ191" s="146"/>
      <c r="AK191" s="216"/>
      <c r="AL191" s="216"/>
      <c r="AM191" s="216"/>
      <c r="AN191" s="216"/>
      <c r="AO191" s="216"/>
      <c r="AP191" s="216"/>
      <c r="AQ191" s="216"/>
      <c r="AR191" s="117"/>
      <c r="AS191" s="117"/>
      <c r="AT191" s="117"/>
      <c r="AU191" s="117"/>
      <c r="AV191" s="117"/>
      <c r="AW191" s="117"/>
      <c r="AX191" s="117"/>
      <c r="AY191" s="117"/>
      <c r="AZ191" s="152"/>
      <c r="BA191" s="16"/>
      <c r="BB191" s="16"/>
      <c r="BC191" s="16"/>
      <c r="BD191" s="84">
        <v>2025</v>
      </c>
      <c r="BJ191" s="176" t="s">
        <v>434</v>
      </c>
      <c r="BN191" s="307">
        <v>2024</v>
      </c>
    </row>
    <row r="192" spans="1:66" ht="15" customHeight="1" x14ac:dyDescent="0.3">
      <c r="A192" s="117" t="s">
        <v>430</v>
      </c>
      <c r="B192" s="162" t="s">
        <v>431</v>
      </c>
      <c r="C192" s="180" t="s">
        <v>435</v>
      </c>
      <c r="D192" s="117" t="s">
        <v>112</v>
      </c>
      <c r="E192" s="117" t="s">
        <v>436</v>
      </c>
      <c r="F192" s="211">
        <v>2005</v>
      </c>
      <c r="G192" s="182"/>
      <c r="H192" s="213">
        <f t="shared" ca="1" si="24"/>
        <v>21</v>
      </c>
      <c r="I192" s="117"/>
      <c r="J192" s="117" t="s">
        <v>81</v>
      </c>
      <c r="K192" s="16" t="str">
        <f t="shared" si="28"/>
        <v xml:space="preserve"> </v>
      </c>
      <c r="L192" s="16" t="str">
        <f t="shared" si="29"/>
        <v xml:space="preserve"> </v>
      </c>
      <c r="M192" s="170" t="s">
        <v>79</v>
      </c>
      <c r="N192" s="170">
        <f t="shared" ref="N192:N199" si="30">F192+39</f>
        <v>2044</v>
      </c>
      <c r="O192" s="134">
        <v>40000</v>
      </c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52"/>
      <c r="AC192" s="216"/>
      <c r="AD192" s="216"/>
      <c r="AE192" s="216"/>
      <c r="AF192" s="216"/>
      <c r="AG192" s="250">
        <v>170000</v>
      </c>
      <c r="AH192" s="216"/>
      <c r="AI192" s="216"/>
      <c r="AJ192" s="146"/>
      <c r="AK192" s="216"/>
      <c r="AL192" s="216"/>
      <c r="AM192" s="216"/>
      <c r="AN192" s="216"/>
      <c r="AO192" s="216"/>
      <c r="AP192" s="216"/>
      <c r="AQ192" s="216"/>
      <c r="AR192" s="117"/>
      <c r="AS192" s="117"/>
      <c r="AT192" s="117"/>
      <c r="AU192" s="117"/>
      <c r="AV192" s="117"/>
      <c r="AW192" s="117"/>
      <c r="AX192" s="117"/>
      <c r="AY192" s="117"/>
      <c r="AZ192" s="152"/>
      <c r="BA192" s="16"/>
      <c r="BB192" s="16"/>
      <c r="BC192" s="16"/>
      <c r="BD192" s="84" t="s">
        <v>17</v>
      </c>
      <c r="BJ192" s="176" t="s">
        <v>435</v>
      </c>
      <c r="BM192" s="11">
        <v>2029</v>
      </c>
    </row>
    <row r="193" spans="1:65" ht="14.4" x14ac:dyDescent="0.3">
      <c r="A193" s="117" t="s">
        <v>430</v>
      </c>
      <c r="B193" s="162" t="s">
        <v>431</v>
      </c>
      <c r="C193" s="180" t="s">
        <v>437</v>
      </c>
      <c r="D193" s="117" t="s">
        <v>112</v>
      </c>
      <c r="E193" s="117" t="s">
        <v>438</v>
      </c>
      <c r="F193" s="211">
        <v>2005</v>
      </c>
      <c r="G193" s="182"/>
      <c r="H193" s="213">
        <f t="shared" ca="1" si="24"/>
        <v>21</v>
      </c>
      <c r="I193" s="117">
        <f>'DEMARCHE EVS'!B8</f>
        <v>840000</v>
      </c>
      <c r="J193" s="129" t="s">
        <v>81</v>
      </c>
      <c r="K193" s="16" t="str">
        <f t="shared" si="28"/>
        <v xml:space="preserve"> </v>
      </c>
      <c r="L193" s="16" t="str">
        <f t="shared" si="29"/>
        <v xml:space="preserve"> </v>
      </c>
      <c r="M193" s="170" t="s">
        <v>79</v>
      </c>
      <c r="N193" s="170">
        <f t="shared" si="30"/>
        <v>2044</v>
      </c>
      <c r="O193" s="134">
        <v>40000</v>
      </c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52"/>
      <c r="AC193" s="216"/>
      <c r="AD193" s="216"/>
      <c r="AE193" s="216"/>
      <c r="AF193" s="216"/>
      <c r="AG193" s="250">
        <v>170000</v>
      </c>
      <c r="AH193" s="216"/>
      <c r="AI193" s="216"/>
      <c r="AJ193" s="146"/>
      <c r="AK193" s="216"/>
      <c r="AL193" s="216"/>
      <c r="AM193" s="216"/>
      <c r="AN193" s="216"/>
      <c r="AO193" s="216"/>
      <c r="AP193" s="216"/>
      <c r="AQ193" s="216"/>
      <c r="AR193" s="117"/>
      <c r="AS193" s="117"/>
      <c r="AT193" s="117"/>
      <c r="AU193" s="117"/>
      <c r="AV193" s="117"/>
      <c r="AW193" s="117"/>
      <c r="AX193" s="117"/>
      <c r="AY193" s="117"/>
      <c r="AZ193" s="152"/>
      <c r="BA193" s="16"/>
      <c r="BB193" s="16"/>
      <c r="BC193" s="16"/>
      <c r="BD193" s="84" t="s">
        <v>17</v>
      </c>
      <c r="BJ193" s="176" t="s">
        <v>437</v>
      </c>
      <c r="BM193" s="11">
        <v>2030</v>
      </c>
    </row>
    <row r="194" spans="1:65" ht="15" customHeight="1" x14ac:dyDescent="0.3">
      <c r="A194" s="117" t="s">
        <v>430</v>
      </c>
      <c r="B194" s="162" t="s">
        <v>431</v>
      </c>
      <c r="C194" s="180" t="s">
        <v>439</v>
      </c>
      <c r="D194" s="117" t="s">
        <v>112</v>
      </c>
      <c r="E194" s="117" t="s">
        <v>440</v>
      </c>
      <c r="F194" s="211">
        <v>2005</v>
      </c>
      <c r="G194" s="182"/>
      <c r="H194" s="213">
        <f t="shared" ca="1" si="24"/>
        <v>21</v>
      </c>
      <c r="I194" s="117"/>
      <c r="J194" s="117" t="s">
        <v>81</v>
      </c>
      <c r="K194" s="16" t="str">
        <f t="shared" si="28"/>
        <v xml:space="preserve"> </v>
      </c>
      <c r="L194" s="16" t="str">
        <f t="shared" si="29"/>
        <v xml:space="preserve"> </v>
      </c>
      <c r="M194" s="170" t="s">
        <v>79</v>
      </c>
      <c r="N194" s="170">
        <f t="shared" si="30"/>
        <v>2044</v>
      </c>
      <c r="O194" s="134">
        <v>40000</v>
      </c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52"/>
      <c r="AC194" s="216"/>
      <c r="AD194" s="216"/>
      <c r="AE194" s="216"/>
      <c r="AF194" s="216"/>
      <c r="AG194" s="250">
        <v>170000</v>
      </c>
      <c r="AH194" s="216"/>
      <c r="AI194" s="216"/>
      <c r="AJ194" s="216"/>
      <c r="AK194" s="216"/>
      <c r="AL194" s="216"/>
      <c r="AM194" s="216"/>
      <c r="AN194" s="216"/>
      <c r="AO194" s="216"/>
      <c r="AP194" s="216"/>
      <c r="AQ194" s="216"/>
      <c r="AR194" s="117"/>
      <c r="AS194" s="117"/>
      <c r="AT194" s="117"/>
      <c r="AU194" s="117"/>
      <c r="AV194" s="117"/>
      <c r="AW194" s="117"/>
      <c r="AX194" s="117"/>
      <c r="AY194" s="117"/>
      <c r="AZ194" s="152"/>
      <c r="BA194" s="16"/>
      <c r="BB194" s="16"/>
      <c r="BC194" s="16"/>
      <c r="BD194" s="84" t="s">
        <v>17</v>
      </c>
      <c r="BJ194" s="176" t="s">
        <v>439</v>
      </c>
      <c r="BM194" s="11">
        <v>2031</v>
      </c>
    </row>
    <row r="195" spans="1:65" ht="15" customHeight="1" x14ac:dyDescent="0.3">
      <c r="A195" s="204" t="s">
        <v>430</v>
      </c>
      <c r="B195" s="205" t="s">
        <v>431</v>
      </c>
      <c r="C195" s="180" t="s">
        <v>441</v>
      </c>
      <c r="D195" s="204" t="s">
        <v>112</v>
      </c>
      <c r="E195" s="204" t="s">
        <v>245</v>
      </c>
      <c r="F195" s="297">
        <v>2005</v>
      </c>
      <c r="G195" s="182"/>
      <c r="H195" s="213">
        <f t="shared" ca="1" si="24"/>
        <v>21</v>
      </c>
      <c r="I195" s="204"/>
      <c r="J195" s="300" t="s">
        <v>81</v>
      </c>
      <c r="K195" s="16" t="str">
        <f t="shared" si="28"/>
        <v xml:space="preserve"> </v>
      </c>
      <c r="L195" s="16" t="str">
        <f t="shared" si="29"/>
        <v xml:space="preserve"> </v>
      </c>
      <c r="M195" s="170" t="s">
        <v>79</v>
      </c>
      <c r="N195" s="170">
        <f t="shared" si="30"/>
        <v>2044</v>
      </c>
      <c r="O195" s="134">
        <v>40000</v>
      </c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12"/>
      <c r="AC195" s="216"/>
      <c r="AD195" s="216"/>
      <c r="AE195" s="216"/>
      <c r="AF195" s="216"/>
      <c r="AG195" s="216"/>
      <c r="AH195" s="216"/>
      <c r="AI195" s="216"/>
      <c r="AJ195" s="250">
        <v>170000</v>
      </c>
      <c r="AK195" s="216"/>
      <c r="AL195" s="281">
        <v>60000</v>
      </c>
      <c r="AM195" s="216"/>
      <c r="AN195" s="216"/>
      <c r="AO195" s="216"/>
      <c r="AP195" s="216"/>
      <c r="AQ195" s="216"/>
      <c r="AR195" s="117"/>
      <c r="AS195" s="117"/>
      <c r="AT195" s="117"/>
      <c r="AU195" s="117"/>
      <c r="AV195" s="117"/>
      <c r="AW195" s="117"/>
      <c r="AX195" s="117"/>
      <c r="AY195" s="117"/>
      <c r="AZ195" s="152"/>
      <c r="BA195" s="16"/>
      <c r="BB195" s="16"/>
      <c r="BC195" s="16"/>
      <c r="BJ195" s="176" t="s">
        <v>441</v>
      </c>
      <c r="BM195" s="11">
        <v>2032</v>
      </c>
    </row>
    <row r="196" spans="1:65" ht="15" customHeight="1" x14ac:dyDescent="0.3">
      <c r="A196" s="204" t="s">
        <v>430</v>
      </c>
      <c r="B196" s="205" t="s">
        <v>431</v>
      </c>
      <c r="C196" s="180" t="s">
        <v>442</v>
      </c>
      <c r="D196" s="117" t="s">
        <v>112</v>
      </c>
      <c r="E196" s="117" t="s">
        <v>592</v>
      </c>
      <c r="F196" s="211">
        <v>2005</v>
      </c>
      <c r="G196" s="182"/>
      <c r="H196" s="213">
        <f t="shared" ca="1" si="24"/>
        <v>21</v>
      </c>
      <c r="I196" s="117"/>
      <c r="J196" s="117" t="s">
        <v>81</v>
      </c>
      <c r="K196" s="16" t="str">
        <f t="shared" si="28"/>
        <v xml:space="preserve"> </v>
      </c>
      <c r="L196" s="16" t="str">
        <f t="shared" si="29"/>
        <v xml:space="preserve"> </v>
      </c>
      <c r="M196" s="170" t="s">
        <v>79</v>
      </c>
      <c r="N196" s="170">
        <f t="shared" si="30"/>
        <v>2044</v>
      </c>
      <c r="O196" s="134">
        <v>40000</v>
      </c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52"/>
      <c r="AC196" s="216"/>
      <c r="AD196" s="216"/>
      <c r="AE196" s="216"/>
      <c r="AF196" s="216"/>
      <c r="AG196" s="216"/>
      <c r="AH196" s="216"/>
      <c r="AI196" s="216"/>
      <c r="AJ196" s="216"/>
      <c r="AK196" s="216"/>
      <c r="AL196" s="216"/>
      <c r="AM196" s="250">
        <v>170000</v>
      </c>
      <c r="AN196" s="216"/>
      <c r="AO196" s="281">
        <v>60000</v>
      </c>
      <c r="AP196" s="216"/>
      <c r="AQ196" s="216"/>
      <c r="AR196" s="117"/>
      <c r="AS196" s="117"/>
      <c r="AT196" s="117"/>
      <c r="AU196" s="117"/>
      <c r="AV196" s="117"/>
      <c r="AW196" s="117"/>
      <c r="AX196" s="117"/>
      <c r="AY196" s="117"/>
      <c r="AZ196" s="152"/>
      <c r="BA196" s="16"/>
      <c r="BB196" s="16"/>
      <c r="BC196" s="16"/>
      <c r="BJ196" s="176" t="s">
        <v>442</v>
      </c>
      <c r="BM196" s="11">
        <v>2033</v>
      </c>
    </row>
    <row r="197" spans="1:65" ht="15" customHeight="1" x14ac:dyDescent="0.3">
      <c r="A197" s="204" t="s">
        <v>430</v>
      </c>
      <c r="B197" s="205" t="s">
        <v>431</v>
      </c>
      <c r="C197" s="180" t="s">
        <v>443</v>
      </c>
      <c r="D197" s="117" t="s">
        <v>106</v>
      </c>
      <c r="E197" s="117" t="s">
        <v>184</v>
      </c>
      <c r="F197" s="211">
        <v>2005</v>
      </c>
      <c r="G197" s="182"/>
      <c r="H197" s="213">
        <f t="shared" ca="1" si="24"/>
        <v>21</v>
      </c>
      <c r="I197" s="117"/>
      <c r="J197" s="117" t="s">
        <v>81</v>
      </c>
      <c r="K197" s="16" t="str">
        <f t="shared" si="28"/>
        <v xml:space="preserve"> </v>
      </c>
      <c r="L197" s="16" t="str">
        <f t="shared" si="29"/>
        <v xml:space="preserve"> </v>
      </c>
      <c r="M197" s="170" t="s">
        <v>79</v>
      </c>
      <c r="N197" s="170">
        <f t="shared" si="30"/>
        <v>2044</v>
      </c>
      <c r="O197" s="134">
        <v>40000</v>
      </c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52"/>
      <c r="AC197" s="216"/>
      <c r="AD197" s="216"/>
      <c r="AE197" s="216"/>
      <c r="AF197" s="216"/>
      <c r="AG197" s="216"/>
      <c r="AH197" s="216"/>
      <c r="AI197" s="216"/>
      <c r="AJ197" s="216"/>
      <c r="AK197" s="216"/>
      <c r="AL197" s="216"/>
      <c r="AM197" s="250">
        <v>170000</v>
      </c>
      <c r="AN197" s="216"/>
      <c r="AO197" s="216"/>
      <c r="AP197" s="216"/>
      <c r="AQ197" s="216"/>
      <c r="AR197" s="117"/>
      <c r="AS197" s="117"/>
      <c r="AT197" s="117"/>
      <c r="AU197" s="117"/>
      <c r="AV197" s="117"/>
      <c r="AW197" s="117"/>
      <c r="AX197" s="117"/>
      <c r="AY197" s="117"/>
      <c r="AZ197" s="152"/>
      <c r="BA197" s="16"/>
      <c r="BB197" s="16"/>
      <c r="BC197" s="16"/>
      <c r="BJ197" s="176" t="s">
        <v>444</v>
      </c>
    </row>
    <row r="198" spans="1:65" ht="15" customHeight="1" x14ac:dyDescent="0.3">
      <c r="A198" s="204" t="s">
        <v>430</v>
      </c>
      <c r="B198" s="205" t="s">
        <v>431</v>
      </c>
      <c r="C198" s="180" t="s">
        <v>445</v>
      </c>
      <c r="D198" s="117" t="s">
        <v>112</v>
      </c>
      <c r="E198" s="117" t="s">
        <v>245</v>
      </c>
      <c r="F198" s="211">
        <v>1992</v>
      </c>
      <c r="G198" s="182"/>
      <c r="H198" s="213">
        <f t="shared" ca="1" si="24"/>
        <v>34</v>
      </c>
      <c r="I198" s="117"/>
      <c r="J198" s="117" t="s">
        <v>81</v>
      </c>
      <c r="K198" s="16" t="str">
        <f t="shared" si="28"/>
        <v xml:space="preserve"> </v>
      </c>
      <c r="L198" s="16" t="str">
        <f t="shared" si="29"/>
        <v xml:space="preserve"> </v>
      </c>
      <c r="M198" s="170" t="s">
        <v>79</v>
      </c>
      <c r="N198" s="170">
        <f t="shared" si="30"/>
        <v>2031</v>
      </c>
      <c r="O198" s="134">
        <v>25000</v>
      </c>
      <c r="P198" s="117"/>
      <c r="Q198" s="117"/>
      <c r="R198" s="117"/>
      <c r="S198" s="117"/>
      <c r="T198" s="117"/>
      <c r="U198" s="117"/>
      <c r="V198" s="117"/>
      <c r="W198" s="117"/>
      <c r="X198" s="250">
        <v>80000</v>
      </c>
      <c r="Y198" s="117"/>
      <c r="Z198" s="117"/>
      <c r="AA198" s="117"/>
      <c r="AB198" s="152"/>
      <c r="AC198" s="216"/>
      <c r="AD198" s="216"/>
      <c r="AE198" s="216"/>
      <c r="AF198" s="216"/>
      <c r="AG198" s="216"/>
      <c r="AH198" s="216"/>
      <c r="AI198" s="216"/>
      <c r="AJ198" s="216"/>
      <c r="AK198" s="216"/>
      <c r="AL198" s="216"/>
      <c r="AM198" s="216"/>
      <c r="AN198" s="216"/>
      <c r="AO198" s="183"/>
      <c r="AP198" s="216"/>
      <c r="AQ198" s="183"/>
      <c r="AR198" s="117"/>
      <c r="AS198" s="117"/>
      <c r="AT198" s="117"/>
      <c r="AU198" s="117"/>
      <c r="AV198" s="117"/>
      <c r="AW198" s="117"/>
      <c r="AX198" s="117"/>
      <c r="AY198" s="117"/>
      <c r="AZ198" s="152"/>
      <c r="BA198" s="16"/>
      <c r="BB198" s="16"/>
      <c r="BC198" s="16"/>
      <c r="BJ198" s="176" t="s">
        <v>445</v>
      </c>
      <c r="BK198" s="11" t="s">
        <v>83</v>
      </c>
    </row>
    <row r="199" spans="1:65" ht="15" customHeight="1" x14ac:dyDescent="0.3">
      <c r="A199" s="204" t="s">
        <v>430</v>
      </c>
      <c r="B199" s="205" t="s">
        <v>431</v>
      </c>
      <c r="C199" s="180" t="s">
        <v>446</v>
      </c>
      <c r="D199" s="117" t="s">
        <v>112</v>
      </c>
      <c r="E199" s="117" t="s">
        <v>245</v>
      </c>
      <c r="F199" s="211">
        <v>1992</v>
      </c>
      <c r="G199" s="182"/>
      <c r="H199" s="213">
        <f t="shared" ca="1" si="24"/>
        <v>34</v>
      </c>
      <c r="I199" s="117"/>
      <c r="J199" s="117" t="s">
        <v>81</v>
      </c>
      <c r="K199" s="16" t="str">
        <f t="shared" si="28"/>
        <v xml:space="preserve"> </v>
      </c>
      <c r="L199" s="16" t="str">
        <f t="shared" si="29"/>
        <v xml:space="preserve"> </v>
      </c>
      <c r="M199" s="170" t="s">
        <v>79</v>
      </c>
      <c r="N199" s="170">
        <f t="shared" si="30"/>
        <v>2031</v>
      </c>
      <c r="O199" s="134">
        <v>25000</v>
      </c>
      <c r="P199" s="117"/>
      <c r="Q199" s="117"/>
      <c r="R199" s="117"/>
      <c r="S199" s="117"/>
      <c r="T199" s="117"/>
      <c r="U199" s="117"/>
      <c r="V199" s="117"/>
      <c r="W199" s="117"/>
      <c r="X199" s="250">
        <v>80000</v>
      </c>
      <c r="Y199" s="117"/>
      <c r="Z199" s="117"/>
      <c r="AA199" s="117"/>
      <c r="AB199" s="152"/>
      <c r="AC199" s="216"/>
      <c r="AD199" s="216"/>
      <c r="AE199" s="216"/>
      <c r="AF199" s="216"/>
      <c r="AG199" s="117"/>
      <c r="AH199" s="216"/>
      <c r="AI199" s="216"/>
      <c r="AJ199" s="216"/>
      <c r="AK199" s="216"/>
      <c r="AL199" s="216"/>
      <c r="AM199" s="216"/>
      <c r="AN199" s="216"/>
      <c r="AO199" s="216"/>
      <c r="AP199" s="216"/>
      <c r="AQ199" s="216"/>
      <c r="AR199" s="117"/>
      <c r="AS199" s="117"/>
      <c r="AT199" s="117"/>
      <c r="AU199" s="117"/>
      <c r="AV199" s="117"/>
      <c r="AW199" s="117"/>
      <c r="AX199" s="117"/>
      <c r="AY199" s="117"/>
      <c r="AZ199" s="152"/>
      <c r="BA199" s="16"/>
      <c r="BB199" s="16"/>
      <c r="BC199" s="16"/>
      <c r="BJ199" s="176" t="s">
        <v>446</v>
      </c>
      <c r="BK199" s="11" t="s">
        <v>83</v>
      </c>
    </row>
    <row r="200" spans="1:65" ht="15" customHeight="1" x14ac:dyDescent="0.3">
      <c r="A200" s="204"/>
      <c r="B200" s="205"/>
      <c r="C200" s="205"/>
      <c r="D200" s="117"/>
      <c r="E200" s="117"/>
      <c r="F200" s="152"/>
      <c r="G200" s="117"/>
      <c r="H200" s="117"/>
      <c r="I200" s="117"/>
      <c r="J200" s="117"/>
      <c r="K200" s="16" t="str">
        <f t="shared" si="28"/>
        <v xml:space="preserve"> </v>
      </c>
      <c r="L200" s="16" t="str">
        <f t="shared" si="29"/>
        <v xml:space="preserve"> </v>
      </c>
      <c r="M200" s="16" t="str">
        <f t="shared" ref="M200:P205" si="31">IF(G200&gt;2008, G200+20, " ")</f>
        <v xml:space="preserve"> </v>
      </c>
      <c r="N200" s="16" t="str">
        <f t="shared" si="31"/>
        <v xml:space="preserve"> </v>
      </c>
      <c r="O200" s="16" t="str">
        <f t="shared" si="31"/>
        <v xml:space="preserve"> </v>
      </c>
      <c r="P200" s="16" t="str">
        <f t="shared" si="31"/>
        <v xml:space="preserve"> </v>
      </c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52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52"/>
      <c r="BA200" s="16"/>
      <c r="BB200" s="16"/>
      <c r="BC200" s="16"/>
    </row>
    <row r="201" spans="1:65" ht="15" customHeight="1" x14ac:dyDescent="0.3">
      <c r="A201" s="204"/>
      <c r="B201" s="205"/>
      <c r="C201" s="205"/>
      <c r="D201" s="117"/>
      <c r="E201" s="117"/>
      <c r="F201" s="152"/>
      <c r="G201" s="117"/>
      <c r="H201" s="117"/>
      <c r="I201" s="117"/>
      <c r="J201" s="117"/>
      <c r="K201" s="16" t="str">
        <f t="shared" si="28"/>
        <v xml:space="preserve"> </v>
      </c>
      <c r="L201" s="16" t="str">
        <f t="shared" si="29"/>
        <v xml:space="preserve"> </v>
      </c>
      <c r="M201" s="16" t="str">
        <f t="shared" si="31"/>
        <v xml:space="preserve"> </v>
      </c>
      <c r="N201" s="16" t="str">
        <f t="shared" si="31"/>
        <v xml:space="preserve"> </v>
      </c>
      <c r="O201" s="16" t="str">
        <f t="shared" si="31"/>
        <v xml:space="preserve"> </v>
      </c>
      <c r="P201" s="16" t="str">
        <f t="shared" si="31"/>
        <v xml:space="preserve"> </v>
      </c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52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52"/>
      <c r="BA201" s="16"/>
      <c r="BB201" s="16"/>
      <c r="BC201" s="16"/>
    </row>
    <row r="202" spans="1:65" ht="15" customHeight="1" x14ac:dyDescent="0.3">
      <c r="A202" s="204"/>
      <c r="B202" s="205"/>
      <c r="C202" s="205"/>
      <c r="D202" s="117"/>
      <c r="E202" s="117"/>
      <c r="F202" s="152"/>
      <c r="G202" s="117"/>
      <c r="H202" s="117"/>
      <c r="I202" s="117"/>
      <c r="J202" s="117"/>
      <c r="K202" s="16" t="str">
        <f t="shared" si="28"/>
        <v xml:space="preserve"> </v>
      </c>
      <c r="L202" s="16" t="str">
        <f t="shared" si="29"/>
        <v xml:space="preserve"> </v>
      </c>
      <c r="M202" s="16" t="str">
        <f t="shared" si="31"/>
        <v xml:space="preserve"> </v>
      </c>
      <c r="N202" s="16" t="str">
        <f t="shared" si="31"/>
        <v xml:space="preserve"> </v>
      </c>
      <c r="O202" s="16" t="str">
        <f t="shared" si="31"/>
        <v xml:space="preserve"> </v>
      </c>
      <c r="P202" s="16" t="str">
        <f t="shared" si="31"/>
        <v xml:space="preserve"> </v>
      </c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52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52"/>
      <c r="BA202" s="16"/>
      <c r="BB202" s="16"/>
      <c r="BC202" s="16"/>
    </row>
    <row r="203" spans="1:65" ht="15" customHeight="1" x14ac:dyDescent="0.3">
      <c r="A203" s="204"/>
      <c r="B203" s="205"/>
      <c r="C203" s="205"/>
      <c r="D203" s="117"/>
      <c r="E203" s="117"/>
      <c r="F203" s="152"/>
      <c r="G203" s="117"/>
      <c r="H203" s="117"/>
      <c r="I203" s="117"/>
      <c r="J203" s="117"/>
      <c r="K203" s="16" t="str">
        <f t="shared" si="28"/>
        <v xml:space="preserve"> </v>
      </c>
      <c r="L203" s="16" t="str">
        <f t="shared" si="29"/>
        <v xml:space="preserve"> </v>
      </c>
      <c r="M203" s="16" t="str">
        <f t="shared" si="31"/>
        <v xml:space="preserve"> </v>
      </c>
      <c r="N203" s="16" t="str">
        <f t="shared" si="31"/>
        <v xml:space="preserve"> </v>
      </c>
      <c r="O203" s="16" t="str">
        <f t="shared" si="31"/>
        <v xml:space="preserve"> </v>
      </c>
      <c r="P203" s="16" t="str">
        <f t="shared" si="31"/>
        <v xml:space="preserve"> </v>
      </c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52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52"/>
      <c r="BA203" s="16"/>
      <c r="BB203" s="16"/>
      <c r="BC203" s="16"/>
    </row>
    <row r="204" spans="1:65" ht="15" customHeight="1" x14ac:dyDescent="0.3">
      <c r="A204" s="204"/>
      <c r="B204" s="205"/>
      <c r="C204" s="205"/>
      <c r="D204" s="117"/>
      <c r="E204" s="117"/>
      <c r="F204" s="152"/>
      <c r="G204" s="117"/>
      <c r="H204" s="117"/>
      <c r="I204" s="117"/>
      <c r="J204" s="117"/>
      <c r="K204" s="16" t="str">
        <f t="shared" si="28"/>
        <v xml:space="preserve"> </v>
      </c>
      <c r="L204" s="16" t="str">
        <f t="shared" si="29"/>
        <v xml:space="preserve"> </v>
      </c>
      <c r="M204" s="16" t="str">
        <f t="shared" si="31"/>
        <v xml:space="preserve"> </v>
      </c>
      <c r="N204" s="16" t="str">
        <f t="shared" si="31"/>
        <v xml:space="preserve"> </v>
      </c>
      <c r="O204" s="16" t="str">
        <f t="shared" si="31"/>
        <v xml:space="preserve"> </v>
      </c>
      <c r="P204" s="16" t="str">
        <f t="shared" si="31"/>
        <v xml:space="preserve"> </v>
      </c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52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52"/>
      <c r="BA204" s="16"/>
      <c r="BB204" s="16"/>
      <c r="BC204" s="16"/>
    </row>
    <row r="205" spans="1:65" ht="15" customHeight="1" x14ac:dyDescent="0.3">
      <c r="A205" s="204"/>
      <c r="B205" s="205"/>
      <c r="C205" s="205"/>
      <c r="D205" s="117"/>
      <c r="E205" s="117"/>
      <c r="F205" s="152"/>
      <c r="G205" s="117"/>
      <c r="H205" s="117"/>
      <c r="I205" s="117"/>
      <c r="J205" s="117"/>
      <c r="K205" s="16" t="str">
        <f t="shared" si="28"/>
        <v xml:space="preserve"> </v>
      </c>
      <c r="L205" s="16" t="str">
        <f t="shared" si="29"/>
        <v xml:space="preserve"> </v>
      </c>
      <c r="M205" s="16" t="str">
        <f t="shared" si="31"/>
        <v xml:space="preserve"> </v>
      </c>
      <c r="N205" s="16" t="str">
        <f t="shared" si="31"/>
        <v xml:space="preserve"> </v>
      </c>
      <c r="O205" s="16" t="str">
        <f t="shared" si="31"/>
        <v xml:space="preserve"> </v>
      </c>
      <c r="P205" s="16" t="str">
        <f t="shared" si="31"/>
        <v xml:space="preserve"> </v>
      </c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52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52"/>
      <c r="BA205" s="16"/>
      <c r="BB205" s="16"/>
      <c r="BC205" s="16"/>
    </row>
    <row r="206" spans="1:65" ht="15" customHeight="1" x14ac:dyDescent="0.3">
      <c r="A206" s="117"/>
      <c r="B206" s="205"/>
      <c r="C206" s="117"/>
      <c r="D206" s="117"/>
      <c r="E206" s="117"/>
      <c r="F206" s="152"/>
      <c r="G206" s="117"/>
      <c r="H206" s="162"/>
      <c r="I206" s="117"/>
      <c r="J206" s="117"/>
      <c r="K206" s="16" t="str">
        <f t="shared" si="28"/>
        <v xml:space="preserve"> </v>
      </c>
      <c r="L206" s="16" t="str">
        <f t="shared" si="29"/>
        <v xml:space="preserve"> </v>
      </c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52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52"/>
      <c r="BA206" s="16"/>
      <c r="BB206" s="16"/>
      <c r="BC206" s="16"/>
    </row>
    <row r="207" spans="1:65" ht="15" customHeight="1" x14ac:dyDescent="0.3">
      <c r="A207" s="117"/>
      <c r="B207" s="205"/>
      <c r="C207" s="117"/>
      <c r="D207" s="117"/>
      <c r="E207" s="117"/>
      <c r="F207" s="117"/>
      <c r="G207" s="214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52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52"/>
      <c r="BA207" s="16"/>
      <c r="BB207" s="16"/>
      <c r="BC207" s="16"/>
    </row>
    <row r="208" spans="1:65" ht="39" customHeight="1" x14ac:dyDescent="0.3">
      <c r="A208" s="117"/>
      <c r="B208" s="205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27" t="s">
        <v>35</v>
      </c>
      <c r="U208" s="140" t="s">
        <v>36</v>
      </c>
      <c r="V208" s="140" t="s">
        <v>37</v>
      </c>
      <c r="W208" s="141" t="s">
        <v>38</v>
      </c>
      <c r="X208" s="139" t="s">
        <v>39</v>
      </c>
      <c r="Y208" s="139" t="s">
        <v>40</v>
      </c>
      <c r="Z208" s="27" t="s">
        <v>41</v>
      </c>
      <c r="AA208" s="27" t="s">
        <v>42</v>
      </c>
      <c r="AB208" s="27" t="s">
        <v>43</v>
      </c>
      <c r="AC208" s="139" t="s">
        <v>44</v>
      </c>
      <c r="AD208" s="139" t="s">
        <v>45</v>
      </c>
      <c r="AE208" s="139" t="s">
        <v>46</v>
      </c>
      <c r="AF208" s="27" t="s">
        <v>47</v>
      </c>
      <c r="AG208" s="27" t="s">
        <v>48</v>
      </c>
      <c r="AH208" s="27" t="s">
        <v>49</v>
      </c>
      <c r="AI208" s="139" t="s">
        <v>50</v>
      </c>
      <c r="AJ208" s="139" t="s">
        <v>51</v>
      </c>
      <c r="AK208" s="139" t="s">
        <v>52</v>
      </c>
      <c r="AL208" s="27" t="s">
        <v>53</v>
      </c>
      <c r="AM208" s="27" t="s">
        <v>54</v>
      </c>
      <c r="AN208" s="27" t="s">
        <v>55</v>
      </c>
      <c r="AO208" s="139" t="s">
        <v>56</v>
      </c>
      <c r="AP208" s="139" t="s">
        <v>57</v>
      </c>
      <c r="AQ208" s="139" t="s">
        <v>58</v>
      </c>
      <c r="AR208" s="27" t="s">
        <v>59</v>
      </c>
      <c r="AS208" s="27" t="s">
        <v>60</v>
      </c>
      <c r="AT208" s="27" t="s">
        <v>61</v>
      </c>
      <c r="AU208" s="139" t="s">
        <v>62</v>
      </c>
      <c r="AV208" s="139" t="s">
        <v>63</v>
      </c>
      <c r="AW208" s="139" t="s">
        <v>64</v>
      </c>
      <c r="AX208" s="27" t="s">
        <v>65</v>
      </c>
      <c r="AY208" s="143" t="s">
        <v>66</v>
      </c>
      <c r="AZ208" s="271" t="s">
        <v>67</v>
      </c>
      <c r="BA208" s="139" t="s">
        <v>68</v>
      </c>
      <c r="BB208" s="139" t="s">
        <v>69</v>
      </c>
      <c r="BC208" s="139" t="s">
        <v>70</v>
      </c>
    </row>
    <row r="209" spans="1:55" ht="15" customHeight="1" x14ac:dyDescent="0.3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236" t="s">
        <v>447</v>
      </c>
      <c r="P209" s="117"/>
      <c r="Q209" s="117">
        <f t="shared" ref="Q209:AF209" si="32">SUM(Q11:Q206)</f>
        <v>372000</v>
      </c>
      <c r="R209" s="117">
        <f t="shared" si="32"/>
        <v>455000</v>
      </c>
      <c r="S209" s="117">
        <f t="shared" si="32"/>
        <v>0</v>
      </c>
      <c r="T209" s="251">
        <f t="shared" si="32"/>
        <v>656600</v>
      </c>
      <c r="U209" s="252">
        <f t="shared" si="32"/>
        <v>834000</v>
      </c>
      <c r="V209" s="252">
        <f t="shared" si="32"/>
        <v>740000</v>
      </c>
      <c r="W209" s="251">
        <f t="shared" si="32"/>
        <v>345000</v>
      </c>
      <c r="X209" s="252">
        <f t="shared" si="32"/>
        <v>3345000</v>
      </c>
      <c r="Y209" s="252">
        <f t="shared" si="32"/>
        <v>2235000</v>
      </c>
      <c r="Z209" s="251">
        <f t="shared" si="32"/>
        <v>258600</v>
      </c>
      <c r="AA209" s="252">
        <f t="shared" si="32"/>
        <v>1160000</v>
      </c>
      <c r="AB209" s="252">
        <f t="shared" si="32"/>
        <v>3730000</v>
      </c>
      <c r="AC209" s="251">
        <f t="shared" si="32"/>
        <v>105000</v>
      </c>
      <c r="AD209" s="252">
        <f t="shared" si="32"/>
        <v>1190000</v>
      </c>
      <c r="AE209" s="252">
        <f t="shared" si="32"/>
        <v>0</v>
      </c>
      <c r="AF209" s="251">
        <f t="shared" si="32"/>
        <v>153000</v>
      </c>
      <c r="AG209" s="252">
        <f>SUM(AG11:AG202)</f>
        <v>1870000</v>
      </c>
      <c r="AH209" s="252">
        <f t="shared" ref="AH209:BC209" si="33">SUM(AH11:AH206)</f>
        <v>0</v>
      </c>
      <c r="AI209" s="252">
        <f t="shared" si="33"/>
        <v>5000</v>
      </c>
      <c r="AJ209" s="252">
        <f t="shared" si="33"/>
        <v>1320000</v>
      </c>
      <c r="AK209" s="252">
        <f t="shared" si="33"/>
        <v>850000</v>
      </c>
      <c r="AL209" s="252">
        <f t="shared" si="33"/>
        <v>172500</v>
      </c>
      <c r="AM209" s="252">
        <f t="shared" si="33"/>
        <v>1360000</v>
      </c>
      <c r="AN209" s="252">
        <f t="shared" si="33"/>
        <v>0</v>
      </c>
      <c r="AO209" s="252">
        <f t="shared" si="33"/>
        <v>150000</v>
      </c>
      <c r="AP209" s="252">
        <f t="shared" si="33"/>
        <v>340000</v>
      </c>
      <c r="AQ209" s="252">
        <f t="shared" si="33"/>
        <v>0</v>
      </c>
      <c r="AR209" s="252">
        <f t="shared" si="33"/>
        <v>65000</v>
      </c>
      <c r="AS209" s="252">
        <f t="shared" si="33"/>
        <v>170000</v>
      </c>
      <c r="AT209" s="252">
        <f t="shared" si="33"/>
        <v>0</v>
      </c>
      <c r="AU209" s="252">
        <f t="shared" si="33"/>
        <v>160000</v>
      </c>
      <c r="AV209" s="252">
        <f t="shared" si="33"/>
        <v>170000</v>
      </c>
      <c r="AW209" s="252">
        <f t="shared" si="33"/>
        <v>0</v>
      </c>
      <c r="AX209" s="252">
        <f t="shared" si="33"/>
        <v>0</v>
      </c>
      <c r="AY209" s="252">
        <f t="shared" si="33"/>
        <v>300000</v>
      </c>
      <c r="AZ209" s="272">
        <f t="shared" si="33"/>
        <v>1120000</v>
      </c>
      <c r="BA209" s="273">
        <f t="shared" si="33"/>
        <v>0</v>
      </c>
      <c r="BB209" s="273">
        <f t="shared" si="33"/>
        <v>0</v>
      </c>
      <c r="BC209" s="273">
        <f t="shared" si="33"/>
        <v>0</v>
      </c>
    </row>
    <row r="210" spans="1:55" ht="15" customHeight="1" x14ac:dyDescent="0.3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236" t="s">
        <v>448</v>
      </c>
      <c r="P210" s="117"/>
      <c r="Q210" s="117"/>
      <c r="R210" s="117"/>
      <c r="S210" s="117"/>
      <c r="T210" s="252">
        <f t="shared" ref="T210:BC210" si="34">SUM(T11:T24)</f>
        <v>0</v>
      </c>
      <c r="U210" s="252">
        <f t="shared" si="34"/>
        <v>420000</v>
      </c>
      <c r="V210" s="252">
        <f t="shared" si="34"/>
        <v>0</v>
      </c>
      <c r="W210" s="252">
        <f t="shared" si="34"/>
        <v>0</v>
      </c>
      <c r="X210" s="252">
        <f t="shared" si="34"/>
        <v>340000</v>
      </c>
      <c r="Y210" s="252">
        <f t="shared" si="34"/>
        <v>0</v>
      </c>
      <c r="Z210" s="252">
        <f t="shared" si="34"/>
        <v>70000</v>
      </c>
      <c r="AA210" s="252">
        <f t="shared" si="34"/>
        <v>0</v>
      </c>
      <c r="AB210" s="252">
        <f t="shared" si="34"/>
        <v>0</v>
      </c>
      <c r="AC210" s="252">
        <f t="shared" si="34"/>
        <v>40000</v>
      </c>
      <c r="AD210" s="252">
        <f t="shared" si="34"/>
        <v>0</v>
      </c>
      <c r="AE210" s="252">
        <f t="shared" si="34"/>
        <v>0</v>
      </c>
      <c r="AF210" s="252">
        <f t="shared" si="34"/>
        <v>0</v>
      </c>
      <c r="AG210" s="252">
        <f t="shared" si="34"/>
        <v>0</v>
      </c>
      <c r="AH210" s="252">
        <f t="shared" si="34"/>
        <v>0</v>
      </c>
      <c r="AI210" s="252">
        <f t="shared" si="34"/>
        <v>0</v>
      </c>
      <c r="AJ210" s="252">
        <f t="shared" si="34"/>
        <v>0</v>
      </c>
      <c r="AK210" s="252">
        <f t="shared" si="34"/>
        <v>0</v>
      </c>
      <c r="AL210" s="252">
        <f t="shared" si="34"/>
        <v>0</v>
      </c>
      <c r="AM210" s="252">
        <f t="shared" si="34"/>
        <v>0</v>
      </c>
      <c r="AN210" s="252">
        <f t="shared" si="34"/>
        <v>0</v>
      </c>
      <c r="AO210" s="252">
        <f t="shared" si="34"/>
        <v>50000</v>
      </c>
      <c r="AP210" s="252">
        <f t="shared" si="34"/>
        <v>0</v>
      </c>
      <c r="AQ210" s="252">
        <f t="shared" si="34"/>
        <v>0</v>
      </c>
      <c r="AR210" s="252">
        <f t="shared" si="34"/>
        <v>0</v>
      </c>
      <c r="AS210" s="252">
        <f t="shared" si="34"/>
        <v>0</v>
      </c>
      <c r="AT210" s="252">
        <f t="shared" si="34"/>
        <v>0</v>
      </c>
      <c r="AU210" s="252">
        <f t="shared" si="34"/>
        <v>40000</v>
      </c>
      <c r="AV210" s="252">
        <f t="shared" si="34"/>
        <v>0</v>
      </c>
      <c r="AW210" s="252">
        <f t="shared" si="34"/>
        <v>0</v>
      </c>
      <c r="AX210" s="252">
        <f t="shared" si="34"/>
        <v>0</v>
      </c>
      <c r="AY210" s="252">
        <f t="shared" si="34"/>
        <v>0</v>
      </c>
      <c r="AZ210" s="272">
        <f t="shared" si="34"/>
        <v>0</v>
      </c>
      <c r="BA210" s="252">
        <f t="shared" si="34"/>
        <v>0</v>
      </c>
      <c r="BB210" s="272">
        <f t="shared" si="34"/>
        <v>0</v>
      </c>
      <c r="BC210" s="273">
        <f t="shared" si="34"/>
        <v>0</v>
      </c>
    </row>
    <row r="211" spans="1:55" ht="15" customHeight="1" x14ac:dyDescent="0.3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236" t="s">
        <v>449</v>
      </c>
      <c r="P211" s="117"/>
      <c r="Q211" s="117"/>
      <c r="R211" s="117"/>
      <c r="S211" s="117"/>
      <c r="T211" s="252">
        <f>T209-T210</f>
        <v>656600</v>
      </c>
      <c r="U211" s="252">
        <f t="shared" ref="U211:BC211" si="35">U209-U210</f>
        <v>414000</v>
      </c>
      <c r="V211" s="252">
        <f t="shared" si="35"/>
        <v>740000</v>
      </c>
      <c r="W211" s="253">
        <f t="shared" si="35"/>
        <v>345000</v>
      </c>
      <c r="X211" s="252">
        <f t="shared" si="35"/>
        <v>3005000</v>
      </c>
      <c r="Y211" s="252">
        <f t="shared" si="35"/>
        <v>2235000</v>
      </c>
      <c r="Z211" s="253">
        <f t="shared" si="35"/>
        <v>188600</v>
      </c>
      <c r="AA211" s="252">
        <f t="shared" si="35"/>
        <v>1160000</v>
      </c>
      <c r="AB211" s="252">
        <f t="shared" si="35"/>
        <v>3730000</v>
      </c>
      <c r="AC211" s="253">
        <f t="shared" si="35"/>
        <v>65000</v>
      </c>
      <c r="AD211" s="252">
        <f t="shared" si="35"/>
        <v>1190000</v>
      </c>
      <c r="AE211" s="252">
        <f t="shared" si="35"/>
        <v>0</v>
      </c>
      <c r="AF211" s="253">
        <f t="shared" si="35"/>
        <v>153000</v>
      </c>
      <c r="AG211" s="252">
        <f t="shared" si="35"/>
        <v>1870000</v>
      </c>
      <c r="AH211" s="252">
        <f t="shared" si="35"/>
        <v>0</v>
      </c>
      <c r="AI211" s="253">
        <f t="shared" si="35"/>
        <v>5000</v>
      </c>
      <c r="AJ211" s="252">
        <f t="shared" si="35"/>
        <v>1320000</v>
      </c>
      <c r="AK211" s="252">
        <f t="shared" si="35"/>
        <v>850000</v>
      </c>
      <c r="AL211" s="252">
        <f t="shared" si="35"/>
        <v>172500</v>
      </c>
      <c r="AM211" s="252">
        <f t="shared" si="35"/>
        <v>1360000</v>
      </c>
      <c r="AN211" s="252">
        <f t="shared" si="35"/>
        <v>0</v>
      </c>
      <c r="AO211" s="252">
        <f t="shared" si="35"/>
        <v>100000</v>
      </c>
      <c r="AP211" s="252">
        <f t="shared" si="35"/>
        <v>340000</v>
      </c>
      <c r="AQ211" s="252">
        <f t="shared" si="35"/>
        <v>0</v>
      </c>
      <c r="AR211" s="252">
        <f t="shared" si="35"/>
        <v>65000</v>
      </c>
      <c r="AS211" s="252">
        <f t="shared" si="35"/>
        <v>170000</v>
      </c>
      <c r="AT211" s="252">
        <f t="shared" si="35"/>
        <v>0</v>
      </c>
      <c r="AU211" s="252">
        <f t="shared" si="35"/>
        <v>120000</v>
      </c>
      <c r="AV211" s="252">
        <f t="shared" si="35"/>
        <v>170000</v>
      </c>
      <c r="AW211" s="252">
        <f t="shared" si="35"/>
        <v>0</v>
      </c>
      <c r="AX211" s="252">
        <f t="shared" si="35"/>
        <v>0</v>
      </c>
      <c r="AY211" s="252">
        <f t="shared" si="35"/>
        <v>300000</v>
      </c>
      <c r="AZ211" s="272">
        <f t="shared" si="35"/>
        <v>1120000</v>
      </c>
      <c r="BA211" s="252">
        <f t="shared" si="35"/>
        <v>0</v>
      </c>
      <c r="BB211" s="272">
        <f t="shared" si="35"/>
        <v>0</v>
      </c>
      <c r="BC211" s="273">
        <f t="shared" si="35"/>
        <v>0</v>
      </c>
    </row>
    <row r="212" spans="1:55" ht="15" customHeight="1" x14ac:dyDescent="0.3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52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52"/>
      <c r="BA212" s="16"/>
      <c r="BB212" s="16"/>
      <c r="BC212" s="16"/>
    </row>
    <row r="213" spans="1:55" ht="15" customHeight="1" x14ac:dyDescent="0.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52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52"/>
      <c r="BA213" s="16"/>
      <c r="BB213" s="16"/>
      <c r="BC213" s="16"/>
    </row>
    <row r="214" spans="1:55" ht="15" customHeight="1" x14ac:dyDescent="0.3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52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52"/>
      <c r="BA214" s="16"/>
      <c r="BB214" s="16"/>
      <c r="BC214" s="16"/>
    </row>
    <row r="215" spans="1:55" ht="15" customHeight="1" x14ac:dyDescent="0.3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52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52"/>
      <c r="BA215" s="16"/>
      <c r="BB215" s="16"/>
      <c r="BC215" s="16"/>
    </row>
    <row r="216" spans="1:55" ht="15" customHeight="1" x14ac:dyDescent="0.3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52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52"/>
      <c r="BA216" s="16"/>
      <c r="BB216" s="16"/>
      <c r="BC216" s="16"/>
    </row>
    <row r="217" spans="1:55" ht="15" customHeight="1" x14ac:dyDescent="0.3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52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52"/>
      <c r="BA217" s="16"/>
      <c r="BB217" s="16"/>
      <c r="BC217" s="16"/>
    </row>
    <row r="218" spans="1:55" ht="15" customHeight="1" x14ac:dyDescent="0.3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52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52"/>
      <c r="BA218" s="16"/>
      <c r="BB218" s="16"/>
      <c r="BC218" s="16"/>
    </row>
    <row r="221" spans="1:55" ht="15" customHeight="1" x14ac:dyDescent="0.3">
      <c r="Q221" s="11" t="s">
        <v>450</v>
      </c>
      <c r="R221" s="11">
        <f>SUM(Q209+T209+W209+Z209+AC209+AF209+AI209+AL209+AO209+AR209+AU209+AX209)</f>
        <v>2442700</v>
      </c>
    </row>
    <row r="222" spans="1:55" ht="15" customHeight="1" x14ac:dyDescent="0.3">
      <c r="Q222" s="11" t="s">
        <v>451</v>
      </c>
      <c r="R222" s="11">
        <f>SUM(R209+U209+X209+AA209+AD209+AG209+AJ209+AM209+AP209+AS209+AV209+AY209)</f>
        <v>12514000</v>
      </c>
    </row>
    <row r="223" spans="1:55" ht="15" customHeight="1" x14ac:dyDescent="0.3">
      <c r="Q223" s="11" t="s">
        <v>452</v>
      </c>
      <c r="R223" s="11">
        <f>SUM(S209+V209+Y209+AB209+AE209+AH209+AK209+AN209+AQ209+AT209+AW209+AZ209)</f>
        <v>8675000</v>
      </c>
      <c r="U223" s="196" t="s">
        <v>457</v>
      </c>
      <c r="V223" s="231">
        <f>SUM(T209+W209+Z209+AC209+AF209)</f>
        <v>1518200</v>
      </c>
    </row>
    <row r="224" spans="1:55" ht="15" customHeight="1" x14ac:dyDescent="0.3">
      <c r="U224" s="243" t="s">
        <v>456</v>
      </c>
      <c r="V224" s="196">
        <f>SUM(U209+X209+AA209+AD209+AG209)</f>
        <v>8399000</v>
      </c>
    </row>
    <row r="225" spans="17:25" ht="15" customHeight="1" x14ac:dyDescent="0.3">
      <c r="U225" s="196" t="s">
        <v>462</v>
      </c>
      <c r="V225" s="196">
        <f>SUM(V209+Y209+AB209+AE209+AH209)</f>
        <v>6705000</v>
      </c>
    </row>
    <row r="226" spans="17:25" ht="15" customHeight="1" x14ac:dyDescent="0.3">
      <c r="Q226" s="196" t="s">
        <v>453</v>
      </c>
      <c r="R226" s="196">
        <f>SUM(Q209+T209+W209+Z209+AC209+AF209)</f>
        <v>1890200</v>
      </c>
    </row>
    <row r="227" spans="17:25" ht="28.5" customHeight="1" x14ac:dyDescent="0.3">
      <c r="Q227" s="196" t="s">
        <v>456</v>
      </c>
      <c r="R227" s="196">
        <f>SUM(R209+U209+X209+AA209+AD209+AG209)</f>
        <v>8854000</v>
      </c>
      <c r="W227" s="437" t="s">
        <v>458</v>
      </c>
      <c r="X227" s="90" t="s">
        <v>459</v>
      </c>
      <c r="Y227" s="231">
        <f>W211+Z211+AC211+AF211+AI211</f>
        <v>756600</v>
      </c>
    </row>
    <row r="228" spans="17:25" ht="28.5" customHeight="1" x14ac:dyDescent="0.3">
      <c r="Q228" s="196" t="s">
        <v>462</v>
      </c>
      <c r="R228" s="196">
        <f>SUM(S209+V209+Y209+AB209+AE209+AH209)</f>
        <v>6705000</v>
      </c>
      <c r="W228" s="437"/>
      <c r="X228" s="244" t="s">
        <v>463</v>
      </c>
      <c r="Y228" s="196">
        <f>X211+AA211+AD211+AG211+AJ211</f>
        <v>8545000</v>
      </c>
    </row>
    <row r="229" spans="17:25" ht="28.5" customHeight="1" x14ac:dyDescent="0.3">
      <c r="W229" s="437"/>
      <c r="X229" s="90" t="s">
        <v>465</v>
      </c>
      <c r="Y229" s="196">
        <f>Y211+AB211+AE211+AH211+AK211</f>
        <v>6815000</v>
      </c>
    </row>
  </sheetData>
  <autoFilter ref="A10:BR206" xr:uid="{5734B623-65D4-439B-8A08-55792E555984}">
    <filterColumn colId="1">
      <filters blank="1">
        <filter val="Bursa"/>
        <filter val="Busan"/>
        <filter val="CHENNAI"/>
        <filter val="Cordoba"/>
        <filter val="Curitiba"/>
        <filter val="LHA"/>
        <filter val="Matrite"/>
        <filter val="MCA"/>
        <filter val="PAL"/>
        <filter val="PITESTI"/>
        <filter val="REVOZ"/>
        <filter val="Tanger"/>
        <filter val="UGB"/>
        <filter val="UPL"/>
        <filter val="VLL"/>
      </filters>
    </filterColumn>
    <sortState xmlns:xlrd2="http://schemas.microsoft.com/office/spreadsheetml/2017/richdata2" ref="A11:BR206">
      <sortCondition ref="A11:A206"/>
    </sortState>
  </autoFilter>
  <mergeCells count="3">
    <mergeCell ref="M9:O9"/>
    <mergeCell ref="P9:AU9"/>
    <mergeCell ref="W227:W229"/>
  </mergeCells>
  <conditionalFormatting sqref="K11:L206 M200:P205">
    <cfRule type="cellIs" dxfId="0" priority="1" operator="equal">
      <formula>2026</formula>
    </cfRule>
  </conditionalFormatting>
  <dataValidations count="2">
    <dataValidation type="list" allowBlank="1" showInputMessage="1" showErrorMessage="1" sqref="D47:D52 D54:D57 BM44 D11:D44 D59:D182" xr:uid="{C37F54A9-F70A-43A4-9083-6A65DDC33544}">
      <formula1>$D$185:$D$186</formula1>
    </dataValidation>
    <dataValidation type="list" allowBlank="1" showInputMessage="1" showErrorMessage="1" sqref="BK11:BL11 BK54:BL112 BK114:BL182 BK13:BK44 BL13:BL46 BK47:BL52" xr:uid="{0A4FA72E-7835-4837-9BB1-64D64256EA9E}">
      <formula1>$BK$185:$BK$187</formula1>
    </dataValidation>
  </dataValidation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995F-EBF5-4512-8917-058CB2EEAC67}">
  <dimension ref="A1:AO54"/>
  <sheetViews>
    <sheetView topLeftCell="A12" workbookViewId="0">
      <selection activeCell="B18" sqref="B18"/>
    </sheetView>
  </sheetViews>
  <sheetFormatPr baseColWidth="10" defaultColWidth="8.6640625" defaultRowHeight="14.4" x14ac:dyDescent="0.3"/>
  <cols>
    <col min="1" max="1" width="18.5546875" customWidth="1"/>
    <col min="2" max="6" width="14" style="11" bestFit="1" customWidth="1"/>
    <col min="7" max="7" width="11.109375" bestFit="1" customWidth="1"/>
    <col min="9" max="9" width="12.109375" bestFit="1" customWidth="1"/>
    <col min="10" max="10" width="11.109375" bestFit="1" customWidth="1"/>
    <col min="11" max="12" width="12.5546875" bestFit="1" customWidth="1"/>
    <col min="13" max="13" width="11.88671875" bestFit="1" customWidth="1"/>
    <col min="14" max="14" width="11.109375" bestFit="1" customWidth="1"/>
    <col min="15" max="15" width="11.109375" style="255" bestFit="1" customWidth="1"/>
    <col min="16" max="17" width="10.33203125" style="255" customWidth="1"/>
  </cols>
  <sheetData>
    <row r="1" spans="1:41" s="126" customFormat="1" ht="75" customHeight="1" x14ac:dyDescent="0.3">
      <c r="A1" s="34">
        <f>Ponts!R206</f>
        <v>0</v>
      </c>
      <c r="B1" s="34">
        <f>Ponts!S206</f>
        <v>0</v>
      </c>
      <c r="C1" s="34">
        <f>Ponts!T206</f>
        <v>0</v>
      </c>
      <c r="D1" s="34">
        <f>Ponts!U206</f>
        <v>0</v>
      </c>
      <c r="E1" s="34">
        <f>Ponts!V206</f>
        <v>0</v>
      </c>
      <c r="F1" s="34" t="str">
        <f>Ponts!W206</f>
        <v xml:space="preserve">2026 OPEX DF (EVS et travaux préconisés) </v>
      </c>
      <c r="G1" s="34" t="str">
        <f>Ponts!X206</f>
        <v>2026 RGE/RGM CAPEX IV</v>
      </c>
      <c r="H1" s="34" t="str">
        <f>Ponts!Y206</f>
        <v>2026 ACHAT NEUF CAPEX IV</v>
      </c>
      <c r="I1" s="34" t="str">
        <f>Ponts!Z206</f>
        <v>2027 OPEX DF (EVS et travaux préconisés)</v>
      </c>
      <c r="J1" s="34" t="str">
        <f>Ponts!AA206</f>
        <v>2027 RGE/RGM CAPEX IV</v>
      </c>
      <c r="K1" s="34" t="str">
        <f>Ponts!AB206</f>
        <v>2027 ACHAT NEUF CAPEX IV</v>
      </c>
      <c r="L1" s="34" t="str">
        <f>Ponts!AC206</f>
        <v xml:space="preserve">2028 OPEX DF (EVS et travaux préconisés) </v>
      </c>
      <c r="M1" s="34" t="str">
        <f>Ponts!AD206</f>
        <v>2028 RGE/RGM CAPEX IV</v>
      </c>
      <c r="N1" s="34" t="str">
        <f>Ponts!AE206</f>
        <v>2028 ACHAT NEUF CAPEX IV</v>
      </c>
      <c r="O1" s="34" t="str">
        <f>Ponts!AF206</f>
        <v xml:space="preserve">2029 OPEX DF (EVS et travaux préconisés) </v>
      </c>
      <c r="P1" s="34" t="str">
        <f>Ponts!AG206</f>
        <v>2029 RGE/RGM CAPEX IV</v>
      </c>
      <c r="Q1" s="34" t="str">
        <f>Ponts!AH206</f>
        <v>2029 ACHAT NEUF CAPEX IV</v>
      </c>
      <c r="R1" s="34" t="str">
        <f>Ponts!AI206</f>
        <v xml:space="preserve">2030 OPEX DF (EVS et travaux préconisés) </v>
      </c>
      <c r="S1" s="34" t="str">
        <f>Ponts!AJ206</f>
        <v>2030 RGE/RGM CAPEX IV</v>
      </c>
      <c r="T1" s="34" t="str">
        <f>Ponts!AK206</f>
        <v>2030 ACHAT NEUF CAPEX IV</v>
      </c>
      <c r="U1" s="34" t="str">
        <f>Ponts!AL206</f>
        <v xml:space="preserve">2031 OPEX DF (EVS et travaux préconisés) </v>
      </c>
      <c r="V1" s="34" t="str">
        <f>Ponts!AM206</f>
        <v>2031 RGE/RGM CAPEX IV</v>
      </c>
      <c r="W1" s="34" t="str">
        <f>Ponts!AN206</f>
        <v>2031 ACHAT NEUF CAPEX IV</v>
      </c>
      <c r="X1" s="34" t="str">
        <f>Ponts!AO206</f>
        <v xml:space="preserve">2032 OPEX DF (EVS et travaux préconisés) </v>
      </c>
      <c r="Y1" s="34" t="str">
        <f>Ponts!AP206</f>
        <v>2032 RGE/RGM CAPEX IV</v>
      </c>
      <c r="Z1" s="34" t="str">
        <f>Ponts!AQ206</f>
        <v>2032 ACHAT NEUF CAPEX IV</v>
      </c>
      <c r="AA1" s="34" t="str">
        <f>Ponts!AR206</f>
        <v xml:space="preserve">2033 OPEX DF (EVS et travaux préconisés) </v>
      </c>
      <c r="AB1" s="34" t="str">
        <f>Ponts!AS206</f>
        <v>2033 RGE/RGM CAPEX IV</v>
      </c>
      <c r="AC1" s="34" t="str">
        <f>Ponts!AT206</f>
        <v>2033 ACHAT NEUF CAPEX IV</v>
      </c>
      <c r="AD1" s="34" t="str">
        <f>Ponts!AU206</f>
        <v xml:space="preserve">2034 OPEX DF (EVS et travaux préconisés) </v>
      </c>
      <c r="AE1" s="34" t="str">
        <f>Ponts!AV206</f>
        <v>2034 RGE/RGM CAPEX IV</v>
      </c>
      <c r="AF1" s="34" t="str">
        <f>Ponts!AW206</f>
        <v>2034 ACHAT NEUF CAPEX IV</v>
      </c>
      <c r="AG1" s="34" t="str">
        <f>Ponts!AX206</f>
        <v xml:space="preserve">2035 OPEX DF (EVS et travaux préconisés) </v>
      </c>
      <c r="AH1" s="34" t="str">
        <f>Ponts!AY206</f>
        <v>2035 RGE/RGM CAPEX IV</v>
      </c>
      <c r="AI1" s="34" t="str">
        <f>Ponts!AZ206</f>
        <v>2035 ACHAT NEUF CAPEX IV</v>
      </c>
      <c r="AJ1" s="34" t="str">
        <f>Ponts!BA206</f>
        <v xml:space="preserve">2036 OPEX DF (EVS et travaux préconisés) </v>
      </c>
      <c r="AK1" s="34" t="str">
        <f>Ponts!BB206</f>
        <v>2036 RGE/RGM CAPEX IV</v>
      </c>
      <c r="AL1" s="34" t="str">
        <f>Ponts!BC206</f>
        <v>2036 ACHAT NEUF CAPEX IV</v>
      </c>
      <c r="AM1" s="34" t="str">
        <f>Ponts!BD206</f>
        <v xml:space="preserve">2037 OPEX DF (EVS et travaux préconisés) </v>
      </c>
      <c r="AN1" s="34" t="str">
        <f>Ponts!BE206</f>
        <v>2037 RGE/RGM CAPEX IV</v>
      </c>
      <c r="AO1" s="34" t="str">
        <f>Ponts!BF206</f>
        <v>2037 ACHAT NEUF CAPEX IV</v>
      </c>
    </row>
    <row r="2" spans="1:41" x14ac:dyDescent="0.3">
      <c r="A2" s="69" t="str">
        <f>Ponts!R207</f>
        <v>TOUS SITES</v>
      </c>
      <c r="B2" s="16">
        <f>Ponts!S207</f>
        <v>0</v>
      </c>
      <c r="C2" s="16">
        <f>Ponts!T207</f>
        <v>372000</v>
      </c>
      <c r="D2" s="16">
        <f>Ponts!U207</f>
        <v>455000</v>
      </c>
      <c r="E2" s="16">
        <f>Ponts!V207</f>
        <v>0</v>
      </c>
      <c r="F2" s="16">
        <f>Ponts!W207</f>
        <v>656600</v>
      </c>
      <c r="G2" s="69">
        <f>Ponts!X207</f>
        <v>834000</v>
      </c>
      <c r="H2" s="69">
        <f>Ponts!Y207</f>
        <v>740000</v>
      </c>
      <c r="I2" s="69">
        <f>Ponts!Z207</f>
        <v>357000</v>
      </c>
      <c r="J2" s="69">
        <f>Ponts!AA207</f>
        <v>3150000</v>
      </c>
      <c r="K2" s="69">
        <f>Ponts!AB207</f>
        <v>2235000</v>
      </c>
      <c r="L2" s="69">
        <f>Ponts!AC207</f>
        <v>258600</v>
      </c>
      <c r="M2" s="69">
        <f>Ponts!AD207</f>
        <v>1160000</v>
      </c>
      <c r="N2" s="69">
        <f>Ponts!AE207</f>
        <v>2930000</v>
      </c>
      <c r="O2" s="108">
        <f>Ponts!AF207</f>
        <v>105000</v>
      </c>
      <c r="P2" s="108">
        <f>Ponts!AG207</f>
        <v>1190000</v>
      </c>
      <c r="Q2" s="108">
        <f>Ponts!AH207</f>
        <v>0</v>
      </c>
      <c r="R2" s="69">
        <f>Ponts!AI207</f>
        <v>153000</v>
      </c>
      <c r="S2" s="69">
        <f>Ponts!AJ207</f>
        <v>1870000</v>
      </c>
      <c r="T2" s="69">
        <f>Ponts!AK207</f>
        <v>0</v>
      </c>
      <c r="U2" s="69">
        <f>Ponts!AL207</f>
        <v>5000</v>
      </c>
      <c r="V2" s="69">
        <f>Ponts!AM207</f>
        <v>1320000</v>
      </c>
      <c r="W2" s="69">
        <f>Ponts!AN207</f>
        <v>850000</v>
      </c>
      <c r="X2" s="69">
        <f>Ponts!AO207</f>
        <v>172500</v>
      </c>
      <c r="Y2" s="69">
        <f>Ponts!AP207</f>
        <v>1360000</v>
      </c>
      <c r="Z2" s="69">
        <f>Ponts!AQ207</f>
        <v>0</v>
      </c>
      <c r="AA2" s="69">
        <f>Ponts!AR207</f>
        <v>150000</v>
      </c>
      <c r="AB2" s="69">
        <f>Ponts!AS207</f>
        <v>340000</v>
      </c>
      <c r="AC2" s="69">
        <f>Ponts!AT207</f>
        <v>0</v>
      </c>
      <c r="AD2" s="69">
        <f>Ponts!AU207</f>
        <v>65000</v>
      </c>
      <c r="AE2" s="69">
        <f>Ponts!AV207</f>
        <v>170000</v>
      </c>
      <c r="AF2" s="69">
        <f>Ponts!AW207</f>
        <v>0</v>
      </c>
      <c r="AG2" s="69">
        <f>Ponts!AX207</f>
        <v>160000</v>
      </c>
      <c r="AH2" s="69">
        <f>Ponts!AY207</f>
        <v>170000</v>
      </c>
      <c r="AI2" s="69">
        <f>Ponts!AZ207</f>
        <v>0</v>
      </c>
      <c r="AJ2" s="69">
        <f>Ponts!BA207</f>
        <v>0</v>
      </c>
      <c r="AK2" s="69">
        <f>Ponts!BB207</f>
        <v>300000</v>
      </c>
      <c r="AL2" s="69">
        <f>Ponts!BC207</f>
        <v>1120000</v>
      </c>
      <c r="AM2" s="69">
        <f>Ponts!BD207</f>
        <v>0</v>
      </c>
      <c r="AN2" s="69">
        <f>Ponts!BE207</f>
        <v>0</v>
      </c>
      <c r="AO2" s="69">
        <f>Ponts!BF207</f>
        <v>0</v>
      </c>
    </row>
    <row r="3" spans="1:41" x14ac:dyDescent="0.3">
      <c r="A3" s="69" t="str">
        <f>Ponts!R208</f>
        <v>CHASSIS</v>
      </c>
      <c r="B3" s="16">
        <f>Ponts!S208</f>
        <v>0</v>
      </c>
      <c r="C3" s="16">
        <f>Ponts!T208</f>
        <v>0</v>
      </c>
      <c r="D3" s="16">
        <f>Ponts!U208</f>
        <v>0</v>
      </c>
      <c r="E3" s="16">
        <f>Ponts!V208</f>
        <v>0</v>
      </c>
      <c r="F3" s="16">
        <f>Ponts!W208</f>
        <v>0</v>
      </c>
      <c r="G3" s="69">
        <f>Ponts!X208</f>
        <v>420000</v>
      </c>
      <c r="H3" s="69">
        <f>Ponts!Y208</f>
        <v>0</v>
      </c>
      <c r="I3" s="69">
        <f>Ponts!Z208</f>
        <v>0</v>
      </c>
      <c r="J3" s="69">
        <f>Ponts!AA208</f>
        <v>340000</v>
      </c>
      <c r="K3" s="69">
        <f>Ponts!AB208</f>
        <v>0</v>
      </c>
      <c r="L3" s="69">
        <f>Ponts!AC208</f>
        <v>70000</v>
      </c>
      <c r="M3" s="69">
        <f>Ponts!AD208</f>
        <v>0</v>
      </c>
      <c r="N3" s="69">
        <f>Ponts!AE208</f>
        <v>0</v>
      </c>
      <c r="O3" s="108">
        <f>Ponts!AF208</f>
        <v>40000</v>
      </c>
      <c r="P3" s="108">
        <f>Ponts!AG208</f>
        <v>0</v>
      </c>
      <c r="Q3" s="108">
        <f>Ponts!AH208</f>
        <v>0</v>
      </c>
      <c r="R3" s="69">
        <f>Ponts!AI208</f>
        <v>0</v>
      </c>
      <c r="S3" s="69">
        <f>Ponts!AJ208</f>
        <v>0</v>
      </c>
      <c r="T3" s="69">
        <f>Ponts!AK208</f>
        <v>0</v>
      </c>
      <c r="U3" s="69">
        <f>Ponts!AL208</f>
        <v>0</v>
      </c>
      <c r="V3" s="69">
        <f>Ponts!AM208</f>
        <v>0</v>
      </c>
      <c r="W3" s="69">
        <f>Ponts!AN208</f>
        <v>0</v>
      </c>
      <c r="X3" s="69">
        <f>Ponts!AO208</f>
        <v>0</v>
      </c>
      <c r="Y3" s="69">
        <f>Ponts!AP208</f>
        <v>0</v>
      </c>
      <c r="Z3" s="69">
        <f>Ponts!AQ208</f>
        <v>0</v>
      </c>
      <c r="AA3" s="69">
        <f>Ponts!AR208</f>
        <v>50000</v>
      </c>
      <c r="AB3" s="69">
        <f>Ponts!AS208</f>
        <v>0</v>
      </c>
      <c r="AC3" s="69">
        <f>Ponts!AT208</f>
        <v>0</v>
      </c>
      <c r="AD3" s="69">
        <f>Ponts!AU208</f>
        <v>0</v>
      </c>
      <c r="AE3" s="69">
        <f>Ponts!AV208</f>
        <v>0</v>
      </c>
      <c r="AF3" s="69">
        <f>Ponts!AW208</f>
        <v>0</v>
      </c>
      <c r="AG3" s="69">
        <f>Ponts!AX208</f>
        <v>40000</v>
      </c>
      <c r="AH3" s="69">
        <f>Ponts!AY208</f>
        <v>0</v>
      </c>
      <c r="AI3" s="69">
        <f>Ponts!AZ208</f>
        <v>0</v>
      </c>
      <c r="AJ3" s="69">
        <f>Ponts!BA208</f>
        <v>0</v>
      </c>
      <c r="AK3" s="69">
        <f>Ponts!BB208</f>
        <v>0</v>
      </c>
      <c r="AL3" s="69">
        <f>Ponts!BC208</f>
        <v>0</v>
      </c>
      <c r="AM3" s="69">
        <f>Ponts!BD208</f>
        <v>0</v>
      </c>
      <c r="AN3" s="69">
        <f>Ponts!BE208</f>
        <v>0</v>
      </c>
      <c r="AO3" s="69">
        <f>Ponts!BF208</f>
        <v>0</v>
      </c>
    </row>
    <row r="4" spans="1:41" x14ac:dyDescent="0.3">
      <c r="A4" s="69" t="str">
        <f>Ponts!R209</f>
        <v>HORS CHASSIS</v>
      </c>
      <c r="B4" s="16">
        <f>Ponts!S209</f>
        <v>0</v>
      </c>
      <c r="C4" s="16">
        <f>Ponts!T209</f>
        <v>0</v>
      </c>
      <c r="D4" s="16">
        <f>Ponts!U209</f>
        <v>0</v>
      </c>
      <c r="E4" s="16">
        <f>Ponts!V209</f>
        <v>0</v>
      </c>
      <c r="F4" s="16">
        <f>Ponts!W209</f>
        <v>656600</v>
      </c>
      <c r="G4" s="69">
        <f>Ponts!X209</f>
        <v>414000</v>
      </c>
      <c r="H4" s="69">
        <f>Ponts!Y209</f>
        <v>740000</v>
      </c>
      <c r="I4" s="69">
        <f>Ponts!Z209</f>
        <v>357000</v>
      </c>
      <c r="J4" s="69">
        <f>Ponts!AA209</f>
        <v>2810000</v>
      </c>
      <c r="K4" s="69">
        <f>Ponts!AB209</f>
        <v>2235000</v>
      </c>
      <c r="L4" s="69">
        <f>Ponts!AC209</f>
        <v>188600</v>
      </c>
      <c r="M4" s="69">
        <f>Ponts!AD209</f>
        <v>1160000</v>
      </c>
      <c r="N4" s="69">
        <f>Ponts!AE209</f>
        <v>2930000</v>
      </c>
      <c r="O4" s="108">
        <f>Ponts!AF209</f>
        <v>65000</v>
      </c>
      <c r="P4" s="108">
        <f>Ponts!AG209</f>
        <v>1190000</v>
      </c>
      <c r="Q4" s="108">
        <f>Ponts!AH209</f>
        <v>0</v>
      </c>
      <c r="R4" s="69">
        <f>Ponts!AI209</f>
        <v>153000</v>
      </c>
      <c r="S4" s="69">
        <f>Ponts!AJ209</f>
        <v>1870000</v>
      </c>
      <c r="T4" s="69">
        <f>Ponts!AK209</f>
        <v>0</v>
      </c>
      <c r="U4" s="69">
        <f>Ponts!AL209</f>
        <v>5000</v>
      </c>
      <c r="V4" s="69">
        <f>Ponts!AM209</f>
        <v>1320000</v>
      </c>
      <c r="W4" s="69">
        <f>Ponts!AN209</f>
        <v>850000</v>
      </c>
      <c r="X4" s="69">
        <f>Ponts!AO209</f>
        <v>172500</v>
      </c>
      <c r="Y4" s="69">
        <f>Ponts!AP209</f>
        <v>1360000</v>
      </c>
      <c r="Z4" s="69">
        <f>Ponts!AQ209</f>
        <v>0</v>
      </c>
      <c r="AA4" s="69">
        <f>Ponts!AR209</f>
        <v>100000</v>
      </c>
      <c r="AB4" s="69">
        <f>Ponts!AS209</f>
        <v>340000</v>
      </c>
      <c r="AC4" s="69">
        <f>Ponts!AT209</f>
        <v>0</v>
      </c>
      <c r="AD4" s="69">
        <f>Ponts!AU209</f>
        <v>65000</v>
      </c>
      <c r="AE4" s="69">
        <f>Ponts!AV209</f>
        <v>170000</v>
      </c>
      <c r="AF4" s="69">
        <f>Ponts!AW209</f>
        <v>0</v>
      </c>
      <c r="AG4" s="69">
        <f>Ponts!AX209</f>
        <v>120000</v>
      </c>
      <c r="AH4" s="69">
        <f>Ponts!AY209</f>
        <v>170000</v>
      </c>
      <c r="AI4" s="69">
        <f>Ponts!AZ209</f>
        <v>0</v>
      </c>
      <c r="AJ4" s="69">
        <f>Ponts!BA209</f>
        <v>0</v>
      </c>
      <c r="AK4" s="69">
        <f>Ponts!BB209</f>
        <v>300000</v>
      </c>
      <c r="AL4" s="69">
        <f>Ponts!BC209</f>
        <v>1120000</v>
      </c>
      <c r="AM4" s="69">
        <f>Ponts!BD209</f>
        <v>0</v>
      </c>
      <c r="AN4" s="69">
        <f>Ponts!BE209</f>
        <v>0</v>
      </c>
      <c r="AO4" s="69">
        <f>Ponts!BF209</f>
        <v>0</v>
      </c>
    </row>
    <row r="9" spans="1:41" ht="18" x14ac:dyDescent="0.3">
      <c r="A9" s="266"/>
      <c r="B9" s="265">
        <v>2027</v>
      </c>
      <c r="C9" s="264">
        <v>2028</v>
      </c>
      <c r="D9" s="264">
        <v>2029</v>
      </c>
      <c r="E9" s="264">
        <v>2030</v>
      </c>
      <c r="F9" s="264">
        <v>2031</v>
      </c>
      <c r="J9" s="260">
        <v>2026</v>
      </c>
      <c r="K9" s="260" t="s">
        <v>593</v>
      </c>
      <c r="L9" s="255" t="s">
        <v>594</v>
      </c>
      <c r="M9" s="255" t="s">
        <v>594</v>
      </c>
      <c r="N9" s="255" t="s">
        <v>595</v>
      </c>
      <c r="O9" s="255" t="s">
        <v>595</v>
      </c>
    </row>
    <row r="10" spans="1:41" x14ac:dyDescent="0.3">
      <c r="A10" s="274" t="s">
        <v>596</v>
      </c>
      <c r="B10" s="275">
        <f>$K$10</f>
        <v>328000</v>
      </c>
      <c r="C10" s="275">
        <f>$K$10</f>
        <v>328000</v>
      </c>
      <c r="D10" s="275">
        <f>$K$10</f>
        <v>328000</v>
      </c>
      <c r="E10" s="275">
        <f>$K$10</f>
        <v>328000</v>
      </c>
      <c r="F10" s="275">
        <f>$K$10</f>
        <v>328000</v>
      </c>
      <c r="H10">
        <v>40000</v>
      </c>
      <c r="I10" s="249" t="s">
        <v>597</v>
      </c>
      <c r="J10" s="263">
        <f>N10/10</f>
        <v>8.1999999999999993</v>
      </c>
      <c r="K10" s="260">
        <f>$H$10*J10</f>
        <v>328000</v>
      </c>
      <c r="L10" s="255">
        <v>39</v>
      </c>
      <c r="M10" s="255">
        <f>$H$11*L10</f>
        <v>6630000</v>
      </c>
      <c r="N10" s="255">
        <v>82</v>
      </c>
      <c r="O10" s="255">
        <f>$H$11*N10</f>
        <v>13940000</v>
      </c>
    </row>
    <row r="11" spans="1:41" x14ac:dyDescent="0.3">
      <c r="A11" s="276" t="s">
        <v>598</v>
      </c>
      <c r="B11" s="275">
        <f>$K$11</f>
        <v>1224000</v>
      </c>
      <c r="C11" s="275">
        <f>$K$11</f>
        <v>1224000</v>
      </c>
      <c r="D11" s="275">
        <f>$K$11</f>
        <v>1224000</v>
      </c>
      <c r="E11" s="275">
        <f>$K$11</f>
        <v>1224000</v>
      </c>
      <c r="F11" s="275">
        <f>$K$11</f>
        <v>1224000</v>
      </c>
      <c r="H11">
        <v>170000</v>
      </c>
      <c r="I11" t="s">
        <v>90</v>
      </c>
      <c r="J11" s="263">
        <f>N11/10</f>
        <v>7.2</v>
      </c>
      <c r="K11" s="260">
        <f>$H$11*J11</f>
        <v>1224000</v>
      </c>
      <c r="L11" s="255">
        <v>31</v>
      </c>
      <c r="M11" s="255">
        <f>L11*H11</f>
        <v>5270000</v>
      </c>
      <c r="N11" s="255">
        <v>72</v>
      </c>
      <c r="O11" s="255">
        <f>N11*H11</f>
        <v>12240000</v>
      </c>
    </row>
    <row r="12" spans="1:41" x14ac:dyDescent="0.3">
      <c r="A12" s="276" t="s">
        <v>599</v>
      </c>
      <c r="B12" s="275">
        <f>$K$12</f>
        <v>1205454.5454545454</v>
      </c>
      <c r="C12" s="275">
        <f>$K$12</f>
        <v>1205454.5454545454</v>
      </c>
      <c r="D12" s="275">
        <f>$K$12</f>
        <v>1205454.5454545454</v>
      </c>
      <c r="E12" s="275">
        <f>$K$12</f>
        <v>1205454.5454545454</v>
      </c>
      <c r="F12" s="275">
        <f>$K$12</f>
        <v>1205454.5454545454</v>
      </c>
      <c r="H12">
        <v>80000</v>
      </c>
      <c r="I12" t="s">
        <v>600</v>
      </c>
      <c r="J12" s="263">
        <f>N12/11</f>
        <v>7.0909090909090908</v>
      </c>
      <c r="K12" s="260">
        <f>$H$11*J12</f>
        <v>1205454.5454545454</v>
      </c>
      <c r="L12" s="255">
        <f>5*9</f>
        <v>45</v>
      </c>
      <c r="M12" s="255">
        <f>L12*H12</f>
        <v>3600000</v>
      </c>
      <c r="N12" s="255">
        <v>78</v>
      </c>
      <c r="O12" s="255">
        <f>N12*H12</f>
        <v>6240000</v>
      </c>
    </row>
    <row r="13" spans="1:41" ht="28.8" x14ac:dyDescent="0.3">
      <c r="A13" s="277" t="s">
        <v>601</v>
      </c>
      <c r="B13" s="278">
        <f>Ponts!Z209</f>
        <v>357000</v>
      </c>
      <c r="C13" s="278">
        <f>Ponts!AC209</f>
        <v>188600</v>
      </c>
      <c r="D13" s="278">
        <f>Ponts!AF209</f>
        <v>65000</v>
      </c>
      <c r="E13" s="278">
        <f>Ponts!AI209</f>
        <v>153000</v>
      </c>
      <c r="F13" s="278">
        <f>Ponts!AL209</f>
        <v>5000</v>
      </c>
    </row>
    <row r="14" spans="1:41" ht="28.8" x14ac:dyDescent="0.3">
      <c r="A14" s="262" t="s">
        <v>602</v>
      </c>
      <c r="B14" s="261">
        <f>Ponts!AA209</f>
        <v>2810000</v>
      </c>
      <c r="C14" s="261">
        <f>Ponts!AD209</f>
        <v>1160000</v>
      </c>
      <c r="D14" s="261">
        <f>Ponts!AG209</f>
        <v>1190000</v>
      </c>
      <c r="E14" s="261">
        <f>Ponts!AJ209</f>
        <v>1870000</v>
      </c>
      <c r="F14" s="261">
        <f>Ponts!AM209</f>
        <v>1320000</v>
      </c>
      <c r="M14" s="260">
        <f>SUM(K10:K12)</f>
        <v>2757454.5454545454</v>
      </c>
      <c r="N14" s="255">
        <f>SUM(M10:M12)</f>
        <v>15500000</v>
      </c>
      <c r="O14" s="255">
        <f>SUM(O10:O12)</f>
        <v>32420000</v>
      </c>
    </row>
    <row r="15" spans="1:41" x14ac:dyDescent="0.3">
      <c r="A15" s="314" t="s">
        <v>603</v>
      </c>
      <c r="B15" s="267">
        <v>6740000</v>
      </c>
      <c r="C15" s="267">
        <v>4070000</v>
      </c>
      <c r="D15" s="267">
        <v>3470000</v>
      </c>
      <c r="E15" s="267">
        <v>1950000</v>
      </c>
      <c r="F15" s="267">
        <v>1950000</v>
      </c>
    </row>
    <row r="16" spans="1:41" x14ac:dyDescent="0.3">
      <c r="A16" s="311" t="s">
        <v>604</v>
      </c>
      <c r="B16" s="267">
        <f>'SAUVPonts FEV26'!X210+'SAUVPonts FEV26'!Y210</f>
        <v>4595000</v>
      </c>
      <c r="C16" s="267">
        <f>'SAUVPonts FEV26'!AA210+'SAUVPonts FEV26'!AB210</f>
        <v>5060000</v>
      </c>
      <c r="D16" s="267">
        <f>'SAUVPonts FEV26'!AD210+'SAUVPonts FEV26'!AE210</f>
        <v>1190000</v>
      </c>
      <c r="E16" s="267">
        <f>'SAUVPonts FEV26'!AG210+'SAUVPonts FEV26'!AH210</f>
        <v>2570000</v>
      </c>
      <c r="F16" s="267">
        <f>'SAUVPonts FEV26'!AJ210+'SAUVPonts FEV26'!AK210</f>
        <v>2170000</v>
      </c>
    </row>
    <row r="17" spans="1:15" x14ac:dyDescent="0.3">
      <c r="A17" s="312" t="s">
        <v>605</v>
      </c>
      <c r="B17" s="313">
        <f>Ponts!AA209+Ponts!AB209</f>
        <v>5045000</v>
      </c>
      <c r="C17" s="313">
        <f>Ponts!AD209+Ponts!AE209</f>
        <v>4090000</v>
      </c>
      <c r="D17" s="313">
        <f>Ponts!AG209+Ponts!AH209</f>
        <v>1190000</v>
      </c>
      <c r="E17" s="313">
        <f>Ponts!AJ209+Ponts!AK209</f>
        <v>1870000</v>
      </c>
      <c r="F17" s="313">
        <f>Ponts!AM209+Ponts!AN209</f>
        <v>2170000</v>
      </c>
      <c r="J17">
        <v>2026</v>
      </c>
      <c r="K17">
        <v>2027</v>
      </c>
      <c r="L17">
        <v>2028</v>
      </c>
      <c r="M17">
        <v>2029</v>
      </c>
      <c r="N17">
        <v>2030</v>
      </c>
      <c r="O17">
        <v>2031</v>
      </c>
    </row>
    <row r="18" spans="1:15" x14ac:dyDescent="0.3">
      <c r="A18" s="259" t="s">
        <v>606</v>
      </c>
      <c r="B18" s="258" t="s">
        <v>607</v>
      </c>
      <c r="C18" s="258" t="s">
        <v>607</v>
      </c>
      <c r="D18" s="258" t="s">
        <v>607</v>
      </c>
      <c r="E18" s="258" t="s">
        <v>607</v>
      </c>
      <c r="F18" s="258" t="s">
        <v>607</v>
      </c>
      <c r="I18" s="257" t="s">
        <v>608</v>
      </c>
      <c r="J18" s="256">
        <v>656000</v>
      </c>
      <c r="K18" s="256">
        <f>B13</f>
        <v>357000</v>
      </c>
      <c r="L18" s="256">
        <f>C13</f>
        <v>188600</v>
      </c>
      <c r="M18" s="256">
        <f>D13</f>
        <v>65000</v>
      </c>
      <c r="N18" s="256">
        <f>E13</f>
        <v>153000</v>
      </c>
      <c r="O18" s="256">
        <f>F13</f>
        <v>5000</v>
      </c>
    </row>
    <row r="19" spans="1:15" x14ac:dyDescent="0.3">
      <c r="A19" s="259" t="s">
        <v>609</v>
      </c>
      <c r="B19" s="258" t="s">
        <v>607</v>
      </c>
      <c r="C19" s="258" t="s">
        <v>607</v>
      </c>
      <c r="D19" s="258" t="s">
        <v>607</v>
      </c>
      <c r="E19" s="258" t="s">
        <v>607</v>
      </c>
      <c r="F19" s="258" t="s">
        <v>607</v>
      </c>
      <c r="I19" s="257" t="s">
        <v>610</v>
      </c>
      <c r="J19" s="256">
        <v>740000</v>
      </c>
      <c r="K19" s="256">
        <f>B16-B14</f>
        <v>1785000</v>
      </c>
      <c r="L19" s="256">
        <f>C16-C14</f>
        <v>3900000</v>
      </c>
      <c r="M19" s="256">
        <f>D16-D14</f>
        <v>0</v>
      </c>
      <c r="N19" s="256">
        <f>E16-E14</f>
        <v>700000</v>
      </c>
      <c r="O19" s="256">
        <f>F16-F14</f>
        <v>850000</v>
      </c>
    </row>
    <row r="20" spans="1:15" x14ac:dyDescent="0.3">
      <c r="A20" s="259" t="s">
        <v>611</v>
      </c>
      <c r="B20" s="258" t="s">
        <v>607</v>
      </c>
      <c r="C20" s="258" t="s">
        <v>607</v>
      </c>
      <c r="D20" s="258" t="s">
        <v>607</v>
      </c>
      <c r="E20" s="258" t="s">
        <v>607</v>
      </c>
      <c r="F20" s="258" t="s">
        <v>607</v>
      </c>
    </row>
    <row r="21" spans="1:15" x14ac:dyDescent="0.3">
      <c r="A21" s="259" t="s">
        <v>612</v>
      </c>
      <c r="B21" s="258" t="s">
        <v>607</v>
      </c>
      <c r="C21" s="258" t="s">
        <v>607</v>
      </c>
      <c r="D21" s="258" t="s">
        <v>607</v>
      </c>
      <c r="E21" s="258" t="s">
        <v>607</v>
      </c>
      <c r="F21" s="258" t="s">
        <v>607</v>
      </c>
    </row>
    <row r="22" spans="1:15" ht="28.8" x14ac:dyDescent="0.3">
      <c r="A22" s="259" t="s">
        <v>613</v>
      </c>
      <c r="B22" s="258" t="s">
        <v>607</v>
      </c>
      <c r="C22" s="258" t="s">
        <v>607</v>
      </c>
      <c r="D22" s="258" t="s">
        <v>607</v>
      </c>
      <c r="E22" s="258" t="s">
        <v>607</v>
      </c>
      <c r="F22" s="258" t="s">
        <v>607</v>
      </c>
    </row>
    <row r="23" spans="1:15" x14ac:dyDescent="0.3">
      <c r="A23" s="259" t="s">
        <v>614</v>
      </c>
      <c r="B23" s="258" t="s">
        <v>607</v>
      </c>
      <c r="C23" s="258" t="s">
        <v>607</v>
      </c>
      <c r="D23" s="258" t="s">
        <v>607</v>
      </c>
      <c r="E23" s="258" t="s">
        <v>607</v>
      </c>
      <c r="F23" s="258" t="s">
        <v>607</v>
      </c>
      <c r="I23" s="249"/>
    </row>
    <row r="24" spans="1:15" ht="28.8" x14ac:dyDescent="0.3">
      <c r="A24" s="259" t="s">
        <v>615</v>
      </c>
      <c r="B24" s="258" t="s">
        <v>607</v>
      </c>
      <c r="C24" s="258" t="s">
        <v>607</v>
      </c>
      <c r="D24" s="258" t="s">
        <v>607</v>
      </c>
      <c r="E24" s="258" t="s">
        <v>607</v>
      </c>
      <c r="F24" s="258" t="s">
        <v>607</v>
      </c>
    </row>
    <row r="25" spans="1:15" ht="28.8" x14ac:dyDescent="0.3">
      <c r="A25" s="259" t="s">
        <v>616</v>
      </c>
      <c r="B25" s="258" t="s">
        <v>607</v>
      </c>
      <c r="C25" s="258" t="s">
        <v>607</v>
      </c>
      <c r="D25" s="258" t="s">
        <v>607</v>
      </c>
      <c r="E25" s="258" t="s">
        <v>607</v>
      </c>
      <c r="F25" s="258" t="s">
        <v>607</v>
      </c>
    </row>
    <row r="49" spans="2:15" x14ac:dyDescent="0.3">
      <c r="O49"/>
    </row>
    <row r="50" spans="2:15" x14ac:dyDescent="0.3">
      <c r="B50" s="16" t="s">
        <v>617</v>
      </c>
      <c r="C50" s="16" t="s">
        <v>618</v>
      </c>
      <c r="D50" s="16">
        <v>2026</v>
      </c>
      <c r="E50" s="16" t="s">
        <v>619</v>
      </c>
      <c r="F50" s="16" t="s">
        <v>620</v>
      </c>
    </row>
    <row r="51" spans="2:15" x14ac:dyDescent="0.3">
      <c r="B51" s="16" t="s">
        <v>621</v>
      </c>
      <c r="C51" s="16" t="s">
        <v>622</v>
      </c>
      <c r="D51" s="16">
        <f>Ponts!W209/1000</f>
        <v>656.6</v>
      </c>
      <c r="E51" s="16">
        <f>Ponts!AB225/1000</f>
        <v>768.6</v>
      </c>
      <c r="F51" s="16">
        <f>Ponts!AQ225/1000</f>
        <v>457.5</v>
      </c>
    </row>
    <row r="52" spans="2:15" ht="14.4" customHeight="1" x14ac:dyDescent="0.3">
      <c r="B52" s="76" t="s">
        <v>623</v>
      </c>
      <c r="C52" s="118" t="s">
        <v>624</v>
      </c>
      <c r="D52" s="16">
        <f>Ponts!X209/1000</f>
        <v>414</v>
      </c>
      <c r="E52" s="16">
        <f>Ponts!AB226/1000</f>
        <v>8350</v>
      </c>
      <c r="F52" s="16">
        <f>Ponts!AQ226/1000</f>
        <v>2340</v>
      </c>
    </row>
    <row r="53" spans="2:15" x14ac:dyDescent="0.3">
      <c r="B53" s="417" t="s">
        <v>623</v>
      </c>
      <c r="C53" s="416" t="s">
        <v>625</v>
      </c>
      <c r="D53" s="16">
        <f>Ponts!Y209/1000</f>
        <v>740</v>
      </c>
      <c r="E53" s="16">
        <f>Ponts!AB227/1000</f>
        <v>6015</v>
      </c>
      <c r="F53" s="16">
        <f>Ponts!AQ227/1000</f>
        <v>1120</v>
      </c>
    </row>
    <row r="54" spans="2:15" x14ac:dyDescent="0.3">
      <c r="B54" s="117" t="s">
        <v>626</v>
      </c>
      <c r="C54" s="153" t="s">
        <v>627</v>
      </c>
      <c r="D54" s="16">
        <f>'EVENT GATES'!E22/1000</f>
        <v>499</v>
      </c>
      <c r="E54" s="16">
        <f>'EVENT GATES'!F22/1000*5</f>
        <v>3095</v>
      </c>
      <c r="F54" s="16">
        <f>E54</f>
        <v>3095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7A40-BCCF-4F5A-9BE1-94FD89E047A4}">
  <dimension ref="A1:F18"/>
  <sheetViews>
    <sheetView workbookViewId="0">
      <selection activeCell="A8" sqref="A8"/>
    </sheetView>
  </sheetViews>
  <sheetFormatPr baseColWidth="10" defaultColWidth="9.109375" defaultRowHeight="14.4" x14ac:dyDescent="0.3"/>
  <cols>
    <col min="1" max="1" width="36.33203125" style="93" bestFit="1" customWidth="1"/>
    <col min="2" max="2" width="60.88671875" style="93" bestFit="1" customWidth="1"/>
    <col min="3" max="3" width="61.44140625" style="93" customWidth="1"/>
    <col min="4" max="4" width="38.5546875" style="93" bestFit="1" customWidth="1"/>
    <col min="5" max="5" width="19" style="93" bestFit="1" customWidth="1"/>
    <col min="6" max="16384" width="9.109375" style="93"/>
  </cols>
  <sheetData>
    <row r="1" spans="1:6" ht="107.25" customHeight="1" x14ac:dyDescent="0.3">
      <c r="A1" s="200" t="s">
        <v>628</v>
      </c>
      <c r="B1" s="200" t="s">
        <v>629</v>
      </c>
      <c r="C1" s="438"/>
    </row>
    <row r="2" spans="1:6" ht="134.25" customHeight="1" x14ac:dyDescent="0.3">
      <c r="A2" s="201" t="s">
        <v>630</v>
      </c>
      <c r="B2" s="201" t="s">
        <v>631</v>
      </c>
      <c r="C2" s="438"/>
    </row>
    <row r="3" spans="1:6" x14ac:dyDescent="0.3">
      <c r="A3" s="93" t="s">
        <v>608</v>
      </c>
      <c r="B3" s="93" t="s">
        <v>632</v>
      </c>
      <c r="E3" s="93" t="s">
        <v>633</v>
      </c>
    </row>
    <row r="4" spans="1:6" x14ac:dyDescent="0.3">
      <c r="A4" s="93" t="s">
        <v>634</v>
      </c>
      <c r="B4" s="93">
        <v>70000</v>
      </c>
    </row>
    <row r="5" spans="1:6" x14ac:dyDescent="0.3">
      <c r="A5" s="93" t="s">
        <v>635</v>
      </c>
      <c r="B5" s="93">
        <v>500000</v>
      </c>
      <c r="C5" s="93" t="s">
        <v>636</v>
      </c>
    </row>
    <row r="6" spans="1:6" x14ac:dyDescent="0.3">
      <c r="A6" s="200" t="s">
        <v>637</v>
      </c>
      <c r="B6" s="93">
        <v>675000</v>
      </c>
      <c r="C6" s="93" t="s">
        <v>636</v>
      </c>
      <c r="D6" s="93" t="s">
        <v>638</v>
      </c>
      <c r="E6" s="93" t="s">
        <v>639</v>
      </c>
      <c r="F6" s="200" t="s">
        <v>640</v>
      </c>
    </row>
    <row r="7" spans="1:6" x14ac:dyDescent="0.3">
      <c r="A7" s="93" t="s">
        <v>641</v>
      </c>
      <c r="B7" s="93">
        <v>725000</v>
      </c>
      <c r="C7" s="93" t="s">
        <v>636</v>
      </c>
      <c r="D7" s="93" t="s">
        <v>638</v>
      </c>
      <c r="E7" s="93" t="s">
        <v>639</v>
      </c>
      <c r="F7" s="93" t="s">
        <v>642</v>
      </c>
    </row>
    <row r="8" spans="1:6" x14ac:dyDescent="0.3">
      <c r="A8" s="93" t="s">
        <v>643</v>
      </c>
      <c r="B8" s="93">
        <v>840000</v>
      </c>
      <c r="C8" s="93" t="s">
        <v>636</v>
      </c>
      <c r="D8" s="93" t="s">
        <v>638</v>
      </c>
      <c r="E8" s="93" t="s">
        <v>644</v>
      </c>
      <c r="F8" s="93" t="s">
        <v>645</v>
      </c>
    </row>
    <row r="9" spans="1:6" x14ac:dyDescent="0.3">
      <c r="A9" s="93" t="s">
        <v>646</v>
      </c>
      <c r="B9" s="93">
        <v>950000</v>
      </c>
      <c r="C9" s="93" t="s">
        <v>636</v>
      </c>
      <c r="D9" s="93" t="s">
        <v>638</v>
      </c>
      <c r="E9" s="93" t="s">
        <v>644</v>
      </c>
      <c r="F9" s="93" t="s">
        <v>647</v>
      </c>
    </row>
    <row r="10" spans="1:6" x14ac:dyDescent="0.3">
      <c r="A10" s="93" t="s">
        <v>648</v>
      </c>
    </row>
    <row r="11" spans="1:6" x14ac:dyDescent="0.3">
      <c r="A11" s="93" t="s">
        <v>649</v>
      </c>
    </row>
    <row r="12" spans="1:6" x14ac:dyDescent="0.3">
      <c r="A12" s="93" t="s">
        <v>650</v>
      </c>
    </row>
    <row r="15" spans="1:6" x14ac:dyDescent="0.3">
      <c r="A15" s="93" t="s">
        <v>651</v>
      </c>
      <c r="B15" s="93" t="s">
        <v>652</v>
      </c>
      <c r="C15" s="93" t="s">
        <v>653</v>
      </c>
    </row>
    <row r="16" spans="1:6" x14ac:dyDescent="0.3">
      <c r="A16" s="202" t="s">
        <v>651</v>
      </c>
      <c r="B16" s="202" t="s">
        <v>654</v>
      </c>
      <c r="C16" s="93" t="s">
        <v>655</v>
      </c>
    </row>
    <row r="17" spans="2:2" x14ac:dyDescent="0.3">
      <c r="B17" s="93" t="s">
        <v>656</v>
      </c>
    </row>
    <row r="18" spans="2:2" x14ac:dyDescent="0.3">
      <c r="B18" s="93" t="s">
        <v>657</v>
      </c>
    </row>
  </sheetData>
  <mergeCells count="1">
    <mergeCell ref="C1:C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Ponts</vt:lpstr>
      <vt:lpstr>TCD12022026</vt:lpstr>
      <vt:lpstr>EVENT GATES</vt:lpstr>
      <vt:lpstr>Règles</vt:lpstr>
      <vt:lpstr>CPI SAP</vt:lpstr>
      <vt:lpstr>SAUVPonts FEV26</vt:lpstr>
      <vt:lpstr>SAUVPonts 160326 - maj</vt:lpstr>
      <vt:lpstr>SYNTHESE ANNEE-5ans-10 ans</vt:lpstr>
      <vt:lpstr>DEMARCHE EVS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CHARRON Olivier</dc:creator>
  <cp:keywords/>
  <dc:description/>
  <cp:lastModifiedBy>ATTOUT Hassan</cp:lastModifiedBy>
  <cp:revision/>
  <dcterms:created xsi:type="dcterms:W3CDTF">2024-06-14T07:56:16Z</dcterms:created>
  <dcterms:modified xsi:type="dcterms:W3CDTF">2026-04-28T11:19:34Z</dcterms:modified>
  <cp:category/>
  <cp:contentStatus/>
</cp:coreProperties>
</file>