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L Sphere" sheetId="1" state="visible" r:id="rId2"/>
    <sheet name="Sheet2" sheetId="2" state="hidden" r:id="rId3"/>
  </sheets>
  <definedNames>
    <definedName function="false" hidden="false" localSheetId="0" name="_xlnm.Print_Area" vbProcedure="false">'NGL Sphere'!$A$1:$F$62</definedName>
    <definedName function="false" hidden="false" localSheetId="0" name="solver_adj" vbProcedure="false">'ngl sphere'!#ref!</definedName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'ngl sphere'!#ref!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3</definedName>
    <definedName function="false" hidden="false" localSheetId="0" name="solver_val" vbProcedure="false">2250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2" authorId="0">
      <text>
        <r>
          <rPr>
            <sz val="11"/>
            <color rgb="FF000000"/>
            <rFont val="Calibri"/>
            <family val="2"/>
            <charset val="1"/>
          </rPr>
          <t xml:space="preserve">Ahmed, Ahmed D:
</t>
        </r>
        <r>
          <rPr>
            <sz val="9"/>
            <color rgb="FF000000"/>
            <rFont val="Tahoma"/>
            <family val="2"/>
            <charset val="1"/>
          </rPr>
          <t xml:space="preserve">Manual Input</t>
        </r>
      </text>
    </comment>
  </commentList>
</comments>
</file>

<file path=xl/sharedStrings.xml><?xml version="1.0" encoding="utf-8"?>
<sst xmlns="http://schemas.openxmlformats.org/spreadsheetml/2006/main" count="51" uniqueCount="45">
  <si>
    <t xml:space="preserve">P&amp;RMU NGL Spheres D-011 A/B Level Calcuations</t>
  </si>
  <si>
    <t xml:space="preserve">Sphere Volume [bbl] </t>
  </si>
  <si>
    <t xml:space="preserve">Manual Input for sphere Level Calculation</t>
  </si>
  <si>
    <t xml:space="preserve">Sphere Radius [mm]</t>
  </si>
  <si>
    <t xml:space="preserve">Level %</t>
  </si>
  <si>
    <t xml:space="preserve">Volume [bbl]</t>
  </si>
  <si>
    <t xml:space="preserve">Sphere diameter [ft]</t>
  </si>
  <si>
    <t xml:space="preserve">Sphere diameter [ft]
 Perfect sphere</t>
  </si>
  <si>
    <t xml:space="preserve">PI calculations</t>
  </si>
  <si>
    <t xml:space="preserve">https://iplant/qvp/dwgView.aspx?sheetID=2485433</t>
  </si>
  <si>
    <t xml:space="preserve">Net flow Average flow to Spheres  (MBD)</t>
  </si>
  <si>
    <t xml:space="preserve">Initial Level (%)</t>
  </si>
  <si>
    <t xml:space="preserve">initial volume (bbl)</t>
  </si>
  <si>
    <t xml:space="preserve">%</t>
  </si>
  <si>
    <t xml:space="preserve">Based on Level [bbl]</t>
  </si>
  <si>
    <t xml:space="preserve">Final Level (%)</t>
  </si>
  <si>
    <t xml:space="preserve">final volume (bbl)</t>
  </si>
  <si>
    <t xml:space="preserve">Time (h)  </t>
  </si>
  <si>
    <t xml:space="preserve">Time (h)  [2 spheres]</t>
  </si>
  <si>
    <t xml:space="preserve">Manual Input</t>
  </si>
  <si>
    <t xml:space="preserve">Total Flow from LRU (MBD)</t>
  </si>
  <si>
    <t xml:space="preserve">Total flow from Inlet (MBD)</t>
  </si>
  <si>
    <t xml:space="preserve">Total NGL production (MBD)</t>
  </si>
  <si>
    <t xml:space="preserve">Net Average flow to Spheres  (MBD)</t>
  </si>
  <si>
    <t xml:space="preserve">PI DataLint Input</t>
  </si>
  <si>
    <t xml:space="preserve">PI Tag</t>
  </si>
  <si>
    <t xml:space="preserve">Source </t>
  </si>
  <si>
    <t xml:space="preserve">Units</t>
  </si>
  <si>
    <t xml:space="preserve">Current Value</t>
  </si>
  <si>
    <t xml:space="preserve">UGP:41FY162.PV</t>
  </si>
  <si>
    <t xml:space="preserve">LRU#1 NGL Production</t>
  </si>
  <si>
    <t xml:space="preserve">UGP:42FY162.PV</t>
  </si>
  <si>
    <t xml:space="preserve">LRU#2 NGL Production</t>
  </si>
  <si>
    <t xml:space="preserve">UGP:43FY162.PV</t>
  </si>
  <si>
    <t xml:space="preserve">LRU#3 NGL Production</t>
  </si>
  <si>
    <t xml:space="preserve">UGP:44FY162.PV</t>
  </si>
  <si>
    <t xml:space="preserve">LRU#4 NGL Production</t>
  </si>
  <si>
    <t xml:space="preserve">UGP:21FI125.PV</t>
  </si>
  <si>
    <t xml:space="preserve">Inlet NGL</t>
  </si>
  <si>
    <t xml:space="preserve">UGP:71FQY205B.PV</t>
  </si>
  <si>
    <t xml:space="preserve">RMU</t>
  </si>
  <si>
    <t xml:space="preserve">UGP:71LT155.PV</t>
  </si>
  <si>
    <t xml:space="preserve">D-011 A Level</t>
  </si>
  <si>
    <t xml:space="preserve">UGP:71LT160.PV</t>
  </si>
  <si>
    <t xml:space="preserve">D-011 B Level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</si>
</sst>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0.0"/>
    <numFmt numFmtId="168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3F3F76"/>
      <name val="Calibri"/>
      <family val="2"/>
      <charset val="1"/>
    </font>
    <font>
      <sz val="9"/>
      <color rgb="FF000000"/>
      <name val="Tahoma"/>
      <family val="2"/>
      <charset val="1"/>
    </font>
    <font>
      <sz val="14"/>
      <color rgb="FF595959"/>
      <name val="Calibri"/>
      <family val="2"/>
    </font>
    <font>
      <b val="true"/>
      <sz val="10.5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4472C4"/>
        <bgColor rgb="FF5B9BD5"/>
      </patternFill>
    </fill>
    <fill>
      <patternFill patternType="solid">
        <fgColor rgb="FFF2F2F2"/>
        <bgColor rgb="FFFFFFFF"/>
      </patternFill>
    </fill>
    <fill>
      <patternFill patternType="solid">
        <fgColor rgb="FFDAE3F3"/>
        <bgColor rgb="FFD9D9D9"/>
      </patternFill>
    </fill>
    <fill>
      <patternFill patternType="solid">
        <fgColor rgb="FF8FAADC"/>
        <bgColor rgb="FF99CCFF"/>
      </patternFill>
    </fill>
    <fill>
      <patternFill patternType="solid">
        <fgColor rgb="FFB4C7E7"/>
        <bgColor rgb="FFBFBFBF"/>
      </patternFill>
    </fill>
    <fill>
      <patternFill patternType="solid">
        <fgColor rgb="FFFFCC99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2" applyFont="true" applyBorder="tru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4" borderId="2" xfId="23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8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3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2" xfId="23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3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4" borderId="3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3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3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3" xfId="24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Neutral" xfId="21"/>
    <cellStyle name="Excel Built-in Accent5" xfId="22"/>
    <cellStyle name="Excel Built-in Calculation" xfId="23"/>
    <cellStyle name="Excel Built-in 20% - Accent5" xfId="24"/>
    <cellStyle name="Excel Built-in 60% - Accent5" xfId="25"/>
    <cellStyle name="Excel Built-in 40% - Accent5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7F7F7F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A7D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F3F76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Volume of sphere in BBL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'NGL Sphere'!$A$11:$A$25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0.75</c:v>
                </c:pt>
                <c:pt idx="11">
                  <c:v>0.8</c:v>
                </c:pt>
                <c:pt idx="12">
                  <c:v>0.9</c:v>
                </c:pt>
                <c:pt idx="13">
                  <c:v>0.95</c:v>
                </c:pt>
                <c:pt idx="14">
                  <c:v>1</c:v>
                </c:pt>
              </c:numCache>
            </c:numRef>
          </c:xVal>
          <c:yVal>
            <c:numRef>
              <c:f>'NGL Sphere'!$B$11:$B$25</c:f>
              <c:numCache>
                <c:formatCode>General</c:formatCode>
                <c:ptCount val="15"/>
                <c:pt idx="0">
                  <c:v>0</c:v>
                </c:pt>
                <c:pt idx="1">
                  <c:v>165066.578288251</c:v>
                </c:pt>
                <c:pt idx="2">
                  <c:v>637498.509251176</c:v>
                </c:pt>
                <c:pt idx="3">
                  <c:v>1383144.08703603</c:v>
                </c:pt>
                <c:pt idx="4">
                  <c:v>4917845.64279478</c:v>
                </c:pt>
                <c:pt idx="5">
                  <c:v>8014266.97344335</c:v>
                </c:pt>
                <c:pt idx="6">
                  <c:v>11383901.9509138</c:v>
                </c:pt>
                <c:pt idx="7">
                  <c:v>13085795.2925755</c:v>
                </c:pt>
                <c:pt idx="8">
                  <c:v>14753536.9283844</c:v>
                </c:pt>
                <c:pt idx="9">
                  <c:v>16352975.1524877</c:v>
                </c:pt>
                <c:pt idx="10">
                  <c:v>19210334.5421671</c:v>
                </c:pt>
                <c:pt idx="11">
                  <c:v>20399952.2960376</c:v>
                </c:pt>
                <c:pt idx="12">
                  <c:v>22130305.3925765</c:v>
                </c:pt>
                <c:pt idx="13">
                  <c:v>22602737.3235395</c:v>
                </c:pt>
                <c:pt idx="14">
                  <c:v>22767803.9018277</c:v>
                </c:pt>
              </c:numCache>
            </c:numRef>
          </c:yVal>
          <c:smooth val="1"/>
        </c:ser>
        <c:axId val="22756477"/>
        <c:axId val="74322770"/>
      </c:scatterChart>
      <c:valAx>
        <c:axId val="22756477"/>
        <c:scaling>
          <c:orientation val="minMax"/>
          <c:max val="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400" spc="-1" strike="noStrike">
                    <a:solidFill>
                      <a:srgbClr val="595959"/>
                    </a:solidFill>
                    <a:latin typeface="Calibri"/>
                  </a:rPr>
                  <a:t>Sphere Level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322770"/>
        <c:crosses val="autoZero"/>
        <c:crossBetween val="midCat"/>
      </c:valAx>
      <c:valAx>
        <c:axId val="74322770"/>
        <c:scaling>
          <c:orientation val="minMax"/>
          <c:max val="227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400" spc="-1" strike="noStrike">
                    <a:solidFill>
                      <a:srgbClr val="595959"/>
                    </a:solidFill>
                    <a:latin typeface="Calibri"/>
                  </a:rPr>
                  <a:t>NGL Quantity (BBL)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756477"/>
        <c:crosses val="autoZero"/>
        <c:crossBetween val="midCat"/>
        <c:majorUnit val="25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884520</xdr:colOff>
      <xdr:row>25</xdr:row>
      <xdr:rowOff>111240</xdr:rowOff>
    </xdr:from>
    <xdr:to>
      <xdr:col>5</xdr:col>
      <xdr:colOff>902520</xdr:colOff>
      <xdr:row>51</xdr:row>
      <xdr:rowOff>95040</xdr:rowOff>
    </xdr:to>
    <xdr:graphicFrame>
      <xdr:nvGraphicFramePr>
        <xdr:cNvPr id="0" name="Chart 1"/>
        <xdr:cNvGraphicFramePr/>
      </xdr:nvGraphicFramePr>
      <xdr:xfrm>
        <a:off x="7349400" y="4949640"/>
        <a:ext cx="7664400" cy="493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25</xdr:row>
      <xdr:rowOff>116280</xdr:rowOff>
    </xdr:from>
    <xdr:to>
      <xdr:col>3</xdr:col>
      <xdr:colOff>811080</xdr:colOff>
      <xdr:row>51</xdr:row>
      <xdr:rowOff>100800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4954680"/>
          <a:ext cx="7275960" cy="493776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false" showRowColHeaders="true" showZeros="true" rightToLeft="false" tabSelected="true" showOutlineSymbols="true" defaultGridColor="true" view="pageBreakPreview" topLeftCell="A1" colorId="64" zoomScale="70" zoomScaleNormal="85" zoomScalePageLayoutView="7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42"/>
    <col collapsed="false" customWidth="true" hidden="false" outlineLevel="0" max="3" min="3" style="0" width="21"/>
    <col collapsed="false" customWidth="true" hidden="false" outlineLevel="0" max="4" min="4" style="0" width="39.14"/>
    <col collapsed="false" customWidth="true" hidden="false" outlineLevel="0" max="5" min="5" style="0" width="46.85"/>
    <col collapsed="false" customWidth="true" hidden="false" outlineLevel="0" max="6" min="6" style="0" width="14.43"/>
    <col collapsed="false" customWidth="true" hidden="false" outlineLevel="0" max="9" min="7" style="0" width="29.29"/>
    <col collapsed="false" customWidth="true" hidden="false" outlineLevel="0" max="10" min="10" style="0" width="14.85"/>
    <col collapsed="false" customWidth="true" hidden="false" outlineLevel="0" max="12" min="11" style="0" width="13.14"/>
    <col collapsed="false" customWidth="true" hidden="false" outlineLevel="0" max="13" min="13" style="0" width="12"/>
    <col collapsed="false" customWidth="true" hidden="false" outlineLevel="0" max="14" min="14" style="0" width="22.5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/>
    <row r="3" customFormat="false" ht="15" hidden="false" customHeight="false" outlineLevel="0" collapsed="false">
      <c r="A3" s="2" t="s">
        <v>1</v>
      </c>
      <c r="B3" s="3" t="n">
        <v>22500</v>
      </c>
      <c r="D3" s="4" t="s">
        <v>2</v>
      </c>
      <c r="E3" s="4"/>
    </row>
    <row r="4" customFormat="false" ht="15" hidden="false" customHeight="false" outlineLevel="0" collapsed="false">
      <c r="A4" s="2" t="s">
        <v>3</v>
      </c>
      <c r="B4" s="3" t="n">
        <v>95250</v>
      </c>
      <c r="D4" s="5" t="s">
        <v>4</v>
      </c>
      <c r="E4" s="5" t="s">
        <v>5</v>
      </c>
      <c r="K4" s="6"/>
    </row>
    <row r="5" customFormat="false" ht="15" hidden="false" customHeight="false" outlineLevel="0" collapsed="false">
      <c r="A5" s="7" t="s">
        <v>6</v>
      </c>
      <c r="B5" s="8" t="n">
        <f aca="false">2*CONVERT(B4,"mm","ft")</f>
        <v>625</v>
      </c>
      <c r="D5" s="9" t="n">
        <v>0.5</v>
      </c>
      <c r="E5" s="10" t="n">
        <f aca="false">CONVERT(PI()*((D5*$B$5)^2*(3*$B$5/2-D5*$B$5)/3),"ft^3","barrel")</f>
        <v>11383901.9509138</v>
      </c>
      <c r="K5" s="6"/>
    </row>
    <row r="6" customFormat="false" ht="15" hidden="false" customHeight="true" outlineLevel="0" collapsed="false">
      <c r="A6" s="11" t="s">
        <v>7</v>
      </c>
      <c r="B6" s="12" t="n">
        <f aca="false">(CONVERT(B3, "barrel","ft^3")*(6/PI()))^(1/3)</f>
        <v>62.2539829857086</v>
      </c>
      <c r="D6" s="4" t="s">
        <v>8</v>
      </c>
      <c r="E6" s="4"/>
      <c r="O6" s="13"/>
    </row>
    <row r="7" customFormat="false" ht="15" hidden="false" customHeight="false" outlineLevel="0" collapsed="false">
      <c r="A7" s="14" t="s">
        <v>9</v>
      </c>
      <c r="B7" s="14"/>
      <c r="D7" s="15" t="s">
        <v>10</v>
      </c>
      <c r="E7" s="10" t="n">
        <f aca="false">SUM(D55:D59)-D60</f>
        <v>1.70747756958008</v>
      </c>
    </row>
    <row r="8" customFormat="false" ht="15" hidden="false" customHeight="false" outlineLevel="0" collapsed="false">
      <c r="D8" s="15" t="s">
        <v>11</v>
      </c>
      <c r="E8" s="9" t="n">
        <f aca="false">MAX(D61:D62)/100</f>
        <v>0.316756401062012</v>
      </c>
    </row>
    <row r="9" customFormat="false" ht="15" hidden="false" customHeight="false" outlineLevel="0" collapsed="false">
      <c r="D9" s="15" t="s">
        <v>12</v>
      </c>
      <c r="E9" s="10" t="n">
        <f aca="false">CONVERT(PI()*((E8*$B$5)^2*(3*$B$5/2-E8*$B$5)/3),"ft^3","barrel")</f>
        <v>5406000.74789354</v>
      </c>
    </row>
    <row r="10" customFormat="false" ht="15" hidden="false" customHeight="false" outlineLevel="0" collapsed="false">
      <c r="A10" s="4" t="s">
        <v>13</v>
      </c>
      <c r="B10" s="4" t="s">
        <v>14</v>
      </c>
      <c r="D10" s="15" t="s">
        <v>15</v>
      </c>
      <c r="E10" s="9" t="n">
        <v>0.75</v>
      </c>
    </row>
    <row r="11" customFormat="false" ht="15" hidden="false" customHeight="false" outlineLevel="0" collapsed="false">
      <c r="A11" s="16" t="n">
        <v>0</v>
      </c>
      <c r="B11" s="17" t="n">
        <f aca="false">CONVERT(PI()*((A11*$B$5)^2*(3*$B$5/2-A11*$B$5)/3),"ft^3","barrel")</f>
        <v>0</v>
      </c>
      <c r="D11" s="15" t="s">
        <v>16</v>
      </c>
      <c r="E11" s="10" t="n">
        <f aca="false">CONVERT(PI()*((E10*$B$5)^2*(3*$B$5/2-E10*$B$5)/3),"ft^3","barrel")</f>
        <v>19210334.5421671</v>
      </c>
    </row>
    <row r="12" customFormat="false" ht="15" hidden="false" customHeight="false" outlineLevel="0" collapsed="false">
      <c r="A12" s="16" t="n">
        <v>0.05</v>
      </c>
      <c r="B12" s="17" t="n">
        <f aca="false">CONVERT(PI()*((A12*$B$5)^2*(3*$B$5/2-A12*$B$5)/3),"ft^3","barrel")</f>
        <v>165066.578288251</v>
      </c>
      <c r="D12" s="15" t="s">
        <v>17</v>
      </c>
      <c r="E12" s="10" t="n">
        <f aca="false">ABS((E11-E9)/(E7*1000)*24)</f>
        <v>194031.252278204</v>
      </c>
    </row>
    <row r="13" customFormat="false" ht="15" hidden="false" customHeight="false" outlineLevel="0" collapsed="false">
      <c r="A13" s="16" t="n">
        <v>0.1</v>
      </c>
      <c r="B13" s="17" t="n">
        <f aca="false">CONVERT(PI()*((A13*$B$5)^2*(3*$B$5/2-A13*$B$5)/3),"ft^3","barrel")</f>
        <v>637498.509251176</v>
      </c>
      <c r="D13" s="18" t="s">
        <v>18</v>
      </c>
      <c r="E13" s="10" t="n">
        <f aca="false">E12*2</f>
        <v>388062.504556407</v>
      </c>
    </row>
    <row r="14" customFormat="false" ht="15" hidden="false" customHeight="false" outlineLevel="0" collapsed="false">
      <c r="A14" s="16" t="n">
        <v>0.15</v>
      </c>
      <c r="B14" s="17" t="n">
        <f aca="false">CONVERT(PI()*((A14*$B$5)^2*(3*$B$5/2-A14*$B$5)/3),"ft^3","barrel")</f>
        <v>1383144.08703603</v>
      </c>
    </row>
    <row r="15" customFormat="false" ht="15" hidden="false" customHeight="false" outlineLevel="0" collapsed="false">
      <c r="A15" s="16" t="n">
        <v>0.3</v>
      </c>
      <c r="B15" s="17" t="n">
        <f aca="false">CONVERT(PI()*((A15*$B$5)^2*(3*$B$5/2-A15*$B$5)/3),"ft^3","barrel")</f>
        <v>4917845.64279478</v>
      </c>
      <c r="D15" s="4" t="s">
        <v>19</v>
      </c>
      <c r="E15" s="4"/>
    </row>
    <row r="16" customFormat="false" ht="15" hidden="false" customHeight="false" outlineLevel="0" collapsed="false">
      <c r="A16" s="16" t="n">
        <v>0.4</v>
      </c>
      <c r="B16" s="17" t="n">
        <f aca="false">CONVERT(PI()*((A16*$B$5)^2*(3*$B$5/2-A16*$B$5)/3),"ft^3","barrel")</f>
        <v>8014266.97344335</v>
      </c>
      <c r="D16" s="19" t="s">
        <v>20</v>
      </c>
      <c r="E16" s="5" t="n">
        <v>200</v>
      </c>
    </row>
    <row r="17" customFormat="false" ht="15" hidden="false" customHeight="false" outlineLevel="0" collapsed="false">
      <c r="A17" s="16" t="n">
        <v>0.5</v>
      </c>
      <c r="B17" s="17" t="n">
        <f aca="false">CONVERT(PI()*((A17*$B$5)^2*(3*$B$5/2-A17*$B$5)/3),"ft^3","barrel")</f>
        <v>11383901.9509138</v>
      </c>
      <c r="D17" s="19" t="s">
        <v>21</v>
      </c>
      <c r="E17" s="5" t="n">
        <v>0</v>
      </c>
    </row>
    <row r="18" customFormat="false" ht="15" hidden="false" customHeight="false" outlineLevel="0" collapsed="false">
      <c r="A18" s="16" t="n">
        <v>0.55</v>
      </c>
      <c r="B18" s="17" t="n">
        <f aca="false">CONVERT(PI()*((A18*$B$5)^2*(3*$B$5/2-A18*$B$5)/3),"ft^3","barrel")</f>
        <v>13085795.2925755</v>
      </c>
      <c r="D18" s="19" t="s">
        <v>22</v>
      </c>
      <c r="E18" s="5" t="n">
        <v>100</v>
      </c>
    </row>
    <row r="19" customFormat="false" ht="15" hidden="false" customHeight="false" outlineLevel="0" collapsed="false">
      <c r="A19" s="16" t="n">
        <v>0.6</v>
      </c>
      <c r="B19" s="17" t="n">
        <f aca="false">CONVERT(PI()*((A19*$B$5)^2*(3*$B$5/2-A19*$B$5)/3),"ft^3","barrel")</f>
        <v>14753536.9283844</v>
      </c>
      <c r="D19" s="19" t="s">
        <v>23</v>
      </c>
      <c r="E19" s="20" t="n">
        <f aca="false">(E16+E17)-E18</f>
        <v>100</v>
      </c>
      <c r="F19" s="21" t="str">
        <f aca="false">_xlfn.IFS(E19&gt;0,"Level Buildup",E19&lt;0,"Liquid Reduction")</f>
        <v>Level Buildup</v>
      </c>
    </row>
    <row r="20" customFormat="false" ht="15" hidden="false" customHeight="false" outlineLevel="0" collapsed="false">
      <c r="A20" s="16" t="n">
        <v>0.65</v>
      </c>
      <c r="B20" s="17" t="n">
        <f aca="false">CONVERT(PI()*((A20*$B$5)^2*(3*$B$5/2-A20*$B$5)/3),"ft^3","barrel")</f>
        <v>16352975.1524877</v>
      </c>
      <c r="D20" s="15" t="s">
        <v>11</v>
      </c>
      <c r="E20" s="9" t="n">
        <v>0.55</v>
      </c>
    </row>
    <row r="21" customFormat="false" ht="15" hidden="false" customHeight="false" outlineLevel="0" collapsed="false">
      <c r="A21" s="16" t="n">
        <v>0.75</v>
      </c>
      <c r="B21" s="17" t="n">
        <f aca="false">CONVERT(PI()*((A21*$B$5)^2*(3*$B$5/2-A21*$B$5)/3),"ft^3","barrel")</f>
        <v>19210334.5421671</v>
      </c>
      <c r="D21" s="15" t="s">
        <v>12</v>
      </c>
      <c r="E21" s="17" t="n">
        <f aca="false">CONVERT(PI()*((E20*$B$5)^2*(3*$B$5/2-E20*$B$5)/3),"ft^3","barrel")</f>
        <v>13085795.2925755</v>
      </c>
    </row>
    <row r="22" customFormat="false" ht="15" hidden="false" customHeight="false" outlineLevel="0" collapsed="false">
      <c r="A22" s="16" t="n">
        <v>0.8</v>
      </c>
      <c r="B22" s="17" t="n">
        <f aca="false">CONVERT(PI()*((A22*$B$5)^2*(3*$B$5/2-A22*$B$5)/3),"ft^3","barrel")</f>
        <v>20399952.2960376</v>
      </c>
      <c r="D22" s="15" t="s">
        <v>15</v>
      </c>
      <c r="E22" s="9" t="n">
        <v>0.65</v>
      </c>
    </row>
    <row r="23" customFormat="false" ht="15" hidden="false" customHeight="false" outlineLevel="0" collapsed="false">
      <c r="A23" s="16" t="n">
        <v>0.9</v>
      </c>
      <c r="B23" s="17" t="n">
        <f aca="false">CONVERT(PI()*((A23*$B$5)^2*(3*$B$5/2-A23*$B$5)/3),"ft^3","barrel")</f>
        <v>22130305.3925765</v>
      </c>
      <c r="D23" s="15" t="s">
        <v>16</v>
      </c>
      <c r="E23" s="10" t="n">
        <f aca="false">CONVERT(PI()*((E22*$B$5)^2*(3*$B$5/2-E22*$B$5)/3),"ft^3","barrel")</f>
        <v>16352975.1524877</v>
      </c>
    </row>
    <row r="24" customFormat="false" ht="15" hidden="false" customHeight="false" outlineLevel="0" collapsed="false">
      <c r="A24" s="16" t="n">
        <v>0.95</v>
      </c>
      <c r="B24" s="17" t="n">
        <f aca="false">CONVERT(PI()*((A24*$B$5)^2*(3*$B$5/2-A24*$B$5)/3),"ft^3","barrel")</f>
        <v>22602737.3235395</v>
      </c>
      <c r="D24" s="15" t="s">
        <v>17</v>
      </c>
      <c r="E24" s="10" t="n">
        <f aca="false">ABS((E23-E21)/(E19*1000)*24)</f>
        <v>784.123166378946</v>
      </c>
    </row>
    <row r="25" customFormat="false" ht="15" hidden="false" customHeight="false" outlineLevel="0" collapsed="false">
      <c r="A25" s="16" t="n">
        <v>1</v>
      </c>
      <c r="B25" s="17" t="n">
        <f aca="false">CONVERT(PI()*((A25*$B$5)^2*(3*$B$5/2-A25*$B$5)/3),"ft^3","barrel")</f>
        <v>22767803.9018277</v>
      </c>
      <c r="D25" s="18" t="s">
        <v>18</v>
      </c>
      <c r="E25" s="10" t="n">
        <f aca="false">E24*2</f>
        <v>1568.24633275789</v>
      </c>
    </row>
    <row r="53" customFormat="false" ht="15" hidden="false" customHeight="false" outlineLevel="0" collapsed="false">
      <c r="A53" s="22" t="s">
        <v>24</v>
      </c>
      <c r="B53" s="22"/>
      <c r="C53" s="22"/>
      <c r="D53" s="22"/>
    </row>
    <row r="54" customFormat="false" ht="15" hidden="false" customHeight="false" outlineLevel="0" collapsed="false">
      <c r="A54" s="23" t="s">
        <v>25</v>
      </c>
      <c r="B54" s="23" t="s">
        <v>26</v>
      </c>
      <c r="C54" s="23" t="s">
        <v>27</v>
      </c>
      <c r="D54" s="23" t="s">
        <v>28</v>
      </c>
    </row>
    <row r="55" customFormat="false" ht="15" hidden="false" customHeight="false" outlineLevel="0" collapsed="false">
      <c r="A55" s="24" t="s">
        <v>29</v>
      </c>
      <c r="B55" s="25" t="s">
        <v>30</v>
      </c>
      <c r="C55" s="25" t="e">
        <f aca="false" t="array" ref="C55:C55">_xll.pitagatt('NGL Sphere'!$A$55,"uom","\\go2pisrv")</f>
        <v>#NAME?</v>
      </c>
      <c r="D55" s="26" t="e">
        <f aca="false" t="array" ref="D55:D62">_xll.picurrval('NGL Sphere'!$A$55:$A$62,0,"\\GO2PISRV")</f>
        <v>#NAME?</v>
      </c>
    </row>
    <row r="56" customFormat="false" ht="15" hidden="false" customHeight="false" outlineLevel="0" collapsed="false">
      <c r="A56" s="24" t="s">
        <v>31</v>
      </c>
      <c r="B56" s="25" t="s">
        <v>32</v>
      </c>
      <c r="C56" s="25" t="e">
        <f aca="false" t="array" ref="C56:C56">_xll.pitagatt('NGL Sphere'!$A$56,"uom","\\go2pisrv")</f>
        <v>#NAME?</v>
      </c>
      <c r="D56" s="26" t="n">
        <v>82.9266586303711</v>
      </c>
    </row>
    <row r="57" customFormat="false" ht="15" hidden="false" customHeight="false" outlineLevel="0" collapsed="false">
      <c r="A57" s="24" t="s">
        <v>33</v>
      </c>
      <c r="B57" s="25" t="s">
        <v>34</v>
      </c>
      <c r="C57" s="25" t="e">
        <f aca="false" t="array" ref="C57:C57">_xll.pitagatt('NGL Sphere'!$A$57,"uom","\\go2pisrv")</f>
        <v>#NAME?</v>
      </c>
      <c r="D57" s="26" t="n">
        <v>64.833381652832</v>
      </c>
    </row>
    <row r="58" customFormat="false" ht="15" hidden="false" customHeight="false" outlineLevel="0" collapsed="false">
      <c r="A58" s="24" t="s">
        <v>35</v>
      </c>
      <c r="B58" s="25" t="s">
        <v>36</v>
      </c>
      <c r="C58" s="25" t="e">
        <f aca="false" t="array" ref="C58:C58">_xll.pitagatt('NGL Sphere'!$A$58,"uom","\\go2pisrv")</f>
        <v>#NAME?</v>
      </c>
      <c r="D58" s="26" t="n">
        <v>12.0761985778809</v>
      </c>
    </row>
    <row r="59" customFormat="false" ht="15" hidden="false" customHeight="false" outlineLevel="0" collapsed="false">
      <c r="A59" s="24" t="s">
        <v>37</v>
      </c>
      <c r="B59" s="25" t="s">
        <v>38</v>
      </c>
      <c r="C59" s="25" t="e">
        <f aca="false" t="array" ref="C59:C59">_xll.pitagatt('NGL Sphere'!$A$59,"uom","\\go2pisrv")</f>
        <v>#NAME?</v>
      </c>
      <c r="D59" s="26" t="n">
        <v>0</v>
      </c>
    </row>
    <row r="60" customFormat="false" ht="15" hidden="false" customHeight="false" outlineLevel="0" collapsed="false">
      <c r="A60" s="24" t="s">
        <v>39</v>
      </c>
      <c r="B60" s="25" t="s">
        <v>40</v>
      </c>
      <c r="C60" s="25" t="e">
        <f aca="false" t="array" ref="C60:C60">_xll.pitagatt('NGL Sphere'!$A$60,"uom","\\go2pisrv")</f>
        <v>#NAME?</v>
      </c>
      <c r="D60" s="26" t="n">
        <v>241.696716308594</v>
      </c>
    </row>
    <row r="61" customFormat="false" ht="15" hidden="false" customHeight="false" outlineLevel="0" collapsed="false">
      <c r="A61" s="24" t="s">
        <v>41</v>
      </c>
      <c r="B61" s="25" t="s">
        <v>42</v>
      </c>
      <c r="C61" s="25" t="e">
        <f aca="false" t="array" ref="C61:C61">_xll.pitagatt('NGL Sphere'!$A$61,"uom","\\go2pisrv")</f>
        <v>#NAME?</v>
      </c>
      <c r="D61" s="26" t="n">
        <v>31.6756401062012</v>
      </c>
    </row>
    <row r="62" customFormat="false" ht="15" hidden="false" customHeight="false" outlineLevel="0" collapsed="false">
      <c r="A62" s="24" t="s">
        <v>43</v>
      </c>
      <c r="B62" s="25" t="s">
        <v>44</v>
      </c>
      <c r="C62" s="25" t="e">
        <f aca="false" t="array" ref="C62:C62">_xll.pitagatt('NGL Sphere'!$A$62,"uom","\\go2pisrv")</f>
        <v>#NAME?</v>
      </c>
      <c r="D62" s="26" t="n">
        <v>31.0735607147217</v>
      </c>
    </row>
  </sheetData>
  <mergeCells count="6">
    <mergeCell ref="A1:F1"/>
    <mergeCell ref="D3:E3"/>
    <mergeCell ref="D6:E6"/>
    <mergeCell ref="A7:B7"/>
    <mergeCell ref="D15:E15"/>
    <mergeCell ref="A53:D53"/>
  </mergeCells>
  <printOptions headings="false" gridLines="false" gridLinesSet="true" horizontalCentered="false" verticalCentered="false"/>
  <pageMargins left="0.7" right="0.7" top="0.75" bottom="0.75" header="0.3" footer="0.3"/>
  <pageSetup paperSize="1" scale="5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&amp;L&amp;"Arial,Regular"&amp;1#</oddHeader>
    <oddFooter>&amp;L&amp;"Arial,Regular"&amp;10Saudi Aramco: Company General Use</oddFooter>
  </headerFooter>
  <colBreaks count="1" manualBreakCount="1">
    <brk id="6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&amp;L&amp;"Arial,Regular"&amp;1#</oddHeader>
    <oddFooter>&amp;L&amp;"Arial,Regular"&amp;10Saudi Aramco: Company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Saudi Aramco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2019-11-24T10:24:51Z</dcterms:created>
  <dc:creator>Ahmed, Ahmed D</dc:creator>
  <dc:description/>
  <dc:language>en-US</dc:language>
  <cp:lastModifiedBy/>
  <dcterms:modified xsi:type="dcterms:W3CDTF">2022-07-31T14:05:43Z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Saudi Aramco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b176ec7a-5c1c-40d8-b713-034aac8a6cec_ActionId">
    <vt:lpwstr>fa6da642-ab21-491a-a611-cc4add5a569a</vt:lpwstr>
  </property>
  <property fmtid="{D5CDD505-2E9C-101B-9397-08002B2CF9AE}" pid="8" name="MSIP_Label_b176ec7a-5c1c-40d8-b713-034aac8a6cec_Application">
    <vt:lpwstr>Microsoft Azure Information Protection</vt:lpwstr>
  </property>
  <property fmtid="{D5CDD505-2E9C-101B-9397-08002B2CF9AE}" pid="9" name="MSIP_Label_b176ec7a-5c1c-40d8-b713-034aac8a6cec_Enabled">
    <vt:lpwstr>True</vt:lpwstr>
  </property>
  <property fmtid="{D5CDD505-2E9C-101B-9397-08002B2CF9AE}" pid="10" name="MSIP_Label_b176ec7a-5c1c-40d8-b713-034aac8a6cec_Extended_MSFT_Method">
    <vt:lpwstr>Automatic</vt:lpwstr>
  </property>
  <property fmtid="{D5CDD505-2E9C-101B-9397-08002B2CF9AE}" pid="11" name="MSIP_Label_b176ec7a-5c1c-40d8-b713-034aac8a6cec_Name">
    <vt:lpwstr>Company General Use</vt:lpwstr>
  </property>
  <property fmtid="{D5CDD505-2E9C-101B-9397-08002B2CF9AE}" pid="12" name="MSIP_Label_b176ec7a-5c1c-40d8-b713-034aac8a6cec_Owner">
    <vt:lpwstr>ahmadad@aramco.com</vt:lpwstr>
  </property>
  <property fmtid="{D5CDD505-2E9C-101B-9397-08002B2CF9AE}" pid="13" name="MSIP_Label_b176ec7a-5c1c-40d8-b713-034aac8a6cec_SetDate">
    <vt:lpwstr>2019-11-25T12:03:53.7660841Z</vt:lpwstr>
  </property>
  <property fmtid="{D5CDD505-2E9C-101B-9397-08002B2CF9AE}" pid="14" name="MSIP_Label_b176ec7a-5c1c-40d8-b713-034aac8a6cec_SiteId">
    <vt:lpwstr>5a1e0c10-68b1-4667-974b-f394ba989c51</vt:lpwstr>
  </property>
  <property fmtid="{D5CDD505-2E9C-101B-9397-08002B2CF9AE}" pid="15" name="ScaleCrop">
    <vt:bool>0</vt:bool>
  </property>
  <property fmtid="{D5CDD505-2E9C-101B-9397-08002B2CF9AE}" pid="16" name="Sensitivity">
    <vt:lpwstr>Company General Use</vt:lpwstr>
  </property>
  <property fmtid="{D5CDD505-2E9C-101B-9397-08002B2CF9AE}" pid="17" name="ShareDoc">
    <vt:bool>0</vt:bool>
  </property>
</Properties>
</file>