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<sst xmlns="http://schemas.openxmlformats.org/spreadsheetml/2006/main" count="84" uniqueCount="73">
  <si>
    <t xml:space="preserve">Parameters</t>
  </si>
  <si>
    <t xml:space="preserve">DATA_SIZE</t>
  </si>
  <si>
    <t xml:space="preserve">Bus/Register data width</t>
  </si>
  <si>
    <t xml:space="preserve">SOURCES</t>
  </si>
  <si>
    <t xml:space="preserve">number of (interrupt) sources</t>
  </si>
  <si>
    <t xml:space="preserve">priority parameter minimum =3</t>
  </si>
  <si>
    <t xml:space="preserve">TARGETS</t>
  </si>
  <si>
    <t xml:space="preserve">number of (interrupt) targets</t>
  </si>
  <si>
    <t xml:space="preserve">PRIORITIES</t>
  </si>
  <si>
    <t xml:space="preserve">Number of Priority Levels (priority-level 0 is reserved)</t>
  </si>
  <si>
    <t xml:space="preserve">MAX_PENDING_COUNT</t>
  </si>
  <si>
    <t xml:space="preserve">Max.number of pending edge-triggered interrupts</t>
  </si>
  <si>
    <t xml:space="preserve">el</t>
  </si>
  <si>
    <t xml:space="preserve">one bit per source </t>
  </si>
  <si>
    <t xml:space="preserve">32 sources can be handle by one register</t>
  </si>
  <si>
    <t xml:space="preserve">HAS_THRESHOLD</t>
  </si>
  <si>
    <t xml:space="preserve">Is 'threshold' (one per target) implemented?</t>
  </si>
  <si>
    <t xml:space="preserve">HAS_CONFIG_REG</t>
  </si>
  <si>
    <t xml:space="preserve">Are the configuration registers implemented?</t>
  </si>
  <si>
    <t xml:space="preserve">priority</t>
  </si>
  <si>
    <t xml:space="preserve">4 bits in priority register needed to set priority of one source</t>
  </si>
  <si>
    <t xml:space="preserve">Min 2</t>
  </si>
  <si>
    <t xml:space="preserve">So one register can handle 32/4 = 8 sources</t>
  </si>
  <si>
    <t xml:space="preserve">Registers</t>
  </si>
  <si>
    <t xml:space="preserve">Name</t>
  </si>
  <si>
    <t xml:space="preserve">Optional</t>
  </si>
  <si>
    <t xml:space="preserve">Size</t>
  </si>
  <si>
    <t xml:space="preserve">Configuration</t>
  </si>
  <si>
    <t xml:space="preserve">Y</t>
  </si>
  <si>
    <t xml:space="preserve">64bit</t>
  </si>
  <si>
    <t xml:space="preserve">ie</t>
  </si>
  <si>
    <t xml:space="preserve">one bit enable one source </t>
  </si>
  <si>
    <t xml:space="preserve">Edge/Level</t>
  </si>
  <si>
    <t xml:space="preserve">SOURCES bits</t>
  </si>
  <si>
    <t xml:space="preserve">Interrupt Priority</t>
  </si>
  <si>
    <t xml:space="preserve">N</t>
  </si>
  <si>
    <t xml:space="preserve">SOURCES fields, each field is PRIORITY_NIBBLES *4 bits</t>
  </si>
  <si>
    <t xml:space="preserve">its a matrix form with targets more targets more reg</t>
  </si>
  <si>
    <t xml:space="preserve">Interrupt Enable</t>
  </si>
  <si>
    <t xml:space="preserve">TARGET registers, each SOURCES bits wide</t>
  </si>
  <si>
    <t xml:space="preserve">Threshold</t>
  </si>
  <si>
    <t xml:space="preserve">TARGET registers, each $clog2(PRIORITIES) bits wide</t>
  </si>
  <si>
    <t xml:space="preserve">ID</t>
  </si>
  <si>
    <t xml:space="preserve">TARGET registers, each $clog(SOURCES+1) bits wide</t>
  </si>
  <si>
    <t xml:space="preserve">threshold</t>
  </si>
  <si>
    <t xml:space="preserve">all targets can have separate register</t>
  </si>
  <si>
    <t xml:space="preserve">Intermediate Parameters</t>
  </si>
  <si>
    <t xml:space="preserve">NO_OF_CONFIG_REGS</t>
  </si>
  <si>
    <t xml:space="preserve">Number of configuration registers</t>
  </si>
  <si>
    <t xml:space="preserve">Sums:</t>
  </si>
  <si>
    <t xml:space="preserve">NO_OF_EDGE_LEVEL_REGS</t>
  </si>
  <si>
    <t xml:space="preserve">Number of Edge/Level triggered registers</t>
  </si>
  <si>
    <t xml:space="preserve">PRIORITY_NIBBLES</t>
  </si>
  <si>
    <t xml:space="preserve">Number of nibbles occupied by 1 Priority Field</t>
  </si>
  <si>
    <t xml:space="preserve">NO_OF_PRIORITY_PER_REG</t>
  </si>
  <si>
    <t xml:space="preserve">Number of Priority fields per registers</t>
  </si>
  <si>
    <t xml:space="preserve">NO_OF_PRIORITY_REGS</t>
  </si>
  <si>
    <t xml:space="preserve">Number of Priority registers</t>
  </si>
  <si>
    <t xml:space="preserve">NO_OF_INT_ENABLE_REGS</t>
  </si>
  <si>
    <t xml:space="preserve">Number of Interrupt Enable registers</t>
  </si>
  <si>
    <t xml:space="preserve">NO_OF_THRESHOLD_REGS</t>
  </si>
  <si>
    <t xml:space="preserve">Number of Threshold registers</t>
  </si>
  <si>
    <t xml:space="preserve">NO_OF_ID_REGS</t>
  </si>
  <si>
    <t xml:space="preserve">Number of ID registers</t>
  </si>
  <si>
    <t xml:space="preserve">Total:</t>
  </si>
  <si>
    <t xml:space="preserve">Register Mapping</t>
  </si>
  <si>
    <t xml:space="preserve">Adress</t>
  </si>
  <si>
    <t xml:space="preserve">Register</t>
  </si>
  <si>
    <t xml:space="preserve">Address-dec</t>
  </si>
  <si>
    <t xml:space="preserve">Reg-idx</t>
  </si>
  <si>
    <t xml:space="preserve">Reg-name</t>
  </si>
  <si>
    <t xml:space="preserve">Edge-Level</t>
  </si>
  <si>
    <t xml:space="preserve">Priority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</si>
</sst>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7030A0"/>
      <name val="Calibri"/>
      <family val="0"/>
      <charset val="1"/>
    </font>
    <font>
      <sz val="12"/>
      <color rgb="FF7030A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S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3.16"/>
    <col collapsed="false" customWidth="true" hidden="false" outlineLevel="0" max="3" min="3" style="0" width="23.34"/>
    <col collapsed="false" customWidth="true" hidden="false" outlineLevel="0" max="4" min="4" style="1" width="10.83"/>
  </cols>
  <sheetData>
    <row r="3" customFormat="false" ht="15" hidden="false" customHeight="false" outlineLevel="0" collapsed="false">
      <c r="B3" s="2" t="s">
        <v>0</v>
      </c>
    </row>
    <row r="4" customFormat="false" ht="15" hidden="false" customHeight="false" outlineLevel="0" collapsed="false">
      <c r="C4" s="0" t="s">
        <v>1</v>
      </c>
      <c r="D4" s="3" t="n">
        <v>32</v>
      </c>
      <c r="E4" s="0" t="s">
        <v>2</v>
      </c>
    </row>
    <row r="5" customFormat="false" ht="15" hidden="false" customHeight="false" outlineLevel="0" collapsed="false">
      <c r="C5" s="0" t="s">
        <v>3</v>
      </c>
      <c r="D5" s="3" t="n">
        <v>16</v>
      </c>
      <c r="E5" s="0" t="s">
        <v>4</v>
      </c>
      <c r="L5" s="0" t="s">
        <v>5</v>
      </c>
    </row>
    <row r="6" customFormat="false" ht="15" hidden="false" customHeight="false" outlineLevel="0" collapsed="false">
      <c r="C6" s="0" t="s">
        <v>6</v>
      </c>
      <c r="D6" s="3" t="n">
        <v>1</v>
      </c>
      <c r="E6" s="0" t="s">
        <v>7</v>
      </c>
    </row>
    <row r="7" customFormat="false" ht="15" hidden="false" customHeight="false" outlineLevel="0" collapsed="false">
      <c r="C7" s="0" t="s">
        <v>8</v>
      </c>
      <c r="D7" s="3" t="n">
        <v>8</v>
      </c>
      <c r="E7" s="0" t="s">
        <v>9</v>
      </c>
    </row>
    <row r="8" customFormat="false" ht="15" hidden="false" customHeight="false" outlineLevel="0" collapsed="false">
      <c r="C8" s="0" t="s">
        <v>10</v>
      </c>
      <c r="D8" s="3" t="n">
        <v>8</v>
      </c>
      <c r="E8" s="0" t="s">
        <v>11</v>
      </c>
      <c r="L8" s="0" t="s">
        <v>12</v>
      </c>
      <c r="M8" s="0" t="s">
        <v>13</v>
      </c>
      <c r="O8" s="0" t="s">
        <v>14</v>
      </c>
    </row>
    <row r="9" customFormat="false" ht="15" hidden="false" customHeight="false" outlineLevel="0" collapsed="false">
      <c r="C9" s="0" t="s">
        <v>15</v>
      </c>
      <c r="D9" s="4" t="b">
        <f aca="false">TRUE()</f>
        <v>1</v>
      </c>
      <c r="E9" s="0" t="s">
        <v>16</v>
      </c>
    </row>
    <row r="10" customFormat="false" ht="15" hidden="false" customHeight="false" outlineLevel="0" collapsed="false">
      <c r="C10" s="0" t="s">
        <v>17</v>
      </c>
      <c r="D10" s="4" t="b">
        <f aca="false">TRUE()</f>
        <v>1</v>
      </c>
      <c r="E10" s="0" t="s">
        <v>18</v>
      </c>
    </row>
    <row r="11" customFormat="false" ht="15" hidden="false" customHeight="false" outlineLevel="0" collapsed="false">
      <c r="D11" s="5"/>
      <c r="K11" s="0" t="s">
        <v>19</v>
      </c>
      <c r="L11" s="0" t="s">
        <v>20</v>
      </c>
    </row>
    <row r="12" customFormat="false" ht="15" hidden="false" customHeight="false" outlineLevel="0" collapsed="false">
      <c r="D12" s="5"/>
      <c r="K12" s="0" t="s">
        <v>21</v>
      </c>
      <c r="L12" s="0" t="s">
        <v>22</v>
      </c>
    </row>
    <row r="13" customFormat="false" ht="15" hidden="false" customHeight="false" outlineLevel="0" collapsed="false">
      <c r="B13" s="2" t="s">
        <v>23</v>
      </c>
      <c r="C13" s="0" t="s">
        <v>24</v>
      </c>
      <c r="D13" s="1" t="s">
        <v>25</v>
      </c>
      <c r="E13" s="0" t="s">
        <v>26</v>
      </c>
    </row>
    <row r="14" customFormat="false" ht="15" hidden="false" customHeight="false" outlineLevel="0" collapsed="false">
      <c r="C14" s="0" t="s">
        <v>27</v>
      </c>
      <c r="D14" s="1" t="s">
        <v>28</v>
      </c>
      <c r="E14" s="0" t="s">
        <v>29</v>
      </c>
      <c r="L14" s="0" t="s">
        <v>30</v>
      </c>
      <c r="M14" s="0" t="s">
        <v>31</v>
      </c>
    </row>
    <row r="15" customFormat="false" ht="15" hidden="false" customHeight="false" outlineLevel="0" collapsed="false">
      <c r="C15" s="0" t="s">
        <v>32</v>
      </c>
      <c r="D15" s="1" t="s">
        <v>28</v>
      </c>
      <c r="E15" s="0" t="s">
        <v>33</v>
      </c>
      <c r="M15" s="0" t="s">
        <v>14</v>
      </c>
    </row>
    <row r="16" customFormat="false" ht="15" hidden="false" customHeight="false" outlineLevel="0" collapsed="false">
      <c r="C16" s="0" t="s">
        <v>34</v>
      </c>
      <c r="D16" s="1" t="s">
        <v>35</v>
      </c>
      <c r="E16" s="0" t="s">
        <v>36</v>
      </c>
      <c r="M16" s="0" t="s">
        <v>37</v>
      </c>
    </row>
    <row r="17" customFormat="false" ht="15" hidden="false" customHeight="false" outlineLevel="0" collapsed="false">
      <c r="C17" s="0" t="s">
        <v>38</v>
      </c>
      <c r="D17" s="1" t="s">
        <v>35</v>
      </c>
      <c r="E17" s="0" t="s">
        <v>39</v>
      </c>
    </row>
    <row r="18" customFormat="false" ht="15" hidden="false" customHeight="false" outlineLevel="0" collapsed="false">
      <c r="C18" s="0" t="s">
        <v>40</v>
      </c>
      <c r="D18" s="1" t="s">
        <v>28</v>
      </c>
      <c r="E18" s="0" t="s">
        <v>41</v>
      </c>
    </row>
    <row r="19" customFormat="false" ht="15" hidden="false" customHeight="false" outlineLevel="0" collapsed="false">
      <c r="C19" s="0" t="s">
        <v>42</v>
      </c>
      <c r="D19" s="1" t="s">
        <v>35</v>
      </c>
      <c r="E19" s="0" t="s">
        <v>43</v>
      </c>
      <c r="L19" s="0" t="s">
        <v>44</v>
      </c>
      <c r="M19" s="0" t="s">
        <v>45</v>
      </c>
    </row>
    <row r="22" customFormat="false" ht="15" hidden="false" customHeight="false" outlineLevel="0" collapsed="false">
      <c r="B22" s="2" t="s">
        <v>46</v>
      </c>
    </row>
    <row r="23" customFormat="false" ht="15" hidden="false" customHeight="false" outlineLevel="0" collapsed="false">
      <c r="C23" s="0" t="s">
        <v>47</v>
      </c>
      <c r="D23" s="6" t="n">
        <f aca="false">D10*64/D4</f>
        <v>2</v>
      </c>
      <c r="E23" s="0" t="s">
        <v>48</v>
      </c>
      <c r="I23" s="0" t="s">
        <v>49</v>
      </c>
      <c r="J23" s="0" t="n">
        <f aca="false">D23</f>
        <v>2</v>
      </c>
    </row>
    <row r="24" customFormat="false" ht="15" hidden="false" customHeight="false" outlineLevel="0" collapsed="false">
      <c r="C24" s="0" t="s">
        <v>50</v>
      </c>
      <c r="D24" s="6" t="n">
        <f aca="false">ROUNDUP(D5/D4,0)</f>
        <v>1</v>
      </c>
      <c r="E24" s="0" t="s">
        <v>51</v>
      </c>
      <c r="J24" s="0" t="n">
        <f aca="false">J23+D24</f>
        <v>3</v>
      </c>
    </row>
    <row r="25" customFormat="false" ht="15" hidden="true" customHeight="false" outlineLevel="0" collapsed="false">
      <c r="C25" s="0" t="s">
        <v>52</v>
      </c>
      <c r="D25" s="6" t="n">
        <f aca="false">ROUNDUP(ROUNDUP(LOG(D7+1)/LOG(2),0)/4,0)</f>
        <v>1</v>
      </c>
      <c r="E25" s="0" t="s">
        <v>53</v>
      </c>
    </row>
    <row r="26" customFormat="false" ht="15" hidden="true" customHeight="false" outlineLevel="0" collapsed="false">
      <c r="C26" s="0" t="s">
        <v>54</v>
      </c>
      <c r="D26" s="6" t="n">
        <f aca="false">D4/(4*D25)</f>
        <v>8</v>
      </c>
      <c r="E26" s="0" t="s">
        <v>55</v>
      </c>
    </row>
    <row r="27" customFormat="false" ht="15" hidden="false" customHeight="false" outlineLevel="0" collapsed="false">
      <c r="C27" s="0" t="s">
        <v>56</v>
      </c>
      <c r="D27" s="6" t="n">
        <f aca="false">ROUNDUP(D5/D26,0)</f>
        <v>2</v>
      </c>
      <c r="E27" s="0" t="s">
        <v>57</v>
      </c>
      <c r="J27" s="0" t="n">
        <f aca="false">J24+D27</f>
        <v>5</v>
      </c>
    </row>
    <row r="28" customFormat="false" ht="15" hidden="false" customHeight="false" outlineLevel="0" collapsed="false">
      <c r="C28" s="0" t="s">
        <v>58</v>
      </c>
      <c r="D28" s="6" t="n">
        <f aca="false">D24*D6</f>
        <v>1</v>
      </c>
      <c r="E28" s="0" t="s">
        <v>59</v>
      </c>
      <c r="J28" s="0" t="n">
        <f aca="false">J27+D28</f>
        <v>6</v>
      </c>
    </row>
    <row r="29" customFormat="false" ht="15" hidden="false" customHeight="false" outlineLevel="0" collapsed="false">
      <c r="C29" s="0" t="s">
        <v>60</v>
      </c>
      <c r="D29" s="6" t="n">
        <f aca="false">D9*D6</f>
        <v>1</v>
      </c>
      <c r="E29" s="0" t="s">
        <v>61</v>
      </c>
      <c r="J29" s="0" t="n">
        <f aca="false">J28+D29</f>
        <v>7</v>
      </c>
    </row>
    <row r="30" customFormat="false" ht="15" hidden="false" customHeight="false" outlineLevel="0" collapsed="false">
      <c r="C30" s="0" t="s">
        <v>62</v>
      </c>
      <c r="D30" s="6" t="n">
        <f aca="false">D6</f>
        <v>1</v>
      </c>
      <c r="E30" s="0" t="s">
        <v>63</v>
      </c>
      <c r="J30" s="0" t="n">
        <f aca="false">J29+D30</f>
        <v>8</v>
      </c>
    </row>
    <row r="31" customFormat="false" ht="15" hidden="false" customHeight="false" outlineLevel="0" collapsed="false">
      <c r="I31" s="2" t="s">
        <v>64</v>
      </c>
      <c r="J31" s="2" t="n">
        <f aca="false">J30</f>
        <v>8</v>
      </c>
      <c r="K31" s="2" t="s">
        <v>23</v>
      </c>
    </row>
    <row r="33" customFormat="false" ht="15" hidden="false" customHeight="false" outlineLevel="0" collapsed="false">
      <c r="B33" s="2" t="s">
        <v>65</v>
      </c>
    </row>
    <row r="34" s="2" customFormat="true" ht="15" hidden="false" customHeight="false" outlineLevel="0" collapsed="false">
      <c r="C34" s="7" t="s">
        <v>66</v>
      </c>
      <c r="D34" s="7" t="s">
        <v>67</v>
      </c>
      <c r="E34" s="8"/>
      <c r="M34" s="2" t="s">
        <v>67</v>
      </c>
      <c r="N34" s="2" t="s">
        <v>68</v>
      </c>
      <c r="O34" s="2" t="s">
        <v>69</v>
      </c>
      <c r="P34" s="2" t="s">
        <v>70</v>
      </c>
    </row>
    <row r="35" customFormat="false" ht="15" hidden="false" customHeight="false" outlineLevel="0" collapsed="false">
      <c r="C35" s="9" t="str">
        <f aca="false">IF(ISNA(P35),"",com.sun.star.sheet.addin.Analysis.getDec2Hex(N35))</f>
        <v>0</v>
      </c>
      <c r="D35" s="9" t="str">
        <f aca="false">IF(ISNA(P35),"",P35)</f>
        <v>Configuration</v>
      </c>
      <c r="E35" s="1"/>
      <c r="M35" s="0" t="n">
        <v>0</v>
      </c>
      <c r="N35" s="0" t="n">
        <f aca="false">M35*D$4/8</f>
        <v>0</v>
      </c>
      <c r="O35" s="0" t="n">
        <f aca="false">IF(M35&lt;$J$23,$R$35,$R$36)</f>
        <v>0</v>
      </c>
      <c r="P35" s="0" t="str">
        <f aca="false">VLOOKUP(O35,$R$35:$S$40,2)</f>
        <v>Configuration</v>
      </c>
      <c r="R35" s="0" t="n">
        <v>0</v>
      </c>
      <c r="S35" s="0" t="s">
        <v>27</v>
      </c>
    </row>
    <row r="36" customFormat="false" ht="15" hidden="false" customHeight="false" outlineLevel="0" collapsed="false">
      <c r="C36" s="9" t="str">
        <f aca="false">IF(ISNA(P36),"",com.sun.star.sheet.addin.Analysis.getDec2Hex(N36))</f>
        <v>4</v>
      </c>
      <c r="D36" s="9" t="str">
        <f aca="false">IF(ISNA(P36),"",P36)</f>
        <v>Configuration</v>
      </c>
      <c r="E36" s="1"/>
      <c r="M36" s="0" t="n">
        <v>1</v>
      </c>
      <c r="N36" s="0" t="n">
        <f aca="false">M36*D$4/8</f>
        <v>4</v>
      </c>
      <c r="O36" s="0" t="n">
        <f aca="false">IF(M36&lt;$J$23,$R$35, IF(M36&lt;$J$24,$R$36,$R$37) )</f>
        <v>0</v>
      </c>
      <c r="P36" s="0" t="str">
        <f aca="false">VLOOKUP(O36,$R$35:$S$40,2)</f>
        <v>Configuration</v>
      </c>
      <c r="R36" s="0" t="n">
        <v>1</v>
      </c>
      <c r="S36" s="0" t="s">
        <v>71</v>
      </c>
    </row>
    <row r="37" customFormat="false" ht="15" hidden="false" customHeight="false" outlineLevel="0" collapsed="false">
      <c r="C37" s="9" t="str">
        <f aca="false">IF(ISNA(P37),"",com.sun.star.sheet.addin.Analysis.getDec2Hex(N37))</f>
        <v>8</v>
      </c>
      <c r="D37" s="9" t="str">
        <f aca="false">IF(ISNA(P37),"",P37)</f>
        <v>Edge-Level</v>
      </c>
      <c r="E37" s="1"/>
      <c r="M37" s="0" t="n">
        <v>2</v>
      </c>
      <c r="N37" s="0" t="n">
        <f aca="false">M37*D$4/8</f>
        <v>8</v>
      </c>
      <c r="O37" s="0" t="n">
        <f aca="false">IF(M37&lt;$J$24,$R$36, IF(M37&lt;$J$27,$R$37,$R$38) )</f>
        <v>1</v>
      </c>
      <c r="P37" s="0" t="str">
        <f aca="false">VLOOKUP(O37,$R$35:$S$40,2)</f>
        <v>Edge-Level</v>
      </c>
      <c r="R37" s="0" t="n">
        <v>2</v>
      </c>
      <c r="S37" s="0" t="s">
        <v>72</v>
      </c>
    </row>
    <row r="38" customFormat="false" ht="15" hidden="false" customHeight="false" outlineLevel="0" collapsed="false">
      <c r="C38" s="9" t="str">
        <f aca="false">IF(ISNA(P38),"",com.sun.star.sheet.addin.Analysis.getDec2Hex(N38))</f>
        <v>C</v>
      </c>
      <c r="D38" s="9" t="str">
        <f aca="false">IF(ISNA(P38),"",P38)</f>
        <v>Priority</v>
      </c>
      <c r="E38" s="1"/>
      <c r="M38" s="0" t="n">
        <v>3</v>
      </c>
      <c r="N38" s="0" t="n">
        <f aca="false">M38*D$4/8</f>
        <v>12</v>
      </c>
      <c r="O38" s="0" t="n">
        <f aca="false">IF(M38&lt;$J$24,$R$36, IF(M38&lt;$J$27,$R$37, IF(M38&lt;$J$28,$R$38, IF(M38&lt;$J$29,$R$39,$R$40) ) ) )</f>
        <v>2</v>
      </c>
      <c r="P38" s="0" t="str">
        <f aca="false">VLOOKUP(O38,$R$35:$S$40,2)</f>
        <v>Priority</v>
      </c>
      <c r="R38" s="0" t="n">
        <v>3</v>
      </c>
      <c r="S38" s="0" t="s">
        <v>38</v>
      </c>
    </row>
    <row r="39" customFormat="false" ht="15" hidden="false" customHeight="false" outlineLevel="0" collapsed="false">
      <c r="C39" s="9" t="str">
        <f aca="false">IF(ISNA(P39),"",com.sun.star.sheet.addin.Analysis.getDec2Hex(N39))</f>
        <v>10</v>
      </c>
      <c r="D39" s="9" t="str">
        <f aca="false">IF(ISNA(P39),"",P39)</f>
        <v>Priority</v>
      </c>
      <c r="E39" s="1"/>
      <c r="M39" s="0" t="n">
        <v>4</v>
      </c>
      <c r="N39" s="0" t="n">
        <f aca="false">M39*D$4/8</f>
        <v>16</v>
      </c>
      <c r="O39" s="0" t="n">
        <f aca="false">IF(M39&lt;$J$24,$R$36, IF(M39&lt;$J$27,$R$37, IF(M39&lt;$J$28,$R$38, IF(M39&lt;$J$29,$R$39, IF(M39&lt;$J$30,$R$40,-1) ) ) ) )</f>
        <v>2</v>
      </c>
      <c r="P39" s="0" t="str">
        <f aca="false">VLOOKUP(O39,$R$35:$S$40,2)</f>
        <v>Priority</v>
      </c>
      <c r="R39" s="0" t="n">
        <v>4</v>
      </c>
      <c r="S39" s="0" t="s">
        <v>40</v>
      </c>
    </row>
    <row r="40" customFormat="false" ht="15" hidden="false" customHeight="false" outlineLevel="0" collapsed="false">
      <c r="C40" s="9" t="str">
        <f aca="false">IF(ISNA(P40),"",com.sun.star.sheet.addin.Analysis.getDec2Hex(N40))</f>
        <v>14</v>
      </c>
      <c r="D40" s="9" t="str">
        <f aca="false">IF(ISNA(P40),"",P40)</f>
        <v>Interrupt Enable</v>
      </c>
      <c r="E40" s="1"/>
      <c r="M40" s="0" t="n">
        <v>5</v>
      </c>
      <c r="N40" s="0" t="n">
        <f aca="false">M40*D$4/8</f>
        <v>20</v>
      </c>
      <c r="O40" s="0" t="n">
        <f aca="false">IF(M40&lt;$J$24,$R$36, IF(M40&lt;$J$27,$R$37, IF(M40&lt;$J$28,$R$38, IF(M40&lt;$J$29,$R$39, IF(M40&lt;$J$30,$R$40,-1) ) ) ) )</f>
        <v>3</v>
      </c>
      <c r="P40" s="0" t="str">
        <f aca="false">VLOOKUP(O40,$R$35:$S$40,2)</f>
        <v>Interrupt Enable</v>
      </c>
      <c r="R40" s="0" t="n">
        <v>5</v>
      </c>
      <c r="S40" s="0" t="s">
        <v>42</v>
      </c>
    </row>
    <row r="41" customFormat="false" ht="15" hidden="false" customHeight="false" outlineLevel="0" collapsed="false">
      <c r="C41" s="9" t="str">
        <f aca="false">IF(ISNA(P41),"",com.sun.star.sheet.addin.Analysis.getDec2Hex(N41))</f>
        <v>18</v>
      </c>
      <c r="D41" s="9" t="str">
        <f aca="false">IF(ISNA(P41),"",P41)</f>
        <v>Threshold</v>
      </c>
      <c r="E41" s="1"/>
      <c r="M41" s="0" t="n">
        <v>6</v>
      </c>
      <c r="N41" s="0" t="n">
        <f aca="false">M41*D$4/8</f>
        <v>24</v>
      </c>
      <c r="O41" s="0" t="n">
        <f aca="false">IF(M41&lt;$J$24,$R$36, IF(M41&lt;$J$27,$R$37, IF(M41&lt;$J$28,$R$38, IF(M41&lt;$J$29,$R$39, IF(M41&lt;$J$30,$R$40,-1) ) ) ) )</f>
        <v>4</v>
      </c>
      <c r="P41" s="0" t="str">
        <f aca="false">VLOOKUP(O41,$R$35:$S$40,2)</f>
        <v>Threshold</v>
      </c>
    </row>
    <row r="42" customFormat="false" ht="15" hidden="false" customHeight="false" outlineLevel="0" collapsed="false">
      <c r="C42" s="9" t="str">
        <f aca="false">IF(ISNA(P42),"",com.sun.star.sheet.addin.Analysis.getDec2Hex(N42))</f>
        <v>1C</v>
      </c>
      <c r="D42" s="9" t="str">
        <f aca="false">IF(ISNA(P42),"",P42)</f>
        <v>ID</v>
      </c>
      <c r="E42" s="1"/>
      <c r="M42" s="0" t="n">
        <v>7</v>
      </c>
      <c r="N42" s="0" t="n">
        <f aca="false">M42*D$4/8</f>
        <v>28</v>
      </c>
      <c r="O42" s="0" t="n">
        <f aca="false">IF(M42&lt;$J$24,$R$36, IF(M42&lt;$J$27,$R$37, IF(M42&lt;$J$28,$R$38, IF(M42&lt;$J$29,$R$39, IF(M42&lt;$J$30,$R$40,-1) ) ) ) )</f>
        <v>5</v>
      </c>
      <c r="P42" s="10" t="str">
        <f aca="false">VLOOKUP(O42,$R$35:$S$40,2)</f>
        <v>ID</v>
      </c>
    </row>
    <row r="43" customFormat="false" ht="15" hidden="false" customHeight="false" outlineLevel="0" collapsed="false">
      <c r="C43" s="9" t="str">
        <f aca="false">IF(ISNA(P43),"",com.sun.star.sheet.addin.Analysis.getDec2Hex(N43))</f>
        <v/>
      </c>
      <c r="D43" s="9" t="str">
        <f aca="false">IF(ISNA(P43),"",P43)</f>
        <v/>
      </c>
      <c r="E43" s="1"/>
      <c r="M43" s="0" t="n">
        <v>8</v>
      </c>
      <c r="N43" s="0" t="n">
        <f aca="false">M43*D$4/8</f>
        <v>32</v>
      </c>
      <c r="O43" s="0" t="n">
        <f aca="false">IF(M43&lt;$J$24,$R$36, IF(M43&lt;$J$27,$R$37, IF(M43&lt;$J$28,$R$38, IF(M43&lt;$J$29,$R$39, IF(M43&lt;$J$30,$R$40,-1) ) ) ) )</f>
        <v>-1</v>
      </c>
      <c r="P43" s="10" t="e">
        <f aca="false">VLOOKUP(O43,$R$35:$S$40,2)</f>
        <v>#N/A</v>
      </c>
    </row>
    <row r="44" customFormat="false" ht="15" hidden="false" customHeight="false" outlineLevel="0" collapsed="false">
      <c r="C44" s="9" t="str">
        <f aca="false">IF(ISNA(P44),"",com.sun.star.sheet.addin.Analysis.getDec2Hex(N44))</f>
        <v/>
      </c>
      <c r="D44" s="9" t="str">
        <f aca="false">IF(ISNA(P44),"",P44)</f>
        <v/>
      </c>
      <c r="E44" s="1"/>
      <c r="M44" s="0" t="n">
        <v>9</v>
      </c>
      <c r="N44" s="0" t="n">
        <f aca="false">M44*D$4/8</f>
        <v>36</v>
      </c>
      <c r="O44" s="0" t="n">
        <f aca="false">IF(M44&lt;$J$24,$R$36, IF(M44&lt;$J$27,$R$37, IF(M44&lt;$J$28,$R$38, IF(M44&lt;$J$29,$R$39, IF(M44&lt;$J$30,$R$40,-1) ) ) ) )</f>
        <v>-1</v>
      </c>
      <c r="P44" s="10" t="e">
        <f aca="false">VLOOKUP(O44,$R$35:$S$40,2)</f>
        <v>#N/A</v>
      </c>
    </row>
    <row r="45" customFormat="false" ht="15" hidden="false" customHeight="false" outlineLevel="0" collapsed="false">
      <c r="C45" s="9" t="str">
        <f aca="false">IF(ISNA(P45),"",com.sun.star.sheet.addin.Analysis.getDec2Hex(N45))</f>
        <v/>
      </c>
      <c r="D45" s="9" t="str">
        <f aca="false">IF(ISNA(P45),"",P45)</f>
        <v/>
      </c>
      <c r="E45" s="1"/>
      <c r="M45" s="0" t="n">
        <v>10</v>
      </c>
      <c r="N45" s="0" t="n">
        <f aca="false">M45*D$4/8</f>
        <v>40</v>
      </c>
      <c r="O45" s="0" t="n">
        <f aca="false">IF(M45&lt;$J$24,$R$36, IF(M45&lt;$J$27,$R$37, IF(M45&lt;$J$28,$R$38, IF(M45&lt;$J$29,$R$39, IF(M45&lt;$J$30,$R$40,-1) ) ) ) )</f>
        <v>-1</v>
      </c>
      <c r="P45" s="0" t="e">
        <f aca="false">VLOOKUP(O45,$R$35:$S$40,2)</f>
        <v>#N/A</v>
      </c>
    </row>
    <row r="46" customFormat="false" ht="15" hidden="false" customHeight="false" outlineLevel="0" collapsed="false">
      <c r="C46" s="9" t="str">
        <f aca="false">IF(ISNA(P46),"",com.sun.star.sheet.addin.Analysis.getDec2Hex(N46))</f>
        <v/>
      </c>
      <c r="D46" s="9" t="str">
        <f aca="false">IF(ISNA(P46),"",P46)</f>
        <v/>
      </c>
      <c r="E46" s="1"/>
      <c r="M46" s="0" t="n">
        <v>11</v>
      </c>
      <c r="N46" s="0" t="n">
        <f aca="false">M46*D$4/8</f>
        <v>44</v>
      </c>
      <c r="O46" s="0" t="n">
        <f aca="false">IF(M46&lt;$J$24,$R$36, IF(M46&lt;$J$27,$R$37, IF(M46&lt;$J$28,$R$38, IF(M46&lt;$J$29,$R$39, IF(M46&lt;$J$30,$R$40,-1) ) ) ) )</f>
        <v>-1</v>
      </c>
      <c r="P46" s="0" t="e">
        <f aca="false">VLOOKUP(O46,$R$35:$S$40,2)</f>
        <v>#N/A</v>
      </c>
    </row>
    <row r="47" customFormat="false" ht="15" hidden="false" customHeight="false" outlineLevel="0" collapsed="false">
      <c r="C47" s="9" t="str">
        <f aca="false">IF(ISNA(P47),"",com.sun.star.sheet.addin.Analysis.getDec2Hex(N47))</f>
        <v/>
      </c>
      <c r="D47" s="9" t="str">
        <f aca="false">IF(ISNA(P47),"",P47)</f>
        <v/>
      </c>
      <c r="E47" s="1"/>
      <c r="M47" s="0" t="n">
        <v>12</v>
      </c>
      <c r="N47" s="0" t="n">
        <f aca="false">M47*D$4/8</f>
        <v>48</v>
      </c>
      <c r="O47" s="0" t="n">
        <f aca="false">IF(M47&lt;$J$24,$R$36, IF(M47&lt;$J$27,$R$37, IF(M47&lt;$J$28,$R$38, IF(M47&lt;$J$29,$R$39, IF(M47&lt;$J$30,$R$40,-1) ) ) ) )</f>
        <v>-1</v>
      </c>
      <c r="P47" s="0" t="e">
        <f aca="false">VLOOKUP(O47,$R$35:$S$40,2)</f>
        <v>#N/A</v>
      </c>
    </row>
    <row r="48" customFormat="false" ht="15" hidden="false" customHeight="false" outlineLevel="0" collapsed="false">
      <c r="C48" s="9" t="str">
        <f aca="false">IF(ISNA(P48),"",com.sun.star.sheet.addin.Analysis.getDec2Hex(N48))</f>
        <v/>
      </c>
      <c r="D48" s="9" t="str">
        <f aca="false">IF(ISNA(P48),"",P48)</f>
        <v/>
      </c>
      <c r="E48" s="1"/>
      <c r="M48" s="0" t="n">
        <v>13</v>
      </c>
      <c r="N48" s="0" t="n">
        <f aca="false">M48*D$4/8</f>
        <v>52</v>
      </c>
      <c r="O48" s="0" t="n">
        <f aca="false">IF(M48&lt;$J$24,$R$36, IF(M48&lt;$J$27,$R$37, IF(M48&lt;$J$28,$R$38, IF(M48&lt;$J$29,$R$39, IF(M48&lt;$J$30,$R$40,-1) ) ) ) )</f>
        <v>-1</v>
      </c>
      <c r="P48" s="0" t="e">
        <f aca="false">VLOOKUP(O48,$R$35:$S$40,2)</f>
        <v>#N/A</v>
      </c>
    </row>
    <row r="49" customFormat="false" ht="15" hidden="false" customHeight="false" outlineLevel="0" collapsed="false">
      <c r="C49" s="9" t="str">
        <f aca="false">IF(ISNA(P49),"",com.sun.star.sheet.addin.Analysis.getDec2Hex(N49))</f>
        <v/>
      </c>
      <c r="D49" s="9" t="str">
        <f aca="false">IF(ISNA(P49),"",P49)</f>
        <v/>
      </c>
      <c r="E49" s="1"/>
      <c r="M49" s="0" t="n">
        <v>14</v>
      </c>
      <c r="N49" s="0" t="n">
        <f aca="false">M49*D$4/8</f>
        <v>56</v>
      </c>
      <c r="O49" s="0" t="n">
        <f aca="false">IF(M49&lt;$J$24,$R$36, IF(M49&lt;$J$27,$R$37, IF(M49&lt;$J$28,$R$38, IF(M49&lt;$J$29,$R$39, IF(M49&lt;$J$30,$R$40,-1) ) ) ) )</f>
        <v>-1</v>
      </c>
      <c r="P49" s="0" t="e">
        <f aca="false">VLOOKUP(O49,$R$35:$S$40,2)</f>
        <v>#N/A</v>
      </c>
    </row>
    <row r="50" customFormat="false" ht="15" hidden="false" customHeight="false" outlineLevel="0" collapsed="false">
      <c r="C50" s="9" t="str">
        <f aca="false">IF(ISNA(P50),"",com.sun.star.sheet.addin.Analysis.getDec2Hex(N50))</f>
        <v/>
      </c>
      <c r="D50" s="9" t="str">
        <f aca="false">IF(ISNA(P50),"",P50)</f>
        <v/>
      </c>
      <c r="E50" s="1"/>
      <c r="M50" s="0" t="n">
        <v>15</v>
      </c>
      <c r="N50" s="0" t="n">
        <f aca="false">M50*D$4/8</f>
        <v>60</v>
      </c>
      <c r="O50" s="0" t="n">
        <f aca="false">IF(M50&lt;$J$24,$R$36, IF(M50&lt;$J$27,$R$37, IF(M50&lt;$J$28,$R$38, IF(M50&lt;$J$29,$R$39, IF(M50&lt;$J$30,$R$40,-1) ) ) ) )</f>
        <v>-1</v>
      </c>
      <c r="P50" s="0" t="e">
        <f aca="false">VLOOKUP(O50,$R$35:$S$40,2)</f>
        <v>#N/A</v>
      </c>
    </row>
    <row r="51" customFormat="false" ht="15" hidden="false" customHeight="false" outlineLevel="0" collapsed="false">
      <c r="C51" s="9" t="str">
        <f aca="false">IF(ISNA(P51),"",com.sun.star.sheet.addin.Analysis.getDec2Hex(N51))</f>
        <v/>
      </c>
      <c r="D51" s="9" t="str">
        <f aca="false">IF(ISNA(P51),"",P51)</f>
        <v/>
      </c>
      <c r="E51" s="1"/>
      <c r="M51" s="0" t="n">
        <v>16</v>
      </c>
      <c r="N51" s="0" t="n">
        <f aca="false">M51*D$4/8</f>
        <v>64</v>
      </c>
      <c r="O51" s="0" t="n">
        <f aca="false">IF(M51&lt;$J$24,$R$36, IF(M51&lt;$J$27,$R$37, IF(M51&lt;$J$28,$R$38, IF(M51&lt;$J$29,$R$39, IF(M51&lt;$J$30,$R$40,-1) ) ) ) )</f>
        <v>-1</v>
      </c>
      <c r="P51" s="10" t="e">
        <f aca="false">VLOOKUP(O51,$R$35:$S$40,2)</f>
        <v>#N/A</v>
      </c>
    </row>
    <row r="52" customFormat="false" ht="15" hidden="false" customHeight="false" outlineLevel="0" collapsed="false">
      <c r="C52" s="9" t="str">
        <f aca="false">IF(ISNA(P52),"",com.sun.star.sheet.addin.Analysis.getDec2Hex(N52))</f>
        <v/>
      </c>
      <c r="D52" s="9" t="str">
        <f aca="false">IF(ISNA(P52),"",P52)</f>
        <v/>
      </c>
      <c r="E52" s="1"/>
      <c r="M52" s="0" t="n">
        <v>17</v>
      </c>
      <c r="N52" s="0" t="n">
        <f aca="false">M52*D$4/8</f>
        <v>68</v>
      </c>
      <c r="O52" s="0" t="n">
        <f aca="false">IF(M52&lt;$J$24,$R$36, IF(M52&lt;$J$27,$R$37, IF(M52&lt;$J$28,$R$38, IF(M52&lt;$J$29,$R$39, IF(M52&lt;$J$30,$R$40,-1) ) ) ) )</f>
        <v>-1</v>
      </c>
      <c r="P52" s="0" t="e">
        <f aca="false">VLOOKUP(O52,$R$35:$S$40,2)</f>
        <v>#N/A</v>
      </c>
    </row>
    <row r="53" customFormat="false" ht="15" hidden="false" customHeight="false" outlineLevel="0" collapsed="false">
      <c r="C53" s="9" t="str">
        <f aca="false">IF(ISNA(P53),"",com.sun.star.sheet.addin.Analysis.getDec2Hex(N53))</f>
        <v/>
      </c>
      <c r="D53" s="9" t="str">
        <f aca="false">IF(ISNA(P53),"",P53)</f>
        <v/>
      </c>
      <c r="E53" s="1"/>
      <c r="M53" s="0" t="n">
        <v>18</v>
      </c>
      <c r="N53" s="0" t="n">
        <f aca="false">M53*D$4/8</f>
        <v>72</v>
      </c>
      <c r="O53" s="0" t="n">
        <f aca="false">IF(M53&lt;$J$24,$R$36, IF(M53&lt;$J$27,$R$37, IF(M53&lt;$J$28,$R$38, IF(M53&lt;$J$29,$R$39, IF(M53&lt;$J$30,$R$40,-1) ) ) ) )</f>
        <v>-1</v>
      </c>
      <c r="P53" s="0" t="e">
        <f aca="false">VLOOKUP(O53,$R$35:$S$40,2)</f>
        <v>#N/A</v>
      </c>
    </row>
    <row r="54" customFormat="false" ht="15" hidden="false" customHeight="false" outlineLevel="0" collapsed="false">
      <c r="C54" s="9" t="str">
        <f aca="false">IF(ISNA(P54),"",com.sun.star.sheet.addin.Analysis.getDec2Hex(N54))</f>
        <v/>
      </c>
      <c r="D54" s="9" t="str">
        <f aca="false">IF(ISNA(P54),"",P54)</f>
        <v/>
      </c>
      <c r="E54" s="1"/>
      <c r="M54" s="0" t="n">
        <v>19</v>
      </c>
      <c r="N54" s="0" t="n">
        <f aca="false">M54*D$4/8</f>
        <v>76</v>
      </c>
      <c r="O54" s="0" t="n">
        <f aca="false">IF(M54&lt;$J$24,$R$36, IF(M54&lt;$J$27,$R$37, IF(M54&lt;$J$28,$R$38, IF(M54&lt;$J$29,$R$39, IF(M54&lt;$J$30,$R$40,-1) ) ) ) )</f>
        <v>-1</v>
      </c>
      <c r="P54" s="0" t="e">
        <f aca="false">VLOOKUP(O54,$R$35:$S$40,2)</f>
        <v>#N/A</v>
      </c>
    </row>
    <row r="55" customFormat="false" ht="15" hidden="false" customHeight="false" outlineLevel="0" collapsed="false">
      <c r="C55" s="9" t="str">
        <f aca="false">IF(ISNA(P55),"",com.sun.star.sheet.addin.Analysis.getDec2Hex(N55))</f>
        <v/>
      </c>
      <c r="D55" s="9" t="str">
        <f aca="false">IF(ISNA(P55),"",P55)</f>
        <v/>
      </c>
      <c r="E55" s="1"/>
      <c r="M55" s="0" t="n">
        <v>20</v>
      </c>
      <c r="N55" s="0" t="n">
        <f aca="false">M55*D$4/8</f>
        <v>80</v>
      </c>
      <c r="O55" s="0" t="n">
        <f aca="false">IF(M55&lt;$J$24,$R$36, IF(M55&lt;$J$27,$R$37, IF(M55&lt;$J$28,$R$38, IF(M55&lt;$J$29,$R$39, IF(M55&lt;$J$30,$R$40,-1) ) ) ) )</f>
        <v>-1</v>
      </c>
      <c r="P55" s="0" t="e">
        <f aca="false">VLOOKUP(O55,$R$35:$S$40,2)</f>
        <v>#N/A</v>
      </c>
    </row>
    <row r="56" customFormat="false" ht="15" hidden="false" customHeight="false" outlineLevel="0" collapsed="false">
      <c r="C56" s="9" t="str">
        <f aca="false">IF(ISNA(P56),"",com.sun.star.sheet.addin.Analysis.getDec2Hex(N56))</f>
        <v/>
      </c>
      <c r="D56" s="9" t="str">
        <f aca="false">IF(ISNA(P56),"",P56)</f>
        <v/>
      </c>
      <c r="E56" s="1"/>
      <c r="M56" s="0" t="n">
        <v>21</v>
      </c>
      <c r="N56" s="0" t="n">
        <f aca="false">M56*D$4/8</f>
        <v>84</v>
      </c>
      <c r="O56" s="0" t="n">
        <f aca="false">IF(M56&lt;$J$24,$R$36, IF(M56&lt;$J$27,$R$37, IF(M56&lt;$J$28,$R$38, IF(M56&lt;$J$29,$R$39, IF(M56&lt;$J$30,$R$40,-1) ) ) ) )</f>
        <v>-1</v>
      </c>
      <c r="P56" s="0" t="e">
        <f aca="false">VLOOKUP(O56,$R$35:$S$40,2)</f>
        <v>#N/A</v>
      </c>
    </row>
    <row r="57" customFormat="false" ht="15" hidden="false" customHeight="false" outlineLevel="0" collapsed="false">
      <c r="C57" s="9" t="str">
        <f aca="false">IF(ISNA(P57),"",com.sun.star.sheet.addin.Analysis.getDec2Hex(N57))</f>
        <v/>
      </c>
      <c r="D57" s="9" t="str">
        <f aca="false">IF(ISNA(P57),"",P57)</f>
        <v/>
      </c>
      <c r="E57" s="1"/>
      <c r="M57" s="0" t="n">
        <v>22</v>
      </c>
      <c r="N57" s="0" t="n">
        <f aca="false">M57*D$4/8</f>
        <v>88</v>
      </c>
      <c r="O57" s="0" t="n">
        <f aca="false">IF(M57&lt;$J$24,$R$36, IF(M57&lt;$J$27,$R$37, IF(M57&lt;$J$28,$R$38, IF(M57&lt;$J$29,$R$39, IF(M57&lt;$J$30,$R$40,-1) ) ) ) )</f>
        <v>-1</v>
      </c>
      <c r="P57" s="0" t="e">
        <f aca="false">VLOOKUP(O57,$R$35:$S$40,2)</f>
        <v>#N/A</v>
      </c>
    </row>
    <row r="58" customFormat="false" ht="15" hidden="false" customHeight="false" outlineLevel="0" collapsed="false">
      <c r="C58" s="9" t="str">
        <f aca="false">IF(ISNA(P58),"",com.sun.star.sheet.addin.Analysis.getDec2Hex(N58))</f>
        <v/>
      </c>
      <c r="D58" s="9" t="str">
        <f aca="false">IF(ISNA(P58),"",P58)</f>
        <v/>
      </c>
      <c r="E58" s="1"/>
      <c r="M58" s="0" t="n">
        <v>23</v>
      </c>
      <c r="N58" s="0" t="n">
        <f aca="false">M58*D$4/8</f>
        <v>92</v>
      </c>
      <c r="O58" s="0" t="n">
        <f aca="false">IF(M58&lt;$J$24,$R$36, IF(M58&lt;$J$27,$R$37, IF(M58&lt;$J$28,$R$38, IF(M58&lt;$J$29,$R$39, IF(M58&lt;$J$30,$R$40,-1) ) ) ) )</f>
        <v>-1</v>
      </c>
      <c r="P58" s="0" t="e">
        <f aca="false">VLOOKUP(O58,$R$35:$S$40,2)</f>
        <v>#N/A</v>
      </c>
    </row>
    <row r="59" customFormat="false" ht="15" hidden="false" customHeight="false" outlineLevel="0" collapsed="false">
      <c r="C59" s="9" t="str">
        <f aca="false">IF(ISNA(P59),"",com.sun.star.sheet.addin.Analysis.getDec2Hex(N59))</f>
        <v/>
      </c>
      <c r="D59" s="9" t="str">
        <f aca="false">IF(ISNA(P59),"",P59)</f>
        <v/>
      </c>
      <c r="E59" s="1"/>
      <c r="M59" s="0" t="n">
        <v>24</v>
      </c>
      <c r="N59" s="0" t="n">
        <f aca="false">M59*D$4/8</f>
        <v>96</v>
      </c>
      <c r="O59" s="0" t="n">
        <f aca="false">IF(M59&lt;$J$24,$R$36, IF(M59&lt;$J$27,$R$37, IF(M59&lt;$J$28,$R$38, IF(M59&lt;$J$29,$R$39, IF(M59&lt;$J$30,$R$40,-1) ) ) ) )</f>
        <v>-1</v>
      </c>
      <c r="P59" s="0" t="e">
        <f aca="false">VLOOKUP(O59,$R$35:$S$40,2)</f>
        <v>#N/A</v>
      </c>
    </row>
    <row r="60" customFormat="false" ht="15" hidden="false" customHeight="false" outlineLevel="0" collapsed="false">
      <c r="C60" s="9" t="str">
        <f aca="false">IF(ISNA(P60),"",com.sun.star.sheet.addin.Analysis.getDec2Hex(N60))</f>
        <v/>
      </c>
      <c r="D60" s="9" t="str">
        <f aca="false">IF(ISNA(P60),"",P60)</f>
        <v/>
      </c>
      <c r="E60" s="1"/>
      <c r="M60" s="0" t="n">
        <v>25</v>
      </c>
      <c r="N60" s="0" t="n">
        <f aca="false">M60*D$4/8</f>
        <v>100</v>
      </c>
      <c r="O60" s="0" t="n">
        <f aca="false">IF(M60&lt;$J$24,$R$36, IF(M60&lt;$J$27,$R$37, IF(M60&lt;$J$28,$R$38, IF(M60&lt;$J$29,$R$39, IF(M60&lt;$J$30,$R$40,-1) ) ) ) )</f>
        <v>-1</v>
      </c>
      <c r="P60" s="0" t="e">
        <f aca="false">VLOOKUP(O60,$R$35:$S$40,2)</f>
        <v>#N/A</v>
      </c>
    </row>
    <row r="61" customFormat="false" ht="15" hidden="false" customHeight="false" outlineLevel="0" collapsed="false">
      <c r="C61" s="9" t="str">
        <f aca="false">IF(ISNA(P61),"",com.sun.star.sheet.addin.Analysis.getDec2Hex(N61))</f>
        <v/>
      </c>
      <c r="D61" s="9" t="str">
        <f aca="false">IF(ISNA(P61),"",P61)</f>
        <v/>
      </c>
      <c r="E61" s="1"/>
      <c r="M61" s="0" t="n">
        <v>26</v>
      </c>
      <c r="N61" s="0" t="n">
        <f aca="false">M61*D$4/8</f>
        <v>104</v>
      </c>
      <c r="O61" s="0" t="n">
        <f aca="false">IF(M61&lt;$J$24,$R$36, IF(M61&lt;$J$27,$R$37, IF(M61&lt;$J$28,$R$38, IF(M61&lt;$J$29,$R$39, IF(M61&lt;$J$30,$R$40,-1) ) ) ) )</f>
        <v>-1</v>
      </c>
      <c r="P61" s="0" t="e">
        <f aca="false">VLOOKUP(O61,$R$35:$S$40,2)</f>
        <v>#N/A</v>
      </c>
    </row>
    <row r="62" customFormat="false" ht="15" hidden="false" customHeight="false" outlineLevel="0" collapsed="false">
      <c r="C62" s="9" t="str">
        <f aca="false">IF(ISNA(P62),"",com.sun.star.sheet.addin.Analysis.getDec2Hex(N62))</f>
        <v/>
      </c>
      <c r="D62" s="9" t="str">
        <f aca="false">IF(ISNA(P62),"",P62)</f>
        <v/>
      </c>
      <c r="E62" s="1"/>
      <c r="M62" s="0" t="n">
        <v>27</v>
      </c>
      <c r="N62" s="0" t="n">
        <f aca="false">M62*D$4/8</f>
        <v>108</v>
      </c>
      <c r="O62" s="0" t="n">
        <f aca="false">IF(M62&lt;$J$24,$R$36, IF(M62&lt;$J$27,$R$37, IF(M62&lt;$J$28,$R$38, IF(M62&lt;$J$29,$R$39, IF(M62&lt;$J$30,$R$40,-1) ) ) ) )</f>
        <v>-1</v>
      </c>
      <c r="P62" s="0" t="e">
        <f aca="false">VLOOKUP(O62,$R$35:$S$40,2)</f>
        <v>#N/A</v>
      </c>
    </row>
    <row r="63" customFormat="false" ht="15" hidden="false" customHeight="false" outlineLevel="0" collapsed="false">
      <c r="C63" s="9" t="str">
        <f aca="false">IF(ISNA(P63),"",com.sun.star.sheet.addin.Analysis.getDec2Hex(N63))</f>
        <v/>
      </c>
      <c r="D63" s="9" t="str">
        <f aca="false">IF(ISNA(P63),"",P63)</f>
        <v/>
      </c>
      <c r="E63" s="1"/>
      <c r="M63" s="0" t="n">
        <v>28</v>
      </c>
      <c r="N63" s="0" t="n">
        <f aca="false">M63*D$4/8</f>
        <v>112</v>
      </c>
      <c r="O63" s="0" t="n">
        <f aca="false">IF(M63&lt;$J$24,$R$36, IF(M63&lt;$J$27,$R$37, IF(M63&lt;$J$28,$R$38, IF(M63&lt;$J$29,$R$39, IF(M63&lt;$J$30,$R$40,-1) ) ) ) )</f>
        <v>-1</v>
      </c>
      <c r="P63" s="0" t="e">
        <f aca="false">VLOOKUP(O63,$R$35:$S$40,2)</f>
        <v>#N/A</v>
      </c>
    </row>
    <row r="64" customFormat="false" ht="15" hidden="false" customHeight="false" outlineLevel="0" collapsed="false">
      <c r="C64" s="9" t="str">
        <f aca="false">IF(ISNA(P64),"",com.sun.star.sheet.addin.Analysis.getDec2Hex(N64))</f>
        <v/>
      </c>
      <c r="D64" s="9" t="str">
        <f aca="false">IF(ISNA(P64),"",P64)</f>
        <v/>
      </c>
      <c r="E64" s="1"/>
      <c r="M64" s="0" t="n">
        <v>29</v>
      </c>
      <c r="N64" s="0" t="n">
        <f aca="false">M64*D$4/8</f>
        <v>116</v>
      </c>
      <c r="O64" s="0" t="n">
        <f aca="false">IF(M64&lt;$J$24,$R$36, IF(M64&lt;$J$27,$R$37, IF(M64&lt;$J$28,$R$38, IF(M64&lt;$J$29,$R$39, IF(M64&lt;$J$30,$R$40,-1) ) ) ) )</f>
        <v>-1</v>
      </c>
      <c r="P64" s="0" t="e">
        <f aca="false">VLOOKUP(O64,$R$35:$S$40,2)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2017-09-20T14:21:13Z</dcterms:created>
  <dc:creator>Microsoft Office User</dc:creator>
  <dc:description/>
  <dc:language>en-US</dc:language>
  <cp:lastModifiedBy/>
  <dcterms:modified xsi:type="dcterms:W3CDTF">2023-09-04T03:20:25Z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