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gration\Cours UM6P\Web Mining\web mining part 3 - Usage Mining\Lab RecSys QFM\"/>
    </mc:Choice>
  </mc:AlternateContent>
  <bookViews>
    <workbookView xWindow="0" yWindow="0" windowWidth="23040" windowHeight="9192" activeTab="1"/>
  </bookViews>
  <sheets>
    <sheet name="CF-User-based" sheetId="1" r:id="rId1"/>
    <sheet name="CF-Item-based" sheetId="2" r:id="rId2"/>
  </sheets>
  <definedNames>
    <definedName name="_xlnm._FilterDatabase" localSheetId="1" hidden="1">'CF-Item-based'!$B$94:$C$104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2" l="1"/>
  <c r="Q25" i="2"/>
  <c r="R25" i="2"/>
  <c r="S25" i="2"/>
  <c r="T25" i="2"/>
  <c r="U25" i="2"/>
  <c r="V25" i="2"/>
  <c r="W25" i="2"/>
  <c r="X25" i="2"/>
  <c r="Y25" i="2"/>
  <c r="C52" i="2"/>
  <c r="C24" i="2"/>
  <c r="C23" i="2"/>
  <c r="K46" i="1"/>
  <c r="C46" i="1"/>
  <c r="C26" i="1"/>
  <c r="P24" i="2" l="1"/>
  <c r="Q24" i="2"/>
  <c r="R24" i="2"/>
  <c r="S24" i="2"/>
  <c r="T24" i="2"/>
  <c r="U24" i="2"/>
  <c r="V24" i="2"/>
  <c r="W24" i="2"/>
  <c r="X24" i="2"/>
  <c r="Y24" i="2"/>
  <c r="Q23" i="2"/>
  <c r="R23" i="2"/>
  <c r="S23" i="2"/>
  <c r="T23" i="2"/>
  <c r="U23" i="2"/>
  <c r="V23" i="2"/>
  <c r="W23" i="2"/>
  <c r="X23" i="2"/>
  <c r="Y23" i="2"/>
  <c r="C51" i="1"/>
  <c r="F46" i="1" l="1"/>
  <c r="F47" i="1"/>
  <c r="K52" i="1" l="1"/>
  <c r="K53" i="1"/>
  <c r="K54" i="1"/>
  <c r="K55" i="1"/>
  <c r="K47" i="1"/>
  <c r="K48" i="1"/>
  <c r="K49" i="1"/>
  <c r="K50" i="1"/>
  <c r="K51" i="1"/>
  <c r="V8" i="2"/>
  <c r="V9" i="2"/>
  <c r="V10" i="2"/>
  <c r="V11" i="2"/>
  <c r="V12" i="2"/>
  <c r="V13" i="2"/>
  <c r="V14" i="2"/>
  <c r="V15" i="2"/>
  <c r="V16" i="2"/>
  <c r="V17" i="2"/>
  <c r="U9" i="2"/>
  <c r="U10" i="2"/>
  <c r="U11" i="2"/>
  <c r="U12" i="2"/>
  <c r="U13" i="2"/>
  <c r="U14" i="2"/>
  <c r="U15" i="2"/>
  <c r="U16" i="2"/>
  <c r="U17" i="2"/>
  <c r="U8" i="2"/>
  <c r="C53" i="2"/>
  <c r="F53" i="2"/>
  <c r="G53" i="2"/>
  <c r="H53" i="2"/>
  <c r="I53" i="2"/>
  <c r="K53" i="2"/>
  <c r="L53" i="2"/>
  <c r="C54" i="2"/>
  <c r="F54" i="2"/>
  <c r="G54" i="2"/>
  <c r="H54" i="2"/>
  <c r="I54" i="2"/>
  <c r="C55" i="2"/>
  <c r="D55" i="2"/>
  <c r="E55" i="2"/>
  <c r="H55" i="2"/>
  <c r="J55" i="2"/>
  <c r="K55" i="2"/>
  <c r="L55" i="2"/>
  <c r="C56" i="2"/>
  <c r="F56" i="2"/>
  <c r="G56" i="2"/>
  <c r="I56" i="2"/>
  <c r="K56" i="2"/>
  <c r="D57" i="2"/>
  <c r="E57" i="2"/>
  <c r="H57" i="2"/>
  <c r="I57" i="2"/>
  <c r="J57" i="2"/>
  <c r="K57" i="2"/>
  <c r="L57" i="2"/>
  <c r="D58" i="2"/>
  <c r="E58" i="2"/>
  <c r="F58" i="2"/>
  <c r="G58" i="2"/>
  <c r="H58" i="2"/>
  <c r="I58" i="2"/>
  <c r="J58" i="2"/>
  <c r="K58" i="2"/>
  <c r="L58" i="2"/>
  <c r="C59" i="2"/>
  <c r="D59" i="2"/>
  <c r="E59" i="2"/>
  <c r="F59" i="2"/>
  <c r="H59" i="2"/>
  <c r="J59" i="2"/>
  <c r="K59" i="2"/>
  <c r="L59" i="2"/>
  <c r="C60" i="2"/>
  <c r="E60" i="2"/>
  <c r="F60" i="2"/>
  <c r="G60" i="2"/>
  <c r="H60" i="2"/>
  <c r="I60" i="2"/>
  <c r="J60" i="2"/>
  <c r="K60" i="2"/>
  <c r="L60" i="2"/>
  <c r="C61" i="2"/>
  <c r="D61" i="2"/>
  <c r="E61" i="2"/>
  <c r="H61" i="2"/>
  <c r="I61" i="2"/>
  <c r="J61" i="2"/>
  <c r="K61" i="2"/>
  <c r="L61" i="2"/>
  <c r="D52" i="2"/>
  <c r="E52" i="2"/>
  <c r="H52" i="2"/>
  <c r="J52" i="2"/>
  <c r="L52" i="2"/>
  <c r="N9" i="2"/>
  <c r="N10" i="2"/>
  <c r="N11" i="2"/>
  <c r="N12" i="2"/>
  <c r="N13" i="2"/>
  <c r="N14" i="2"/>
  <c r="N15" i="2"/>
  <c r="N16" i="2"/>
  <c r="N17" i="2"/>
  <c r="N8" i="2"/>
  <c r="J53" i="2" s="1"/>
  <c r="N8" i="1"/>
  <c r="C27" i="1"/>
  <c r="F27" i="1"/>
  <c r="H27" i="1"/>
  <c r="I27" i="1"/>
  <c r="J27" i="1"/>
  <c r="L27" i="1"/>
  <c r="C28" i="1"/>
  <c r="F28" i="1"/>
  <c r="H28" i="1"/>
  <c r="I28" i="1"/>
  <c r="J28" i="1"/>
  <c r="K28" i="1"/>
  <c r="L28" i="1"/>
  <c r="D29" i="1"/>
  <c r="E29" i="1"/>
  <c r="G29" i="1"/>
  <c r="I29" i="1"/>
  <c r="J29" i="1"/>
  <c r="K29" i="1"/>
  <c r="D30" i="1"/>
  <c r="E30" i="1"/>
  <c r="G30" i="1"/>
  <c r="K30" i="1"/>
  <c r="C31" i="1"/>
  <c r="D31" i="1"/>
  <c r="E31" i="1"/>
  <c r="F31" i="1"/>
  <c r="H31" i="1"/>
  <c r="I31" i="1"/>
  <c r="J31" i="1"/>
  <c r="K31" i="1"/>
  <c r="L31" i="1"/>
  <c r="E32" i="1"/>
  <c r="G32" i="1"/>
  <c r="I32" i="1"/>
  <c r="K32" i="1"/>
  <c r="L32" i="1"/>
  <c r="C33" i="1"/>
  <c r="F33" i="1"/>
  <c r="H33" i="1"/>
  <c r="I33" i="1"/>
  <c r="J33" i="1"/>
  <c r="K33" i="1"/>
  <c r="L33" i="1"/>
  <c r="D34" i="1"/>
  <c r="F34" i="1"/>
  <c r="G34" i="1"/>
  <c r="H34" i="1"/>
  <c r="I34" i="1"/>
  <c r="J34" i="1"/>
  <c r="K34" i="1"/>
  <c r="L34" i="1"/>
  <c r="C35" i="1"/>
  <c r="D35" i="1"/>
  <c r="F35" i="1"/>
  <c r="H35" i="1"/>
  <c r="I35" i="1"/>
  <c r="J35" i="1"/>
  <c r="K35" i="1"/>
  <c r="L35" i="1"/>
  <c r="D38" i="1"/>
  <c r="E38" i="1"/>
  <c r="G38" i="1"/>
  <c r="H38" i="1"/>
  <c r="I38" i="1"/>
  <c r="K38" i="1"/>
  <c r="C39" i="1"/>
  <c r="F39" i="1"/>
  <c r="H39" i="1"/>
  <c r="I39" i="1"/>
  <c r="J39" i="1"/>
  <c r="L39" i="1"/>
  <c r="D26" i="1"/>
  <c r="E26" i="1"/>
  <c r="F26" i="1"/>
  <c r="G26" i="1"/>
  <c r="J26" i="1"/>
  <c r="K26" i="1"/>
  <c r="L26" i="1"/>
  <c r="N9" i="1"/>
  <c r="E27" i="1" s="1"/>
  <c r="N10" i="1"/>
  <c r="D28" i="1" s="1"/>
  <c r="N11" i="1"/>
  <c r="C29" i="1" s="1"/>
  <c r="N12" i="1"/>
  <c r="H30" i="1" s="1"/>
  <c r="N13" i="1"/>
  <c r="G31" i="1" s="1"/>
  <c r="N14" i="1"/>
  <c r="C32" i="1" s="1"/>
  <c r="N15" i="1"/>
  <c r="E33" i="1" s="1"/>
  <c r="N16" i="1"/>
  <c r="C34" i="1" s="1"/>
  <c r="N17" i="1"/>
  <c r="E35" i="1" s="1"/>
  <c r="N20" i="1"/>
  <c r="C38" i="1" s="1"/>
  <c r="N21" i="1"/>
  <c r="K39" i="1" s="1"/>
  <c r="L24" i="2"/>
  <c r="L25" i="2"/>
  <c r="L26" i="2"/>
  <c r="L27" i="2"/>
  <c r="L28" i="2"/>
  <c r="L29" i="2"/>
  <c r="L30" i="2"/>
  <c r="L31" i="2"/>
  <c r="L32" i="2"/>
  <c r="L23" i="2"/>
  <c r="K24" i="2"/>
  <c r="K25" i="2"/>
  <c r="K26" i="2"/>
  <c r="K27" i="2"/>
  <c r="K28" i="2"/>
  <c r="K29" i="2"/>
  <c r="K30" i="2"/>
  <c r="K31" i="2"/>
  <c r="K32" i="2"/>
  <c r="K23" i="2"/>
  <c r="J24" i="2"/>
  <c r="J25" i="2"/>
  <c r="J26" i="2"/>
  <c r="J27" i="2"/>
  <c r="J28" i="2"/>
  <c r="J29" i="2"/>
  <c r="J30" i="2"/>
  <c r="J31" i="2"/>
  <c r="J32" i="2"/>
  <c r="J23" i="2"/>
  <c r="I24" i="2"/>
  <c r="I25" i="2"/>
  <c r="I26" i="2"/>
  <c r="I27" i="2"/>
  <c r="I28" i="2"/>
  <c r="I29" i="2"/>
  <c r="I30" i="2"/>
  <c r="I31" i="2"/>
  <c r="I32" i="2"/>
  <c r="I23" i="2"/>
  <c r="H24" i="2"/>
  <c r="H25" i="2"/>
  <c r="H26" i="2"/>
  <c r="H27" i="2"/>
  <c r="H28" i="2"/>
  <c r="H29" i="2"/>
  <c r="H30" i="2"/>
  <c r="H31" i="2"/>
  <c r="H32" i="2"/>
  <c r="H23" i="2"/>
  <c r="G24" i="2"/>
  <c r="G25" i="2"/>
  <c r="G26" i="2"/>
  <c r="G27" i="2"/>
  <c r="G28" i="2"/>
  <c r="G29" i="2"/>
  <c r="G30" i="2"/>
  <c r="G31" i="2"/>
  <c r="G32" i="2"/>
  <c r="G23" i="2"/>
  <c r="F24" i="2"/>
  <c r="F25" i="2"/>
  <c r="F26" i="2"/>
  <c r="F27" i="2"/>
  <c r="F28" i="2"/>
  <c r="F29" i="2"/>
  <c r="F30" i="2"/>
  <c r="F31" i="2"/>
  <c r="F32" i="2"/>
  <c r="F23" i="2"/>
  <c r="E24" i="2"/>
  <c r="E25" i="2"/>
  <c r="E26" i="2"/>
  <c r="E27" i="2"/>
  <c r="E28" i="2"/>
  <c r="E29" i="2"/>
  <c r="E30" i="2"/>
  <c r="E31" i="2"/>
  <c r="E32" i="2"/>
  <c r="E23" i="2"/>
  <c r="D24" i="2"/>
  <c r="D25" i="2"/>
  <c r="D26" i="2"/>
  <c r="D27" i="2"/>
  <c r="D28" i="2"/>
  <c r="D29" i="2"/>
  <c r="D30" i="2"/>
  <c r="D31" i="2"/>
  <c r="D32" i="2"/>
  <c r="D23" i="2"/>
  <c r="C25" i="2"/>
  <c r="C26" i="2"/>
  <c r="C27" i="2"/>
  <c r="C28" i="2"/>
  <c r="C29" i="2"/>
  <c r="C30" i="2"/>
  <c r="C31" i="2"/>
  <c r="C32" i="2"/>
  <c r="G62" i="1" l="1"/>
  <c r="C82" i="1" s="1"/>
  <c r="C69" i="1"/>
  <c r="C62" i="1"/>
  <c r="C79" i="1" s="1"/>
  <c r="G52" i="2"/>
  <c r="J56" i="2"/>
  <c r="F52" i="2"/>
  <c r="G61" i="2"/>
  <c r="G57" i="2"/>
  <c r="E54" i="2"/>
  <c r="F61" i="2"/>
  <c r="F57" i="2"/>
  <c r="H56" i="2"/>
  <c r="L54" i="2"/>
  <c r="D54" i="2"/>
  <c r="P23" i="2"/>
  <c r="C37" i="2" s="1"/>
  <c r="I59" i="2"/>
  <c r="C58" i="2"/>
  <c r="I55" i="2"/>
  <c r="K54" i="2"/>
  <c r="E53" i="2"/>
  <c r="K52" i="2"/>
  <c r="J54" i="2"/>
  <c r="D53" i="2"/>
  <c r="G59" i="2"/>
  <c r="C57" i="2"/>
  <c r="E56" i="2"/>
  <c r="G55" i="2"/>
  <c r="I52" i="2"/>
  <c r="D60" i="2"/>
  <c r="L56" i="2"/>
  <c r="D56" i="2"/>
  <c r="F55" i="2"/>
  <c r="F46" i="2"/>
  <c r="G41" i="2"/>
  <c r="K37" i="2"/>
  <c r="E39" i="2"/>
  <c r="J45" i="2"/>
  <c r="K45" i="2"/>
  <c r="I26" i="1"/>
  <c r="H26" i="1"/>
  <c r="L38" i="1"/>
  <c r="L29" i="1"/>
  <c r="F38" i="1"/>
  <c r="D39" i="1"/>
  <c r="D33" i="1"/>
  <c r="H29" i="1"/>
  <c r="D27" i="1"/>
  <c r="G39" i="1"/>
  <c r="E34" i="1"/>
  <c r="G33" i="1"/>
  <c r="K27" i="1"/>
  <c r="J32" i="1"/>
  <c r="F30" i="1"/>
  <c r="H32" i="1"/>
  <c r="L30" i="1"/>
  <c r="F29" i="1"/>
  <c r="J38" i="1"/>
  <c r="E39" i="1"/>
  <c r="C30" i="1"/>
  <c r="G28" i="1"/>
  <c r="J30" i="1"/>
  <c r="F32" i="1"/>
  <c r="G35" i="1"/>
  <c r="I30" i="1"/>
  <c r="E28" i="1"/>
  <c r="G27" i="1"/>
  <c r="D32" i="1"/>
  <c r="K74" i="2"/>
  <c r="R45" i="2" l="1"/>
  <c r="I45" i="2"/>
  <c r="L37" i="2"/>
  <c r="L39" i="2"/>
  <c r="K40" i="2"/>
  <c r="I44" i="2"/>
  <c r="K44" i="2"/>
  <c r="L46" i="2"/>
  <c r="F40" i="2"/>
  <c r="H39" i="2"/>
  <c r="I38" i="2"/>
  <c r="L44" i="2"/>
  <c r="D39" i="2"/>
  <c r="F38" i="2"/>
  <c r="E45" i="2"/>
  <c r="I46" i="2"/>
  <c r="F43" i="2"/>
  <c r="G46" i="2"/>
  <c r="F37" i="2"/>
  <c r="D43" i="2"/>
  <c r="L41" i="2"/>
  <c r="F45" i="2"/>
  <c r="L45" i="2"/>
  <c r="E42" i="2"/>
  <c r="H41" i="2"/>
  <c r="G42" i="2"/>
  <c r="E43" i="2"/>
  <c r="E44" i="2"/>
  <c r="C38" i="2"/>
  <c r="C41" i="2"/>
  <c r="C43" i="2"/>
  <c r="Q37" i="2" s="1"/>
  <c r="C46" i="2"/>
  <c r="R37" i="2" s="1"/>
  <c r="C45" i="2"/>
  <c r="C44" i="2"/>
  <c r="C42" i="2"/>
  <c r="C40" i="2"/>
  <c r="C39" i="2"/>
  <c r="G39" i="2"/>
  <c r="J38" i="2"/>
  <c r="D42" i="2"/>
  <c r="G45" i="2"/>
  <c r="H44" i="2"/>
  <c r="K43" i="2"/>
  <c r="E37" i="2"/>
  <c r="J42" i="2"/>
  <c r="K46" i="2"/>
  <c r="D41" i="2"/>
  <c r="D46" i="2"/>
  <c r="J46" i="2"/>
  <c r="H43" i="2"/>
  <c r="F42" i="2"/>
  <c r="L40" i="2"/>
  <c r="I40" i="2"/>
  <c r="J41" i="2"/>
  <c r="H45" i="2"/>
  <c r="H38" i="2"/>
  <c r="F44" i="2"/>
  <c r="H46" i="2"/>
  <c r="I39" i="2"/>
  <c r="G43" i="2"/>
  <c r="G44" i="2"/>
  <c r="L43" i="2"/>
  <c r="E41" i="2"/>
  <c r="H42" i="2"/>
  <c r="J37" i="2"/>
  <c r="H37" i="2"/>
  <c r="D37" i="2"/>
  <c r="E38" i="2"/>
  <c r="E40" i="2"/>
  <c r="I37" i="2"/>
  <c r="F41" i="2"/>
  <c r="D45" i="2"/>
  <c r="D38" i="2"/>
  <c r="G37" i="2"/>
  <c r="K41" i="2"/>
  <c r="H40" i="2"/>
  <c r="J39" i="2"/>
  <c r="D40" i="2"/>
  <c r="G40" i="2"/>
  <c r="I42" i="2"/>
  <c r="K42" i="2"/>
  <c r="E46" i="2"/>
  <c r="I41" i="2"/>
  <c r="J40" i="2"/>
  <c r="D44" i="2"/>
  <c r="L38" i="2"/>
  <c r="J43" i="2"/>
  <c r="J44" i="2"/>
  <c r="K39" i="2"/>
  <c r="I43" i="2"/>
  <c r="F39" i="2"/>
  <c r="L42" i="2"/>
  <c r="K38" i="2"/>
  <c r="Q45" i="2" s="1"/>
  <c r="G38" i="2"/>
  <c r="D66" i="2"/>
  <c r="C66" i="2"/>
  <c r="D53" i="1"/>
  <c r="D51" i="1"/>
  <c r="C54" i="1"/>
  <c r="D47" i="1"/>
  <c r="D52" i="1"/>
  <c r="D48" i="1"/>
  <c r="D49" i="1"/>
  <c r="D46" i="1"/>
  <c r="D54" i="1"/>
  <c r="D50" i="1"/>
  <c r="D55" i="1"/>
  <c r="C49" i="1"/>
  <c r="C50" i="1"/>
  <c r="C47" i="1"/>
  <c r="C55" i="1"/>
  <c r="C48" i="1"/>
  <c r="C52" i="1"/>
  <c r="C53" i="1"/>
  <c r="K68" i="2"/>
  <c r="L74" i="2"/>
  <c r="J72" i="2"/>
  <c r="K66" i="2"/>
  <c r="E71" i="2"/>
  <c r="L67" i="2"/>
  <c r="E72" i="2"/>
  <c r="L71" i="2"/>
  <c r="D69" i="2"/>
  <c r="F74" i="2"/>
  <c r="G69" i="2"/>
  <c r="K72" i="2"/>
  <c r="J69" i="2"/>
  <c r="C69" i="2"/>
  <c r="C70" i="2"/>
  <c r="C71" i="2"/>
  <c r="C72" i="2"/>
  <c r="C73" i="2"/>
  <c r="C74" i="2"/>
  <c r="C67" i="2"/>
  <c r="C75" i="2"/>
  <c r="C68" i="2"/>
  <c r="J70" i="2"/>
  <c r="L68" i="2"/>
  <c r="D75" i="2"/>
  <c r="G75" i="2"/>
  <c r="F67" i="2"/>
  <c r="D72" i="2"/>
  <c r="E73" i="2"/>
  <c r="E66" i="2"/>
  <c r="E68" i="2"/>
  <c r="E69" i="2"/>
  <c r="E74" i="2"/>
  <c r="H73" i="2"/>
  <c r="H74" i="2"/>
  <c r="H67" i="2"/>
  <c r="H75" i="2"/>
  <c r="H68" i="2"/>
  <c r="H66" i="2"/>
  <c r="H69" i="2"/>
  <c r="H70" i="2"/>
  <c r="H72" i="2"/>
  <c r="H71" i="2"/>
  <c r="I67" i="2"/>
  <c r="I75" i="2"/>
  <c r="I68" i="2"/>
  <c r="I66" i="2"/>
  <c r="I69" i="2"/>
  <c r="I70" i="2"/>
  <c r="I74" i="2"/>
  <c r="I71" i="2"/>
  <c r="I72" i="2"/>
  <c r="I73" i="2"/>
  <c r="G72" i="2"/>
  <c r="L66" i="2"/>
  <c r="K70" i="2"/>
  <c r="F73" i="2"/>
  <c r="L70" i="2"/>
  <c r="F75" i="2"/>
  <c r="F68" i="2"/>
  <c r="D73" i="2"/>
  <c r="D74" i="2"/>
  <c r="D71" i="2"/>
  <c r="L75" i="2"/>
  <c r="D68" i="2"/>
  <c r="L73" i="2"/>
  <c r="K73" i="2"/>
  <c r="G74" i="2"/>
  <c r="K67" i="2"/>
  <c r="J74" i="2"/>
  <c r="K69" i="2"/>
  <c r="J66" i="2"/>
  <c r="G71" i="2"/>
  <c r="J71" i="2"/>
  <c r="K75" i="2"/>
  <c r="G68" i="2"/>
  <c r="J67" i="2"/>
  <c r="F66" i="2"/>
  <c r="F69" i="2"/>
  <c r="L69" i="2"/>
  <c r="D70" i="2"/>
  <c r="F72" i="2"/>
  <c r="G73" i="2"/>
  <c r="E70" i="2"/>
  <c r="J73" i="2"/>
  <c r="J68" i="2"/>
  <c r="G66" i="2"/>
  <c r="J75" i="2"/>
  <c r="K71" i="2"/>
  <c r="F70" i="2"/>
  <c r="E75" i="2"/>
  <c r="L72" i="2"/>
  <c r="F71" i="2"/>
  <c r="D67" i="2"/>
  <c r="G67" i="2"/>
  <c r="G70" i="2"/>
  <c r="E67" i="2"/>
  <c r="R39" i="2" l="1"/>
  <c r="I97" i="2" s="1"/>
  <c r="Q39" i="2"/>
  <c r="C102" i="2" s="1"/>
  <c r="R43" i="2"/>
  <c r="I104" i="2" s="1"/>
  <c r="Q43" i="2"/>
  <c r="R46" i="2"/>
  <c r="Q46" i="2"/>
  <c r="C96" i="2" s="1"/>
  <c r="Q41" i="2"/>
  <c r="R41" i="2"/>
  <c r="R42" i="2"/>
  <c r="Q42" i="2"/>
  <c r="C97" i="2" s="1"/>
  <c r="R38" i="2"/>
  <c r="I95" i="2" s="1"/>
  <c r="Q38" i="2"/>
  <c r="R40" i="2"/>
  <c r="Q40" i="2"/>
  <c r="Q44" i="2"/>
  <c r="R44" i="2"/>
  <c r="I99" i="2" s="1"/>
  <c r="C104" i="2"/>
  <c r="C98" i="2"/>
  <c r="C99" i="2"/>
  <c r="I98" i="2"/>
  <c r="I101" i="2"/>
  <c r="I102" i="2"/>
  <c r="C101" i="2"/>
  <c r="L46" i="1"/>
  <c r="H47" i="1"/>
  <c r="H48" i="1"/>
  <c r="C100" i="2"/>
  <c r="W69" i="2"/>
  <c r="W66" i="2"/>
  <c r="W67" i="2"/>
  <c r="W68" i="2"/>
  <c r="T66" i="2"/>
  <c r="G84" i="2" s="1"/>
  <c r="T67" i="2"/>
  <c r="T68" i="2"/>
  <c r="T69" i="2"/>
  <c r="S67" i="2"/>
  <c r="S68" i="2"/>
  <c r="S66" i="2"/>
  <c r="F86" i="2" s="1"/>
  <c r="S69" i="2"/>
  <c r="Y69" i="2"/>
  <c r="Y68" i="2"/>
  <c r="Y67" i="2"/>
  <c r="Y66" i="2"/>
  <c r="V66" i="2"/>
  <c r="I86" i="2" s="1"/>
  <c r="V67" i="2"/>
  <c r="V68" i="2"/>
  <c r="V69" i="2"/>
  <c r="U66" i="2"/>
  <c r="H85" i="2" s="1"/>
  <c r="U67" i="2"/>
  <c r="U68" i="2"/>
  <c r="U69" i="2"/>
  <c r="C95" i="2"/>
  <c r="I103" i="2"/>
  <c r="R68" i="2"/>
  <c r="R69" i="2"/>
  <c r="R66" i="2"/>
  <c r="R67" i="2"/>
  <c r="I96" i="2"/>
  <c r="C103" i="2"/>
  <c r="I100" i="2"/>
  <c r="X66" i="2"/>
  <c r="K88" i="2" s="1"/>
  <c r="X69" i="2"/>
  <c r="X67" i="2"/>
  <c r="X68" i="2"/>
  <c r="P67" i="2"/>
  <c r="P68" i="2"/>
  <c r="P69" i="2"/>
  <c r="P66" i="2"/>
  <c r="Q69" i="2"/>
  <c r="Q68" i="2"/>
  <c r="Q67" i="2"/>
  <c r="Q66" i="2"/>
  <c r="H46" i="1"/>
  <c r="F85" i="2" l="1"/>
  <c r="F81" i="2"/>
  <c r="I81" i="2"/>
  <c r="F83" i="2"/>
  <c r="G83" i="2"/>
  <c r="E80" i="2"/>
  <c r="H81" i="2"/>
  <c r="L80" i="2"/>
  <c r="I89" i="2"/>
  <c r="L85" i="2"/>
  <c r="H89" i="2"/>
  <c r="H88" i="2"/>
  <c r="D82" i="2"/>
  <c r="I85" i="2"/>
  <c r="G82" i="2"/>
  <c r="J89" i="2"/>
  <c r="C87" i="2"/>
  <c r="I87" i="2"/>
  <c r="F82" i="2"/>
  <c r="G88" i="2"/>
  <c r="L50" i="1"/>
  <c r="L52" i="1"/>
  <c r="L55" i="1"/>
  <c r="L49" i="1"/>
  <c r="L51" i="1"/>
  <c r="L48" i="1"/>
  <c r="L53" i="1"/>
  <c r="L54" i="1"/>
  <c r="L47" i="1"/>
  <c r="L86" i="2"/>
  <c r="C88" i="2"/>
  <c r="J83" i="2"/>
  <c r="I88" i="2"/>
  <c r="E87" i="2"/>
  <c r="I82" i="2"/>
  <c r="F87" i="2"/>
  <c r="G80" i="2"/>
  <c r="F89" i="2"/>
  <c r="L87" i="2"/>
  <c r="G87" i="2"/>
  <c r="G86" i="2"/>
  <c r="H87" i="2"/>
  <c r="J86" i="2"/>
  <c r="J85" i="2"/>
  <c r="G89" i="2"/>
  <c r="J81" i="2"/>
  <c r="J84" i="2"/>
  <c r="I84" i="2"/>
  <c r="F80" i="2"/>
  <c r="G81" i="2"/>
  <c r="K85" i="2"/>
  <c r="J87" i="2"/>
  <c r="J82" i="2"/>
  <c r="E81" i="2"/>
  <c r="E85" i="2"/>
  <c r="D84" i="2"/>
  <c r="F84" i="2"/>
  <c r="J88" i="2"/>
  <c r="K89" i="2"/>
  <c r="E86" i="2"/>
  <c r="C85" i="2"/>
  <c r="K82" i="2"/>
  <c r="L89" i="2"/>
  <c r="D80" i="2"/>
  <c r="K80" i="2"/>
  <c r="C80" i="2"/>
  <c r="K86" i="2"/>
  <c r="L81" i="2"/>
  <c r="H82" i="2"/>
  <c r="L84" i="2"/>
  <c r="C84" i="2"/>
  <c r="L82" i="2"/>
  <c r="D83" i="2"/>
  <c r="J80" i="2"/>
  <c r="G85" i="2"/>
  <c r="C81" i="2"/>
  <c r="E89" i="2"/>
  <c r="C89" i="2"/>
  <c r="E84" i="2"/>
  <c r="C83" i="2"/>
  <c r="I80" i="2"/>
  <c r="E83" i="2"/>
  <c r="C86" i="2"/>
  <c r="D86" i="2"/>
  <c r="C82" i="2"/>
  <c r="E82" i="2"/>
  <c r="D88" i="2"/>
  <c r="D81" i="2"/>
  <c r="H83" i="2"/>
  <c r="D89" i="2"/>
  <c r="D87" i="2"/>
  <c r="H86" i="2"/>
  <c r="I83" i="2"/>
  <c r="E88" i="2"/>
  <c r="L88" i="2"/>
  <c r="K81" i="2"/>
  <c r="H80" i="2"/>
  <c r="K84" i="2"/>
  <c r="H84" i="2"/>
  <c r="F88" i="2"/>
  <c r="D85" i="2"/>
  <c r="L83" i="2"/>
  <c r="K87" i="2"/>
  <c r="K83" i="2"/>
  <c r="R80" i="2" l="1"/>
  <c r="L104" i="2" s="1"/>
  <c r="Q80" i="2"/>
  <c r="F97" i="2" s="1"/>
  <c r="R85" i="2"/>
  <c r="Q85" i="2"/>
  <c r="R88" i="2"/>
  <c r="Q88" i="2"/>
  <c r="R81" i="2"/>
  <c r="Q81" i="2"/>
  <c r="Q89" i="2"/>
  <c r="F98" i="2" s="1"/>
  <c r="R89" i="2"/>
  <c r="L103" i="2" s="1"/>
  <c r="Q87" i="2"/>
  <c r="R87" i="2"/>
  <c r="Q84" i="2"/>
  <c r="R84" i="2"/>
  <c r="R86" i="2"/>
  <c r="Q86" i="2"/>
  <c r="F100" i="2" s="1"/>
  <c r="Q83" i="2"/>
  <c r="F95" i="2" s="1"/>
  <c r="R83" i="2"/>
  <c r="Q82" i="2"/>
  <c r="R82" i="2"/>
  <c r="L98" i="2" s="1"/>
  <c r="L99" i="2"/>
  <c r="F104" i="2"/>
  <c r="F102" i="2"/>
  <c r="F101" i="2"/>
  <c r="F99" i="2"/>
  <c r="F96" i="2"/>
  <c r="L96" i="2"/>
  <c r="L102" i="2"/>
  <c r="F103" i="2"/>
  <c r="L97" i="2"/>
  <c r="D63" i="1"/>
  <c r="I80" i="1" s="1"/>
  <c r="L101" i="2"/>
  <c r="L100" i="2"/>
  <c r="L95" i="2"/>
  <c r="F86" i="1"/>
  <c r="K70" i="1"/>
  <c r="L78" i="1" s="1"/>
  <c r="L63" i="1"/>
  <c r="I84" i="1" s="1"/>
  <c r="F63" i="1"/>
  <c r="I85" i="1" s="1"/>
  <c r="H63" i="1"/>
  <c r="I83" i="1" s="1"/>
  <c r="C63" i="1"/>
  <c r="I86" i="1" s="1"/>
  <c r="J63" i="1"/>
  <c r="I81" i="1" s="1"/>
  <c r="I63" i="1"/>
  <c r="I82" i="1" s="1"/>
  <c r="G63" i="1"/>
  <c r="I77" i="1" s="1"/>
  <c r="E62" i="1"/>
  <c r="C77" i="1" s="1"/>
  <c r="I62" i="1"/>
  <c r="C85" i="1" s="1"/>
  <c r="H62" i="1"/>
  <c r="C81" i="1" s="1"/>
  <c r="F62" i="1"/>
  <c r="C78" i="1" s="1"/>
  <c r="J62" i="1"/>
  <c r="C86" i="1" s="1"/>
  <c r="K62" i="1"/>
  <c r="C84" i="1" s="1"/>
  <c r="D62" i="1"/>
  <c r="C83" i="1" s="1"/>
  <c r="L62" i="1"/>
  <c r="C80" i="1" s="1"/>
  <c r="E63" i="1"/>
  <c r="I79" i="1" s="1"/>
  <c r="K63" i="1"/>
  <c r="I78" i="1" s="1"/>
  <c r="H70" i="1"/>
  <c r="L81" i="1" s="1"/>
  <c r="G70" i="1"/>
  <c r="L77" i="1" s="1"/>
  <c r="F70" i="1"/>
  <c r="L83" i="1" s="1"/>
  <c r="C70" i="1"/>
  <c r="L84" i="1" s="1"/>
  <c r="I69" i="1"/>
  <c r="F82" i="1" s="1"/>
  <c r="J69" i="1"/>
  <c r="F83" i="1" s="1"/>
  <c r="K69" i="1"/>
  <c r="F81" i="1" s="1"/>
  <c r="D69" i="1"/>
  <c r="F80" i="1" s="1"/>
  <c r="L69" i="1"/>
  <c r="F84" i="1" s="1"/>
  <c r="E69" i="1"/>
  <c r="F78" i="1" s="1"/>
  <c r="G69" i="1"/>
  <c r="F79" i="1" s="1"/>
  <c r="F69" i="1"/>
  <c r="F77" i="1" s="1"/>
  <c r="H69" i="1"/>
  <c r="F85" i="1" s="1"/>
  <c r="E70" i="1"/>
  <c r="L85" i="1" s="1"/>
  <c r="D70" i="1"/>
  <c r="L86" i="1" s="1"/>
  <c r="J70" i="1"/>
  <c r="L79" i="1" s="1"/>
  <c r="L70" i="1"/>
  <c r="L82" i="1" s="1"/>
  <c r="I70" i="1"/>
  <c r="L80" i="1" s="1"/>
</calcChain>
</file>

<file path=xl/sharedStrings.xml><?xml version="1.0" encoding="utf-8"?>
<sst xmlns="http://schemas.openxmlformats.org/spreadsheetml/2006/main" count="467" uniqueCount="66">
  <si>
    <t>User</t>
  </si>
  <si>
    <t>The Beatles</t>
  </si>
  <si>
    <t>Radiohead</t>
  </si>
  <si>
    <t>Coldplay</t>
  </si>
  <si>
    <t>Pink Floyd</t>
  </si>
  <si>
    <t>Muse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</si>
  <si>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</si>
  <si>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</si>
  <si>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</si>
  <si>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</si>
  <si>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</si>
  <si>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</si>
  <si>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</si>
  <si>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</si>
  <si>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</si>
  <si>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</si>
  <si>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 xml:space="preserve"> </t>
  </si>
  <si>
    <t xml:space="preserve">The Beatles </t>
  </si>
  <si>
    <t xml:space="preserve">Radiohead </t>
  </si>
  <si>
    <t xml:space="preserve">Coldplay </t>
  </si>
  <si>
    <t xml:space="preserve">Pink Floyd </t>
  </si>
  <si>
    <t xml:space="preserve">User 21 </t>
  </si>
  <si>
    <t xml:space="preserve">User 101 </t>
  </si>
  <si>
    <t>simple prediction</t>
  </si>
  <si>
    <t>The Rolling Stones</t>
  </si>
  <si>
    <t>John Lennon</t>
  </si>
  <si>
    <t>Bod Dylan</t>
  </si>
  <si>
    <t>Franz Ferdinand</t>
  </si>
  <si>
    <t>The Doors</t>
  </si>
  <si>
    <t>Normalized rating</t>
  </si>
  <si>
    <t>User 21</t>
  </si>
  <si>
    <t>p := Band</t>
  </si>
  <si>
    <t>User 101</t>
  </si>
  <si>
    <t>Ranking - simple prediction</t>
  </si>
  <si>
    <t>advanced prediction considering rating behavior</t>
  </si>
  <si>
    <t>Ranking - advanced prediction</t>
  </si>
  <si>
    <t>Web Mining - Exercise on Collaborative Filtering - User based</t>
  </si>
  <si>
    <t>Bands</t>
  </si>
  <si>
    <t>Cosine Similarity</t>
  </si>
  <si>
    <t>Adjusted Cosine Similarity</t>
  </si>
  <si>
    <t>Prediction</t>
  </si>
  <si>
    <t>Definitions:</t>
  </si>
  <si>
    <t>r := rating (plays)</t>
  </si>
  <si>
    <t>R:= All ratings (Plays)</t>
  </si>
  <si>
    <t>P := All bands</t>
  </si>
  <si>
    <r>
      <t>avg( 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)</t>
    </r>
  </si>
  <si>
    <r>
      <t>avg (r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</si>
  <si>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t>a/b := user</t>
  </si>
  <si>
    <t>Sim(a, b)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</si>
  <si>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a,p</t>
    </r>
    <r>
      <rPr>
        <b/>
        <sz val="11"/>
        <color theme="1"/>
        <rFont val="Calibri"/>
        <family val="2"/>
        <scheme val="minor"/>
      </rPr>
      <t xml:space="preserve"> - avg(r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</si>
  <si>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t>User ratings ra,p</t>
  </si>
  <si>
    <t>pred(a,p) = (∑b ϵ N sim(a,b) *rb,p)/(∑b ϵ N sim(a,b))</t>
  </si>
  <si>
    <r>
      <t>Normalized rating with average rating:  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avg(r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</si>
  <si>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t>Ranking - Cosine Similarity</t>
  </si>
  <si>
    <t>Ranking - Adjusted Cosine Similarity</t>
  </si>
  <si>
    <r>
      <t>User ratings r</t>
    </r>
    <r>
      <rPr>
        <b/>
        <vertAlign val="subscript"/>
        <sz val="11"/>
        <color theme="1"/>
        <rFont val="Calibri"/>
        <family val="2"/>
        <scheme val="minor"/>
      </rPr>
      <t>a,p</t>
    </r>
  </si>
  <si>
    <t>Highest similarity scores</t>
  </si>
  <si>
    <t>Select nearest neighbours</t>
  </si>
  <si>
    <t>rated?</t>
  </si>
  <si>
    <t>k=1</t>
  </si>
  <si>
    <t>k=2</t>
  </si>
  <si>
    <t>k=3</t>
  </si>
  <si>
    <t>k=4</t>
  </si>
  <si>
    <t>Threshold:</t>
  </si>
  <si>
    <t>Selected Nearest Neighbours for Cosine Similarity</t>
  </si>
  <si>
    <t>Web Mining - Exercise on Collaborative Filtering - Item base (QFM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</si>
</sst>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3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65" fontId="0" fillId="0" borderId="1" xfId="1" applyNumberFormat="1" applyFont="1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/>
    <xf numFmtId="0" fontId="0" fillId="2" borderId="0" xfId="0" applyFill="1"/>
    <xf numFmtId="0" fontId="0" fillId="0" borderId="0" xfId="0" applyFill="1"/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0" fillId="0" borderId="0" xfId="0" applyBorder="1"/>
    <xf numFmtId="0" fontId="2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165" fontId="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 applyAlignment="1">
      <alignment vertical="center"/>
    </xf>
    <xf numFmtId="165" fontId="0" fillId="0" borderId="0" xfId="0" applyNumberFormat="1" applyBorder="1"/>
    <xf numFmtId="0" fontId="5" fillId="0" borderId="0" xfId="0" applyFont="1"/>
    <xf numFmtId="165" fontId="0" fillId="3" borderId="1" xfId="1" applyNumberFormat="1" applyFont="1" applyFill="1" applyBorder="1" applyAlignment="1">
      <alignment vertical="center"/>
    </xf>
    <xf numFmtId="0" fontId="2" fillId="0" borderId="0" xfId="0" applyFont="1" applyBorder="1"/>
    <xf numFmtId="0" fontId="2" fillId="2" borderId="0" xfId="0" applyFont="1" applyFill="1" applyBorder="1" applyAlignment="1">
      <alignment horizontal="left" vertical="center" indent="1"/>
    </xf>
    <xf numFmtId="0" fontId="2" fillId="0" borderId="0" xfId="0" applyFont="1" applyFill="1"/>
    <xf numFmtId="0" fontId="7" fillId="0" borderId="0" xfId="0" applyFont="1"/>
    <xf numFmtId="0" fontId="8" fillId="0" borderId="0" xfId="0" applyFont="1"/>
    <xf numFmtId="2" fontId="0" fillId="0" borderId="1" xfId="0" applyNumberFormat="1" applyBorder="1"/>
    <xf numFmtId="2" fontId="0" fillId="0" borderId="0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165" fontId="9" fillId="2" borderId="0" xfId="1" applyNumberFormat="1" applyFont="1" applyFill="1" applyBorder="1" applyAlignment="1">
      <alignment vertical="center"/>
    </xf>
    <xf numFmtId="0" fontId="10" fillId="4" borderId="0" xfId="0" applyFont="1" applyFill="1"/>
    <xf numFmtId="1" fontId="0" fillId="3" borderId="1" xfId="1" applyNumberFormat="1" applyFont="1" applyFill="1" applyBorder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742425</xdr:colOff>
      <xdr:row>57</xdr:row>
      <xdr:rowOff>5493</xdr:rowOff>
    </xdr:from>
    <xdr:to>
      <xdr:col>7</xdr:col>
      <xdr:colOff>361950</xdr:colOff>
      <xdr:row>59</xdr:row>
      <xdr:rowOff>22981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04B531-D486-47AC-99AA-4EFD8DEB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925" y="10235343"/>
          <a:ext cx="2067450" cy="39848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64</xdr:row>
      <xdr:rowOff>19050</xdr:rowOff>
    </xdr:from>
    <xdr:to>
      <xdr:col>10</xdr:col>
      <xdr:colOff>737644</xdr:colOff>
      <xdr:row>66</xdr:row>
      <xdr:rowOff>2286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B3426B-5F2D-4334-903E-F7EC0792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0" y="11353800"/>
          <a:ext cx="2928394" cy="402336"/>
        </a:xfrm>
        <a:prstGeom prst="rect">
          <a:avLst/>
        </a:prstGeom>
      </xdr:spPr>
    </xdr:pic>
    <xdr:clientData/>
  </xdr:twoCellAnchor>
  <xdr:twoCellAnchor editAs="oneCell">
    <xdr:from>
      <xdr:col>2</xdr:col>
      <xdr:colOff>37966</xdr:colOff>
      <xdr:row>39</xdr:row>
      <xdr:rowOff>114165</xdr:rowOff>
    </xdr:from>
    <xdr:to>
      <xdr:col>5</xdr:col>
      <xdr:colOff>599570</xdr:colOff>
      <xdr:row>42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1668FA-82A3-4162-B9CA-118060569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166" y="7486515"/>
          <a:ext cx="2942854" cy="619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37797</xdr:colOff>
      <xdr:row>18</xdr:row>
      <xdr:rowOff>14045</xdr:rowOff>
    </xdr:from>
    <xdr:to>
      <xdr:col>4</xdr:col>
      <xdr:colOff>552450</xdr:colOff>
      <xdr:row>20</xdr:row>
      <xdr:rowOff>100143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67BC4-567B-483B-A77F-2CDF004E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2822" y="3519245"/>
          <a:ext cx="1267128" cy="467098"/>
        </a:xfrm>
        <a:prstGeom prst="rect">
          <a:avLst/>
        </a:prstGeom>
      </xdr:spPr>
    </xdr:pic>
    <xdr:clientData/>
  </xdr:twoCellAnchor>
  <xdr:twoCellAnchor editAs="oneCell">
    <xdr:from>
      <xdr:col>3</xdr:col>
      <xdr:colOff>694108</xdr:colOff>
      <xdr:row>61</xdr:row>
      <xdr:rowOff>45691</xdr:rowOff>
    </xdr:from>
    <xdr:to>
      <xdr:col>7</xdr:col>
      <xdr:colOff>219075</xdr:colOff>
      <xdr:row>63</xdr:row>
      <xdr:rowOff>134681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081B69-E686-40A4-AFCE-C69674E8B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9133" y="11780491"/>
          <a:ext cx="2411042" cy="469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6"/>
  <sheetViews>
    <sheetView zoomScale="150" zoomScaleNormal="150" workbookViewId="0">
      <selection activeCell="F48" sqref="F48:F55"/>
    </sheetView>
  </sheetViews>
  <sheetFormatPr baseColWidth="10" defaultColWidth="8.88671875" defaultRowHeight="14.4" x14ac:dyDescent="0.3"/>
  <cols>
    <col min="1" max="1" width="2.44140625" customWidth="1"/>
    <col min="2" max="2" width="10.109375" customWidth="1"/>
    <col min="3" max="3" width="13" customWidth="1"/>
    <col min="4" max="4" width="11.5546875" customWidth="1"/>
    <col min="5" max="5" width="11.109375" bestFit="1" customWidth="1"/>
    <col min="6" max="6" width="13.5546875" customWidth="1"/>
    <col min="7" max="7" width="12" customWidth="1"/>
    <col min="8" max="8" width="10.109375" bestFit="1" customWidth="1"/>
    <col min="9" max="9" width="12.88671875" customWidth="1"/>
    <col min="10" max="10" width="10.109375" bestFit="1" customWidth="1"/>
    <col min="11" max="12" width="15.33203125" bestFit="1" customWidth="1"/>
    <col min="13" max="13" width="2.88671875" customWidth="1"/>
    <col min="14" max="14" width="17" bestFit="1" customWidth="1"/>
    <col min="15" max="15" width="3.44140625" customWidth="1"/>
    <col min="16" max="16" width="8.5546875" bestFit="1" customWidth="1"/>
    <col min="17" max="17" width="4.88671875" bestFit="1" customWidth="1"/>
    <col min="18" max="18" width="8.88671875" bestFit="1" customWidth="1"/>
    <col min="19" max="19" width="15.88671875" bestFit="1" customWidth="1"/>
    <col min="20" max="20" width="13.109375" bestFit="1" customWidth="1"/>
    <col min="21" max="21" width="14.109375" bestFit="1" customWidth="1"/>
    <col min="22" max="22" width="9.109375" bestFit="1" customWidth="1"/>
    <col min="23" max="23" width="10.33203125" customWidth="1"/>
    <col min="24" max="24" width="12" bestFit="1" customWidth="1"/>
    <col min="25" max="25" width="9.109375" bestFit="1" customWidth="1"/>
  </cols>
  <sheetData>
    <row r="2" spans="2:19" ht="15.6" x14ac:dyDescent="0.3">
      <c r="B2" s="12" t="s">
        <v>36</v>
      </c>
      <c r="I2" s="24" t="s">
        <v>41</v>
      </c>
      <c r="K2" s="9"/>
    </row>
    <row r="3" spans="2:19" ht="15.6" x14ac:dyDescent="0.3">
      <c r="B3" s="12"/>
      <c r="I3" t="s">
        <v>47</v>
      </c>
      <c r="K3" s="9"/>
    </row>
    <row r="4" spans="2:19" x14ac:dyDescent="0.3">
      <c r="D4" s="28"/>
      <c r="I4" t="s">
        <v>42</v>
      </c>
      <c r="K4" t="s">
        <v>43</v>
      </c>
    </row>
    <row r="5" spans="2:19" ht="15.6" x14ac:dyDescent="0.3">
      <c r="B5" s="27" t="s">
        <v>55</v>
      </c>
      <c r="C5" s="11"/>
      <c r="D5" s="28"/>
      <c r="I5" t="s">
        <v>31</v>
      </c>
      <c r="K5" t="s">
        <v>44</v>
      </c>
    </row>
    <row r="6" spans="2:19" x14ac:dyDescent="0.3">
      <c r="B6" s="13"/>
      <c r="S6" s="24"/>
    </row>
    <row r="7" spans="2:19" ht="15.6" x14ac:dyDescent="0.35">
      <c r="B7" s="14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24</v>
      </c>
      <c r="I7" s="2" t="s">
        <v>25</v>
      </c>
      <c r="J7" s="2" t="s">
        <v>26</v>
      </c>
      <c r="K7" s="2" t="s">
        <v>27</v>
      </c>
      <c r="L7" s="2" t="s">
        <v>28</v>
      </c>
      <c r="M7" s="4"/>
      <c r="N7" s="26" t="s">
        <v>46</v>
      </c>
    </row>
    <row r="8" spans="2:19" x14ac:dyDescent="0.3">
      <c r="B8" s="14" t="s">
        <v>6</v>
      </c>
      <c r="C8" s="8">
        <v>39655</v>
      </c>
      <c r="D8" s="3">
        <v>0</v>
      </c>
      <c r="E8" s="3">
        <v>0</v>
      </c>
      <c r="F8" s="3">
        <v>0</v>
      </c>
      <c r="G8" s="3">
        <v>0</v>
      </c>
      <c r="H8" s="3">
        <v>2172</v>
      </c>
      <c r="I8" s="3">
        <v>2320</v>
      </c>
      <c r="J8" s="3">
        <v>0</v>
      </c>
      <c r="K8" s="3">
        <v>0</v>
      </c>
      <c r="L8" s="3">
        <v>0</v>
      </c>
      <c r="M8" s="5"/>
      <c r="N8" s="3">
        <f>AVERAGEIF(C8:L8,"&gt;0")</f>
        <v>14715.666666666666</v>
      </c>
    </row>
    <row r="9" spans="2:19" x14ac:dyDescent="0.3">
      <c r="B9" s="14" t="s">
        <v>7</v>
      </c>
      <c r="C9" s="3">
        <v>0</v>
      </c>
      <c r="D9" s="8">
        <v>903</v>
      </c>
      <c r="E9" s="8">
        <v>962</v>
      </c>
      <c r="F9" s="3">
        <v>0</v>
      </c>
      <c r="G9" s="8">
        <v>44076</v>
      </c>
      <c r="H9" s="8">
        <v>0</v>
      </c>
      <c r="I9" s="8">
        <v>0</v>
      </c>
      <c r="J9" s="8">
        <v>0</v>
      </c>
      <c r="K9" s="8">
        <v>1352</v>
      </c>
      <c r="L9" s="8">
        <v>0</v>
      </c>
      <c r="M9" s="9"/>
      <c r="N9" s="3">
        <f t="shared" ref="N9:N21" si="0">AVERAGEIF(C9:L9,"&gt;0")</f>
        <v>11823.25</v>
      </c>
    </row>
    <row r="10" spans="2:19" x14ac:dyDescent="0.3">
      <c r="B10" s="14" t="s">
        <v>8</v>
      </c>
      <c r="C10" s="3">
        <v>0</v>
      </c>
      <c r="D10" s="8">
        <v>489</v>
      </c>
      <c r="E10" s="8">
        <v>6051</v>
      </c>
      <c r="F10" s="3">
        <v>0</v>
      </c>
      <c r="G10" s="8">
        <v>47468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/>
      <c r="N10" s="3">
        <f t="shared" si="0"/>
        <v>18002.666666666668</v>
      </c>
    </row>
    <row r="11" spans="2:19" x14ac:dyDescent="0.3">
      <c r="B11" s="14" t="s">
        <v>9</v>
      </c>
      <c r="C11" s="8">
        <v>14975</v>
      </c>
      <c r="D11" s="3">
        <v>0</v>
      </c>
      <c r="E11" s="3">
        <v>0</v>
      </c>
      <c r="F11" s="8">
        <v>31957</v>
      </c>
      <c r="G11" s="3">
        <v>0</v>
      </c>
      <c r="H11" s="3">
        <v>1827</v>
      </c>
      <c r="I11" s="3">
        <v>0</v>
      </c>
      <c r="J11" s="8">
        <v>0</v>
      </c>
      <c r="K11" s="8">
        <v>0</v>
      </c>
      <c r="L11" s="3">
        <v>9737</v>
      </c>
      <c r="M11" s="5"/>
      <c r="N11" s="3">
        <f t="shared" si="0"/>
        <v>14624</v>
      </c>
    </row>
    <row r="12" spans="2:19" x14ac:dyDescent="0.3">
      <c r="B12" s="14" t="s">
        <v>10</v>
      </c>
      <c r="C12" s="8">
        <v>31526</v>
      </c>
      <c r="D12" s="3">
        <v>0</v>
      </c>
      <c r="E12" s="3">
        <v>0</v>
      </c>
      <c r="F12" s="8">
        <v>5882</v>
      </c>
      <c r="G12" s="3">
        <v>0</v>
      </c>
      <c r="H12" s="3">
        <v>1519</v>
      </c>
      <c r="I12" s="3">
        <v>3984</v>
      </c>
      <c r="J12" s="3">
        <v>3223</v>
      </c>
      <c r="K12" s="8">
        <v>0</v>
      </c>
      <c r="L12" s="3">
        <v>2675</v>
      </c>
      <c r="M12" s="5"/>
      <c r="N12" s="3">
        <f t="shared" si="0"/>
        <v>8134.833333333333</v>
      </c>
    </row>
    <row r="13" spans="2:19" x14ac:dyDescent="0.3">
      <c r="B13" s="14" t="s">
        <v>11</v>
      </c>
      <c r="C13" s="3">
        <v>0</v>
      </c>
      <c r="D13" s="3">
        <v>0</v>
      </c>
      <c r="E13" s="3">
        <v>0</v>
      </c>
      <c r="F13" s="3">
        <v>0</v>
      </c>
      <c r="G13" s="8">
        <v>42970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/>
      <c r="N13" s="3">
        <f t="shared" si="0"/>
        <v>42970</v>
      </c>
    </row>
    <row r="14" spans="2:19" x14ac:dyDescent="0.3">
      <c r="B14" s="14" t="s">
        <v>12</v>
      </c>
      <c r="C14" s="8">
        <v>33685</v>
      </c>
      <c r="D14" s="8">
        <v>2304</v>
      </c>
      <c r="E14" s="3">
        <v>0</v>
      </c>
      <c r="F14" s="8">
        <v>2351</v>
      </c>
      <c r="G14" s="3">
        <v>0</v>
      </c>
      <c r="H14" s="3">
        <v>1791</v>
      </c>
      <c r="I14" s="3">
        <v>0</v>
      </c>
      <c r="J14" s="3">
        <v>2270</v>
      </c>
      <c r="K14" s="8">
        <v>0</v>
      </c>
      <c r="L14" s="8">
        <v>0</v>
      </c>
      <c r="M14" s="5"/>
      <c r="N14" s="3">
        <f t="shared" si="0"/>
        <v>8480.2000000000007</v>
      </c>
    </row>
    <row r="15" spans="2:19" x14ac:dyDescent="0.3">
      <c r="B15" s="14" t="s">
        <v>13</v>
      </c>
      <c r="C15" s="3">
        <v>0</v>
      </c>
      <c r="D15" s="8">
        <v>18652</v>
      </c>
      <c r="E15" s="8">
        <v>31121</v>
      </c>
      <c r="F15" s="3">
        <v>0</v>
      </c>
      <c r="G15" s="8">
        <v>690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/>
      <c r="N15" s="3">
        <f t="shared" si="0"/>
        <v>16821</v>
      </c>
    </row>
    <row r="16" spans="2:19" x14ac:dyDescent="0.3">
      <c r="B16" s="14" t="s">
        <v>14</v>
      </c>
      <c r="C16" s="8">
        <v>4</v>
      </c>
      <c r="D16" s="3">
        <v>0</v>
      </c>
      <c r="E16" s="8">
        <v>118857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8">
        <v>0</v>
      </c>
      <c r="L16" s="8">
        <v>0</v>
      </c>
      <c r="M16" s="5"/>
      <c r="N16" s="3">
        <f t="shared" si="0"/>
        <v>59430.5</v>
      </c>
    </row>
    <row r="17" spans="1:15" x14ac:dyDescent="0.3">
      <c r="B17" s="14" t="s">
        <v>15</v>
      </c>
      <c r="C17" s="3">
        <v>0</v>
      </c>
      <c r="D17" s="3">
        <v>0</v>
      </c>
      <c r="E17" s="8">
        <v>168</v>
      </c>
      <c r="F17" s="3">
        <v>0</v>
      </c>
      <c r="G17" s="8">
        <v>44036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/>
      <c r="N17" s="3">
        <f t="shared" si="0"/>
        <v>22102</v>
      </c>
    </row>
    <row r="18" spans="1:15" ht="7.5" customHeight="1" x14ac:dyDescent="0.3">
      <c r="A18" s="10"/>
      <c r="B18" s="15"/>
      <c r="C18" s="5"/>
      <c r="D18" s="5"/>
      <c r="E18" s="9"/>
      <c r="F18" s="5"/>
      <c r="G18" s="9"/>
      <c r="H18" s="9"/>
      <c r="I18" s="9"/>
      <c r="J18" s="9"/>
      <c r="K18" s="9"/>
      <c r="L18" s="9"/>
      <c r="M18" s="9"/>
    </row>
    <row r="19" spans="1:15" x14ac:dyDescent="0.3">
      <c r="B19" s="14" t="s">
        <v>16</v>
      </c>
      <c r="C19" s="8" t="s">
        <v>17</v>
      </c>
      <c r="D19" s="8" t="s">
        <v>18</v>
      </c>
      <c r="E19" s="8" t="s">
        <v>19</v>
      </c>
      <c r="F19" s="8" t="s">
        <v>20</v>
      </c>
      <c r="G19" s="8" t="s">
        <v>5</v>
      </c>
      <c r="H19" s="2" t="s">
        <v>24</v>
      </c>
      <c r="I19" s="2" t="s">
        <v>25</v>
      </c>
      <c r="J19" s="2" t="s">
        <v>26</v>
      </c>
      <c r="K19" s="2" t="s">
        <v>27</v>
      </c>
      <c r="L19" s="2" t="s">
        <v>28</v>
      </c>
      <c r="M19" s="4"/>
    </row>
    <row r="20" spans="1:15" x14ac:dyDescent="0.3">
      <c r="B20" s="14" t="s">
        <v>21</v>
      </c>
      <c r="C20" s="8">
        <v>3344</v>
      </c>
      <c r="D20" s="8">
        <v>0</v>
      </c>
      <c r="E20" s="8">
        <v>0</v>
      </c>
      <c r="F20" s="8">
        <v>22458</v>
      </c>
      <c r="G20" s="8">
        <v>0</v>
      </c>
      <c r="H20" s="8">
        <v>0</v>
      </c>
      <c r="I20" s="8">
        <v>0</v>
      </c>
      <c r="J20" s="8">
        <v>5482</v>
      </c>
      <c r="K20" s="8">
        <v>0</v>
      </c>
      <c r="L20" s="8">
        <v>2041</v>
      </c>
      <c r="M20" s="9"/>
      <c r="N20" s="3">
        <f t="shared" si="0"/>
        <v>8331.25</v>
      </c>
    </row>
    <row r="21" spans="1:15" x14ac:dyDescent="0.3">
      <c r="B21" s="14" t="s">
        <v>22</v>
      </c>
      <c r="C21" s="8">
        <v>0</v>
      </c>
      <c r="D21" s="8">
        <v>6293</v>
      </c>
      <c r="E21" s="8">
        <v>2286</v>
      </c>
      <c r="F21" s="8">
        <v>0</v>
      </c>
      <c r="G21" s="8">
        <v>5156</v>
      </c>
      <c r="H21" s="8">
        <v>0</v>
      </c>
      <c r="I21" s="8">
        <v>0</v>
      </c>
      <c r="J21" s="8">
        <v>0</v>
      </c>
      <c r="K21" s="8">
        <v>1817</v>
      </c>
      <c r="L21" s="8">
        <v>0</v>
      </c>
      <c r="M21" s="9"/>
      <c r="N21" s="3">
        <f t="shared" si="0"/>
        <v>3888</v>
      </c>
    </row>
    <row r="22" spans="1:15" ht="7.5" customHeight="1" x14ac:dyDescent="0.3">
      <c r="A22" s="10"/>
      <c r="B22" s="17"/>
      <c r="C22" s="5"/>
      <c r="D22" s="5"/>
      <c r="E22" s="9"/>
      <c r="F22" s="5"/>
      <c r="G22" s="9"/>
      <c r="H22" s="9"/>
      <c r="I22" s="9"/>
      <c r="J22" s="9"/>
      <c r="K22" s="9"/>
      <c r="L22" s="9"/>
      <c r="M22" s="9"/>
    </row>
    <row r="23" spans="1:15" ht="15.6" x14ac:dyDescent="0.35">
      <c r="B23" s="27" t="s">
        <v>29</v>
      </c>
      <c r="C23" s="11"/>
      <c r="D23" s="11" t="s">
        <v>49</v>
      </c>
    </row>
    <row r="25" spans="1:15" x14ac:dyDescent="0.3">
      <c r="B25" s="14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24</v>
      </c>
      <c r="I25" s="2" t="s">
        <v>25</v>
      </c>
      <c r="J25" s="2" t="s">
        <v>26</v>
      </c>
      <c r="K25" s="2" t="s">
        <v>27</v>
      </c>
      <c r="L25" s="2" t="s">
        <v>28</v>
      </c>
      <c r="N25" s="26"/>
      <c r="O25" s="30"/>
    </row>
    <row r="26" spans="1:15" x14ac:dyDescent="0.3">
      <c r="B26" s="14" t="s">
        <v>6</v>
      </c>
      <c r="C26" s="8">
        <f>IF(C8&gt;0,C8-$N8,0)</f>
        <v>24939.333333333336</v>
      </c>
      <c r="D26" s="8">
        <f t="shared" ref="D26:L26" si="1">IF(D8&gt;0,D8-$N8,0)</f>
        <v>0</v>
      </c>
      <c r="E26" s="8">
        <f t="shared" si="1"/>
        <v>0</v>
      </c>
      <c r="F26" s="8">
        <f t="shared" si="1"/>
        <v>0</v>
      </c>
      <c r="G26" s="8">
        <f t="shared" si="1"/>
        <v>0</v>
      </c>
      <c r="H26" s="8">
        <f t="shared" si="1"/>
        <v>-12543.666666666666</v>
      </c>
      <c r="I26" s="8">
        <f t="shared" si="1"/>
        <v>-12395.666666666666</v>
      </c>
      <c r="J26" s="8">
        <f t="shared" si="1"/>
        <v>0</v>
      </c>
      <c r="K26" s="8">
        <f t="shared" si="1"/>
        <v>0</v>
      </c>
      <c r="L26" s="8">
        <f t="shared" si="1"/>
        <v>0</v>
      </c>
      <c r="N26" s="18"/>
    </row>
    <row r="27" spans="1:15" x14ac:dyDescent="0.3">
      <c r="B27" s="14" t="s">
        <v>7</v>
      </c>
      <c r="C27" s="8">
        <f t="shared" ref="C27:L27" si="2">IF(C9&gt;0,C9-$N9,0)</f>
        <v>0</v>
      </c>
      <c r="D27" s="8">
        <f t="shared" si="2"/>
        <v>-10920.25</v>
      </c>
      <c r="E27" s="8">
        <f t="shared" si="2"/>
        <v>-10861.25</v>
      </c>
      <c r="F27" s="8">
        <f t="shared" si="2"/>
        <v>0</v>
      </c>
      <c r="G27" s="8">
        <f t="shared" si="2"/>
        <v>32252.75</v>
      </c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-10471.25</v>
      </c>
      <c r="L27" s="8">
        <f t="shared" si="2"/>
        <v>0</v>
      </c>
      <c r="N27" s="18"/>
    </row>
    <row r="28" spans="1:15" x14ac:dyDescent="0.3">
      <c r="B28" s="14" t="s">
        <v>8</v>
      </c>
      <c r="C28" s="8">
        <f t="shared" ref="C28:L28" si="3">IF(C10&gt;0,C10-$N10,0)</f>
        <v>0</v>
      </c>
      <c r="D28" s="8">
        <f t="shared" si="3"/>
        <v>-17513.666666666668</v>
      </c>
      <c r="E28" s="8">
        <f t="shared" si="3"/>
        <v>-11951.666666666668</v>
      </c>
      <c r="F28" s="8">
        <f t="shared" si="3"/>
        <v>0</v>
      </c>
      <c r="G28" s="8">
        <f t="shared" si="3"/>
        <v>29465.333333333332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  <c r="N28" s="18"/>
    </row>
    <row r="29" spans="1:15" x14ac:dyDescent="0.3">
      <c r="B29" s="14" t="s">
        <v>9</v>
      </c>
      <c r="C29" s="8">
        <f t="shared" ref="C29:L29" si="4">IF(C11&gt;0,C11-$N11,0)</f>
        <v>351</v>
      </c>
      <c r="D29" s="8">
        <f t="shared" si="4"/>
        <v>0</v>
      </c>
      <c r="E29" s="8">
        <f t="shared" si="4"/>
        <v>0</v>
      </c>
      <c r="F29" s="8">
        <f t="shared" si="4"/>
        <v>17333</v>
      </c>
      <c r="G29" s="8">
        <f t="shared" si="4"/>
        <v>0</v>
      </c>
      <c r="H29" s="8">
        <f t="shared" si="4"/>
        <v>-12797</v>
      </c>
      <c r="I29" s="8">
        <f t="shared" si="4"/>
        <v>0</v>
      </c>
      <c r="J29" s="8">
        <f t="shared" si="4"/>
        <v>0</v>
      </c>
      <c r="K29" s="8">
        <f t="shared" si="4"/>
        <v>0</v>
      </c>
      <c r="L29" s="8">
        <f t="shared" si="4"/>
        <v>-4887</v>
      </c>
      <c r="N29" s="18"/>
    </row>
    <row r="30" spans="1:15" x14ac:dyDescent="0.3">
      <c r="B30" s="14" t="s">
        <v>10</v>
      </c>
      <c r="C30" s="8">
        <f t="shared" ref="C30:L30" si="5">IF(C12&gt;0,C12-$N12,0)</f>
        <v>23391.166666666668</v>
      </c>
      <c r="D30" s="8">
        <f t="shared" si="5"/>
        <v>0</v>
      </c>
      <c r="E30" s="8">
        <f t="shared" si="5"/>
        <v>0</v>
      </c>
      <c r="F30" s="8">
        <f t="shared" si="5"/>
        <v>-2252.833333333333</v>
      </c>
      <c r="G30" s="8">
        <f t="shared" si="5"/>
        <v>0</v>
      </c>
      <c r="H30" s="8">
        <f t="shared" si="5"/>
        <v>-6615.833333333333</v>
      </c>
      <c r="I30" s="8">
        <f t="shared" si="5"/>
        <v>-4150.833333333333</v>
      </c>
      <c r="J30" s="8">
        <f t="shared" si="5"/>
        <v>-4911.833333333333</v>
      </c>
      <c r="K30" s="8">
        <f t="shared" si="5"/>
        <v>0</v>
      </c>
      <c r="L30" s="8">
        <f t="shared" si="5"/>
        <v>-5459.833333333333</v>
      </c>
      <c r="N30" s="18"/>
    </row>
    <row r="31" spans="1:15" x14ac:dyDescent="0.3">
      <c r="B31" s="14" t="s">
        <v>11</v>
      </c>
      <c r="C31" s="8">
        <f t="shared" ref="C31:L31" si="6">IF(C13&gt;0,C13-$N13,0)</f>
        <v>0</v>
      </c>
      <c r="D31" s="8">
        <f t="shared" si="6"/>
        <v>0</v>
      </c>
      <c r="E31" s="8">
        <f t="shared" si="6"/>
        <v>0</v>
      </c>
      <c r="F31" s="8">
        <f t="shared" si="6"/>
        <v>0</v>
      </c>
      <c r="G31" s="8">
        <f t="shared" si="6"/>
        <v>0</v>
      </c>
      <c r="H31" s="8">
        <f t="shared" si="6"/>
        <v>0</v>
      </c>
      <c r="I31" s="8">
        <f t="shared" si="6"/>
        <v>0</v>
      </c>
      <c r="J31" s="8">
        <f t="shared" si="6"/>
        <v>0</v>
      </c>
      <c r="K31" s="8">
        <f t="shared" si="6"/>
        <v>0</v>
      </c>
      <c r="L31" s="8">
        <f t="shared" si="6"/>
        <v>0</v>
      </c>
      <c r="N31" s="18"/>
    </row>
    <row r="32" spans="1:15" x14ac:dyDescent="0.3">
      <c r="B32" s="14" t="s">
        <v>12</v>
      </c>
      <c r="C32" s="8">
        <f t="shared" ref="C32:L32" si="7">IF(C14&gt;0,C14-$N14,0)</f>
        <v>25204.799999999999</v>
      </c>
      <c r="D32" s="8">
        <f t="shared" si="7"/>
        <v>-6176.2000000000007</v>
      </c>
      <c r="E32" s="8">
        <f t="shared" si="7"/>
        <v>0</v>
      </c>
      <c r="F32" s="8">
        <f t="shared" si="7"/>
        <v>-6129.2000000000007</v>
      </c>
      <c r="G32" s="8">
        <f t="shared" si="7"/>
        <v>0</v>
      </c>
      <c r="H32" s="8">
        <f t="shared" si="7"/>
        <v>-6689.2000000000007</v>
      </c>
      <c r="I32" s="8">
        <f t="shared" si="7"/>
        <v>0</v>
      </c>
      <c r="J32" s="8">
        <f t="shared" si="7"/>
        <v>-6210.2000000000007</v>
      </c>
      <c r="K32" s="8">
        <f t="shared" si="7"/>
        <v>0</v>
      </c>
      <c r="L32" s="8">
        <f t="shared" si="7"/>
        <v>0</v>
      </c>
      <c r="N32" s="18"/>
    </row>
    <row r="33" spans="2:14" x14ac:dyDescent="0.3">
      <c r="B33" s="14" t="s">
        <v>13</v>
      </c>
      <c r="C33" s="8">
        <f t="shared" ref="C33:L33" si="8">IF(C15&gt;0,C15-$N15,0)</f>
        <v>0</v>
      </c>
      <c r="D33" s="8">
        <f t="shared" si="8"/>
        <v>1831</v>
      </c>
      <c r="E33" s="8">
        <f t="shared" si="8"/>
        <v>14300</v>
      </c>
      <c r="F33" s="8">
        <f t="shared" si="8"/>
        <v>0</v>
      </c>
      <c r="G33" s="8">
        <f t="shared" si="8"/>
        <v>-16131</v>
      </c>
      <c r="H33" s="8">
        <f t="shared" si="8"/>
        <v>0</v>
      </c>
      <c r="I33" s="8">
        <f t="shared" si="8"/>
        <v>0</v>
      </c>
      <c r="J33" s="8">
        <f t="shared" si="8"/>
        <v>0</v>
      </c>
      <c r="K33" s="8">
        <f t="shared" si="8"/>
        <v>0</v>
      </c>
      <c r="L33" s="8">
        <f t="shared" si="8"/>
        <v>0</v>
      </c>
      <c r="N33" s="18"/>
    </row>
    <row r="34" spans="2:14" x14ac:dyDescent="0.3">
      <c r="B34" s="14" t="s">
        <v>14</v>
      </c>
      <c r="C34" s="8">
        <f t="shared" ref="C34:L34" si="9">IF(C16&gt;0,C16-$N16,0)</f>
        <v>-59426.5</v>
      </c>
      <c r="D34" s="8">
        <f t="shared" si="9"/>
        <v>0</v>
      </c>
      <c r="E34" s="8">
        <f t="shared" si="9"/>
        <v>59426.5</v>
      </c>
      <c r="F34" s="8">
        <f t="shared" si="9"/>
        <v>0</v>
      </c>
      <c r="G34" s="8">
        <f t="shared" si="9"/>
        <v>0</v>
      </c>
      <c r="H34" s="8">
        <f t="shared" si="9"/>
        <v>0</v>
      </c>
      <c r="I34" s="8">
        <f t="shared" si="9"/>
        <v>0</v>
      </c>
      <c r="J34" s="8">
        <f t="shared" si="9"/>
        <v>0</v>
      </c>
      <c r="K34" s="8">
        <f t="shared" si="9"/>
        <v>0</v>
      </c>
      <c r="L34" s="8">
        <f t="shared" si="9"/>
        <v>0</v>
      </c>
      <c r="N34" s="18"/>
    </row>
    <row r="35" spans="2:14" x14ac:dyDescent="0.3">
      <c r="B35" s="14" t="s">
        <v>15</v>
      </c>
      <c r="C35" s="8">
        <f t="shared" ref="C35:L35" si="10">IF(C17&gt;0,C17-$N17,0)</f>
        <v>0</v>
      </c>
      <c r="D35" s="8">
        <f t="shared" si="10"/>
        <v>0</v>
      </c>
      <c r="E35" s="8">
        <f t="shared" si="10"/>
        <v>-21934</v>
      </c>
      <c r="F35" s="8">
        <f t="shared" si="10"/>
        <v>0</v>
      </c>
      <c r="G35" s="8">
        <f t="shared" si="10"/>
        <v>21934</v>
      </c>
      <c r="H35" s="8">
        <f t="shared" si="10"/>
        <v>0</v>
      </c>
      <c r="I35" s="8">
        <f t="shared" si="10"/>
        <v>0</v>
      </c>
      <c r="J35" s="8">
        <f t="shared" si="10"/>
        <v>0</v>
      </c>
      <c r="K35" s="8">
        <f t="shared" si="10"/>
        <v>0</v>
      </c>
      <c r="L35" s="8">
        <f t="shared" si="10"/>
        <v>0</v>
      </c>
      <c r="N35" s="18"/>
    </row>
    <row r="36" spans="2:14" x14ac:dyDescent="0.3">
      <c r="N36" s="10"/>
    </row>
    <row r="37" spans="2:14" x14ac:dyDescent="0.3">
      <c r="B37" s="14" t="s">
        <v>16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24</v>
      </c>
      <c r="I37" s="2" t="s">
        <v>25</v>
      </c>
      <c r="J37" s="2" t="s">
        <v>26</v>
      </c>
      <c r="K37" s="2" t="s">
        <v>27</v>
      </c>
      <c r="L37" s="2" t="s">
        <v>28</v>
      </c>
      <c r="M37" s="4"/>
      <c r="N37" s="10"/>
    </row>
    <row r="38" spans="2:14" x14ac:dyDescent="0.3">
      <c r="B38" s="14" t="s">
        <v>21</v>
      </c>
      <c r="C38" s="8">
        <f t="shared" ref="C38:L38" si="11">IF(C20&gt;0,C20-$N20,0)</f>
        <v>-4987.25</v>
      </c>
      <c r="D38" s="8">
        <f t="shared" si="11"/>
        <v>0</v>
      </c>
      <c r="E38" s="8">
        <f t="shared" si="11"/>
        <v>0</v>
      </c>
      <c r="F38" s="8">
        <f t="shared" si="11"/>
        <v>14126.75</v>
      </c>
      <c r="G38" s="8">
        <f t="shared" si="11"/>
        <v>0</v>
      </c>
      <c r="H38" s="8">
        <f t="shared" si="11"/>
        <v>0</v>
      </c>
      <c r="I38" s="8">
        <f t="shared" si="11"/>
        <v>0</v>
      </c>
      <c r="J38" s="8">
        <f t="shared" si="11"/>
        <v>-2849.25</v>
      </c>
      <c r="K38" s="8">
        <f t="shared" si="11"/>
        <v>0</v>
      </c>
      <c r="L38" s="8">
        <f t="shared" si="11"/>
        <v>-6290.25</v>
      </c>
      <c r="M38" s="9"/>
      <c r="N38" s="18"/>
    </row>
    <row r="39" spans="2:14" x14ac:dyDescent="0.3">
      <c r="B39" s="14" t="s">
        <v>22</v>
      </c>
      <c r="C39" s="8">
        <f t="shared" ref="C39:L39" si="12">IF(C21&gt;0,C21-$N21,0)</f>
        <v>0</v>
      </c>
      <c r="D39" s="8">
        <f t="shared" si="12"/>
        <v>2405</v>
      </c>
      <c r="E39" s="8">
        <f t="shared" si="12"/>
        <v>-1602</v>
      </c>
      <c r="F39" s="8">
        <f t="shared" si="12"/>
        <v>0</v>
      </c>
      <c r="G39" s="8">
        <f t="shared" si="12"/>
        <v>1268</v>
      </c>
      <c r="H39" s="8">
        <f t="shared" si="12"/>
        <v>0</v>
      </c>
      <c r="I39" s="8">
        <f t="shared" si="12"/>
        <v>0</v>
      </c>
      <c r="J39" s="8">
        <f t="shared" si="12"/>
        <v>0</v>
      </c>
      <c r="K39" s="8">
        <f t="shared" si="12"/>
        <v>-2071</v>
      </c>
      <c r="L39" s="8">
        <f t="shared" si="12"/>
        <v>0</v>
      </c>
      <c r="M39" s="9"/>
      <c r="N39" s="18"/>
    </row>
    <row r="40" spans="2:14" x14ac:dyDescent="0.3">
      <c r="B40" s="1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8"/>
    </row>
    <row r="41" spans="2:14" x14ac:dyDescent="0.3">
      <c r="B41" s="1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8"/>
    </row>
    <row r="42" spans="2:14" x14ac:dyDescent="0.3">
      <c r="B42" s="1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8"/>
    </row>
    <row r="43" spans="2:14" x14ac:dyDescent="0.3">
      <c r="B43" s="11" t="s">
        <v>48</v>
      </c>
      <c r="C43" s="9"/>
      <c r="D43" s="9"/>
      <c r="E43" s="9"/>
      <c r="F43" s="9"/>
      <c r="G43" s="9"/>
      <c r="H43" s="9"/>
      <c r="I43" s="9"/>
      <c r="J43" s="11" t="s">
        <v>57</v>
      </c>
      <c r="K43" s="35"/>
      <c r="L43" s="9"/>
      <c r="M43" s="9"/>
      <c r="N43" s="18"/>
    </row>
    <row r="44" spans="2:14" x14ac:dyDescent="0.3">
      <c r="F44" s="11" t="s">
        <v>56</v>
      </c>
      <c r="G44" s="11"/>
    </row>
    <row r="45" spans="2:14" x14ac:dyDescent="0.3">
      <c r="B45" s="1"/>
      <c r="C45" s="1" t="s">
        <v>30</v>
      </c>
      <c r="D45" s="1" t="s">
        <v>32</v>
      </c>
      <c r="E45" s="10"/>
      <c r="F45" s="33" t="s">
        <v>30</v>
      </c>
      <c r="H45" s="1" t="s">
        <v>32</v>
      </c>
      <c r="J45" s="1"/>
      <c r="K45" s="1" t="s">
        <v>30</v>
      </c>
      <c r="L45" s="1" t="s">
        <v>32</v>
      </c>
    </row>
    <row r="46" spans="2:14" x14ac:dyDescent="0.3">
      <c r="B46" s="14" t="s">
        <v>6</v>
      </c>
      <c r="C46" s="31">
        <f>SUMPRODUCT(C26:L26,C$38:L$38)/(SQRT(SUMSQ(C26:L26))*SQRT(SUMSQ(C$38:L$38)))</f>
        <v>-0.24684832049241021</v>
      </c>
      <c r="D46" s="31">
        <f>SUMPRODUCT(C26:L26,C$39:L$39)/(SQRT(SUMSQ(C26:L26))*SQRT(SUMSQ(C$39:L$39)))</f>
        <v>0</v>
      </c>
      <c r="E46" s="17"/>
      <c r="F46" s="34">
        <f>LARGE(C$46:C$55,ROWS(F$46:F46))</f>
        <v>0.75132594375209927</v>
      </c>
      <c r="H46" s="31">
        <f>LARGE(D$46:D$55,ROWS(H$46:H46))</f>
        <v>0.53765130684829987</v>
      </c>
      <c r="J46" s="14" t="s">
        <v>6</v>
      </c>
      <c r="K46" s="31">
        <f>IF(ISERROR(VLOOKUP(C46,$F$46:$F$55, 1, FALSE)),0,1 )</f>
        <v>0</v>
      </c>
      <c r="L46" s="31">
        <f>IF(ISERROR(VLOOKUP(D46,$H$46:$H$55, 1, FALSE)),0,1 )</f>
        <v>0</v>
      </c>
    </row>
    <row r="47" spans="2:14" x14ac:dyDescent="0.3">
      <c r="B47" s="14" t="s">
        <v>7</v>
      </c>
      <c r="C47" s="31">
        <f>SUMPRODUCT(C27:L27,C$38:L$38)/(SQRT(SUMSQ(C27:L27))*SQRT(SUMSQ(C$38:L$38)))</f>
        <v>0</v>
      </c>
      <c r="D47" s="31">
        <f>SUMPRODUCT(C27:L27,C$39:L$39)/(SQRT(SUMSQ(C27:L27))*SQRT(SUMSQ(C$39:L$39)))</f>
        <v>0.38212609975513673</v>
      </c>
      <c r="E47" s="17"/>
      <c r="F47" s="34">
        <f>LARGE(C$46:C$55,ROWS(F$46:F47))</f>
        <v>0.21377817119190493</v>
      </c>
      <c r="H47" s="31">
        <f>LARGE(D$46:D$55,ROWS(H$46:H47))</f>
        <v>0.38212609975513673</v>
      </c>
      <c r="J47" s="14" t="s">
        <v>7</v>
      </c>
      <c r="K47" s="31">
        <f t="shared" ref="K47:K55" si="13">IF(ISERROR(VLOOKUP(C47,$F$46:$F$55, 1, FALSE)),0,1 )</f>
        <v>0</v>
      </c>
      <c r="L47" s="31">
        <f t="shared" ref="L47:L55" si="14">IF(ISERROR(VLOOKUP(D47,$H$46:$H$55, 1, FALSE)),0,1 )</f>
        <v>1</v>
      </c>
    </row>
    <row r="48" spans="2:14" x14ac:dyDescent="0.3">
      <c r="B48" s="14" t="s">
        <v>8</v>
      </c>
      <c r="C48" s="31">
        <f>SUMPRODUCT(C28:L28,C$38:L$38)/(SQRT(SUMSQ(C28:L28))*SQRT(SUMSQ(C$38:L$38)))</f>
        <v>0</v>
      </c>
      <c r="D48" s="31">
        <f>SUMPRODUCT(C28:L28,C$39:L$39)/(SQRT(SUMSQ(C28:L28))*SQRT(SUMSQ(C$39:L$39)))</f>
        <v>0.10500759085624353</v>
      </c>
      <c r="E48" s="17"/>
      <c r="F48" s="34"/>
      <c r="G48" s="10"/>
      <c r="H48" s="31">
        <f>LARGE(D$46:D$55,ROWS(H$46:H48))</f>
        <v>0.10500759085624353</v>
      </c>
      <c r="J48" s="14" t="s">
        <v>8</v>
      </c>
      <c r="K48" s="31">
        <f t="shared" si="13"/>
        <v>0</v>
      </c>
      <c r="L48" s="31">
        <f t="shared" si="14"/>
        <v>1</v>
      </c>
    </row>
    <row r="49" spans="2:12" x14ac:dyDescent="0.3">
      <c r="B49" s="14" t="s">
        <v>9</v>
      </c>
      <c r="C49" s="31">
        <f>SUMPRODUCT(C29:L29,C$38:L$38)/(SQRT(SUMSQ(C29:L29))*SQRT(SUMSQ(C$38:L$38)))</f>
        <v>0.75132594375209927</v>
      </c>
      <c r="D49" s="31">
        <f>SUMPRODUCT(C29:L29,C$39:L$39)/(SQRT(SUMSQ(C29:L29))*SQRT(SUMSQ(C$39:L$39)))</f>
        <v>0</v>
      </c>
      <c r="E49" s="17"/>
      <c r="F49" s="34"/>
      <c r="G49" s="10"/>
      <c r="H49" s="31"/>
      <c r="J49" s="14" t="s">
        <v>9</v>
      </c>
      <c r="K49" s="31">
        <f t="shared" si="13"/>
        <v>1</v>
      </c>
      <c r="L49" s="31">
        <f t="shared" si="14"/>
        <v>0</v>
      </c>
    </row>
    <row r="50" spans="2:12" x14ac:dyDescent="0.3">
      <c r="B50" s="14" t="s">
        <v>10</v>
      </c>
      <c r="C50" s="31">
        <f>SUMPRODUCT(C30:L30,C$38:L$38)/(SQRT(SUMSQ(C30:L30))*SQRT(SUMSQ(C$38:L$38)))</f>
        <v>-0.23503282249650179</v>
      </c>
      <c r="D50" s="31">
        <f>SUMPRODUCT(C30:L30,C$39:L$39)/(SQRT(SUMSQ(C30:L30))*SQRT(SUMSQ(C$39:L$39)))</f>
        <v>0</v>
      </c>
      <c r="E50" s="17"/>
      <c r="F50" s="34"/>
      <c r="H50" s="31"/>
      <c r="J50" s="14" t="s">
        <v>10</v>
      </c>
      <c r="K50" s="31">
        <f t="shared" si="13"/>
        <v>0</v>
      </c>
      <c r="L50" s="31">
        <f t="shared" si="14"/>
        <v>0</v>
      </c>
    </row>
    <row r="51" spans="2:12" x14ac:dyDescent="0.3">
      <c r="B51" s="14" t="s">
        <v>11</v>
      </c>
      <c r="C51" s="31">
        <f>IF((SQRT(SUMSQ(C31:L31))*SQRT(SUMSQ(C$38:L$38)))&gt;0,SUMPRODUCT(C31:L31,C$38:L$38)/(SQRT(SUMSQ(C31:L31))*SQRT(SUMSQ(C$38:L$38))),0)</f>
        <v>0</v>
      </c>
      <c r="D51" s="31">
        <f>IF((SQRT(SUMSQ(C31:L31))*SQRT(SUMSQ(C$39:L$39)))&gt;0,SUMPRODUCT(C31:L31,C$39:L$39)/(SQRT(SUMSQ(C31:L31))*SQRT(SUMSQ(C$39:L$39))),0)</f>
        <v>0</v>
      </c>
      <c r="E51" s="17"/>
      <c r="F51" s="34"/>
      <c r="H51" s="31"/>
      <c r="J51" s="14" t="s">
        <v>11</v>
      </c>
      <c r="K51" s="31">
        <f t="shared" si="13"/>
        <v>0</v>
      </c>
      <c r="L51" s="31">
        <f t="shared" si="14"/>
        <v>0</v>
      </c>
    </row>
    <row r="52" spans="2:12" x14ac:dyDescent="0.3">
      <c r="B52" s="14" t="s">
        <v>12</v>
      </c>
      <c r="C52" s="31">
        <f>SUMPRODUCT(C32:L32,C$38:L$38)/(SQRT(SUMSQ(C32:L32))*SQRT(SUMSQ(C$38:L$38)))</f>
        <v>-0.41855486679550913</v>
      </c>
      <c r="D52" s="31">
        <f>SUMPRODUCT(C32:L32,C$39:L$39)/(SQRT(SUMSQ(C32:L32))*SQRT(SUMSQ(C$39:L$39)))</f>
        <v>-0.13962918095958238</v>
      </c>
      <c r="E52" s="17"/>
      <c r="F52" s="34"/>
      <c r="H52" s="31"/>
      <c r="J52" s="14" t="s">
        <v>12</v>
      </c>
      <c r="K52" s="31">
        <f t="shared" si="13"/>
        <v>0</v>
      </c>
      <c r="L52" s="31">
        <f t="shared" si="14"/>
        <v>0</v>
      </c>
    </row>
    <row r="53" spans="2:12" x14ac:dyDescent="0.3">
      <c r="B53" s="14" t="s">
        <v>13</v>
      </c>
      <c r="C53" s="31">
        <f>SUMPRODUCT(C33:L33,C$38:L$38)/(SQRT(SUMSQ(C33:L33))*SQRT(SUMSQ(C$38:L$38)))</f>
        <v>0</v>
      </c>
      <c r="D53" s="31">
        <f>SUMPRODUCT(C33:L33,C$39:L$39)/(SQRT(SUMSQ(C33:L33))*SQRT(SUMSQ(C$39:L$39)))</f>
        <v>-0.47708568927874034</v>
      </c>
      <c r="E53" s="17"/>
      <c r="F53" s="34"/>
      <c r="H53" s="31"/>
      <c r="J53" s="14" t="s">
        <v>13</v>
      </c>
      <c r="K53" s="31">
        <f t="shared" si="13"/>
        <v>0</v>
      </c>
      <c r="L53" s="31">
        <f t="shared" si="14"/>
        <v>0</v>
      </c>
    </row>
    <row r="54" spans="2:12" x14ac:dyDescent="0.3">
      <c r="B54" s="14" t="s">
        <v>14</v>
      </c>
      <c r="C54" s="31">
        <f>SUMPRODUCT(C34:L34,C$38:L$38)/(SQRT(SUMSQ(C34:L34))*SQRT(SUMSQ(C$38:L$38)))</f>
        <v>0.21377817119190493</v>
      </c>
      <c r="D54" s="31">
        <f>SUMPRODUCT(C34:L34,C$39:L$39)/(SQRT(SUMSQ(C34:L34))*SQRT(SUMSQ(C$39:L$39)))</f>
        <v>-0.30011059009441687</v>
      </c>
      <c r="E54" s="17"/>
      <c r="F54" s="34"/>
      <c r="H54" s="31"/>
      <c r="J54" s="14" t="s">
        <v>14</v>
      </c>
      <c r="K54" s="31">
        <f t="shared" si="13"/>
        <v>1</v>
      </c>
      <c r="L54" s="31">
        <f t="shared" si="14"/>
        <v>0</v>
      </c>
    </row>
    <row r="55" spans="2:12" x14ac:dyDescent="0.3">
      <c r="B55" s="14" t="s">
        <v>15</v>
      </c>
      <c r="C55" s="31">
        <f>SUMPRODUCT(C35:L35,C$38:L$38)/(SQRT(SUMSQ(C35:L35))*SQRT(SUMSQ(C$38:L$38)))</f>
        <v>0</v>
      </c>
      <c r="D55" s="31">
        <f>SUMPRODUCT(C35:L35,C$39:L$39)/(SQRT(SUMSQ(C35:L35))*SQRT(SUMSQ(C$39:L$39)))</f>
        <v>0.53765130684829987</v>
      </c>
      <c r="E55" s="17"/>
      <c r="F55" s="34"/>
      <c r="G55" s="10"/>
      <c r="H55" s="31"/>
      <c r="J55" s="14" t="s">
        <v>15</v>
      </c>
      <c r="K55" s="31">
        <f t="shared" si="13"/>
        <v>0</v>
      </c>
      <c r="L55" s="31">
        <f t="shared" si="14"/>
        <v>1</v>
      </c>
    </row>
    <row r="56" spans="2:12" x14ac:dyDescent="0.3">
      <c r="B56" s="17"/>
      <c r="C56" s="32"/>
      <c r="D56" s="32"/>
      <c r="E56" s="17"/>
      <c r="F56" s="17"/>
      <c r="G56" s="10"/>
      <c r="H56" s="10"/>
    </row>
    <row r="58" spans="2:12" x14ac:dyDescent="0.3">
      <c r="B58" s="17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x14ac:dyDescent="0.3">
      <c r="B59" s="11" t="s">
        <v>23</v>
      </c>
      <c r="C59" s="6"/>
      <c r="E59" s="29"/>
      <c r="F59" s="29" t="s">
        <v>51</v>
      </c>
      <c r="H59" s="16"/>
    </row>
    <row r="61" spans="2:12" x14ac:dyDescent="0.3">
      <c r="B61" s="14" t="s">
        <v>16</v>
      </c>
      <c r="C61" s="8" t="s">
        <v>17</v>
      </c>
      <c r="D61" s="8" t="s">
        <v>18</v>
      </c>
      <c r="E61" s="8" t="s">
        <v>19</v>
      </c>
      <c r="F61" s="8" t="s">
        <v>20</v>
      </c>
      <c r="G61" s="8" t="s">
        <v>5</v>
      </c>
      <c r="H61" s="2" t="s">
        <v>24</v>
      </c>
      <c r="I61" s="2" t="s">
        <v>25</v>
      </c>
      <c r="J61" s="2" t="s">
        <v>26</v>
      </c>
      <c r="K61" s="2" t="s">
        <v>27</v>
      </c>
      <c r="L61" s="2" t="s">
        <v>28</v>
      </c>
    </row>
    <row r="62" spans="2:12" x14ac:dyDescent="0.3">
      <c r="B62" s="14" t="s">
        <v>21</v>
      </c>
      <c r="C62" s="25">
        <f>SUMPRODUCT($C46:$C55,C8:C17,$K$46:$K$55)/SUM(SUMPRODUCT($C46:$C55,$K$46:$K$55))</f>
        <v>11658.805455435549</v>
      </c>
      <c r="D62" s="25">
        <f t="shared" ref="D62:L62" si="15">SUMPRODUCT($C46:$C55,D8:D17,$K$46:$K$55)/SUM(SUMPRODUCT($C46:$C55,$K$46:$K$55))</f>
        <v>0</v>
      </c>
      <c r="E62" s="25">
        <f t="shared" si="15"/>
        <v>26327.762673388341</v>
      </c>
      <c r="F62" s="25">
        <f t="shared" si="15"/>
        <v>24878.272522834406</v>
      </c>
      <c r="G62" s="25">
        <f>SUMPRODUCT($C46:$C55,G8:G17,$K$46:$K$55)/SUM(SUMPRODUCT($C46:$C55,$K$46:$K$55))</f>
        <v>0</v>
      </c>
      <c r="H62" s="25">
        <f t="shared" si="15"/>
        <v>1422.3050943210708</v>
      </c>
      <c r="I62" s="25">
        <f t="shared" si="15"/>
        <v>0</v>
      </c>
      <c r="J62" s="25">
        <f t="shared" si="15"/>
        <v>0</v>
      </c>
      <c r="K62" s="25">
        <f t="shared" si="15"/>
        <v>0</v>
      </c>
      <c r="L62" s="25">
        <f t="shared" si="15"/>
        <v>7580.1777249065499</v>
      </c>
    </row>
    <row r="63" spans="2:12" x14ac:dyDescent="0.3">
      <c r="B63" s="14" t="s">
        <v>22</v>
      </c>
      <c r="C63" s="25">
        <f>SUMPRODUCT($D46:$D55,C8:C17,$L$46:$L$55)/SUM(SUMPRODUCT($D46:$D55,$L$46:$L$55))</f>
        <v>0</v>
      </c>
      <c r="D63" s="25">
        <f t="shared" ref="D63:L63" si="16">SUMPRODUCT($D46:$D55,D8:D17,$L$46:$L$55)/SUM(SUMPRODUCT($D46:$D55,$L$46:$L$55))</f>
        <v>386.82121712382718</v>
      </c>
      <c r="E63" s="25">
        <f t="shared" si="16"/>
        <v>1066.8888230178277</v>
      </c>
      <c r="F63" s="25">
        <f t="shared" si="16"/>
        <v>0</v>
      </c>
      <c r="G63" s="25">
        <f t="shared" si="16"/>
        <v>44402.585280561361</v>
      </c>
      <c r="H63" s="25">
        <f t="shared" si="16"/>
        <v>0</v>
      </c>
      <c r="I63" s="25">
        <f t="shared" si="16"/>
        <v>0</v>
      </c>
      <c r="J63" s="25">
        <f t="shared" si="16"/>
        <v>0</v>
      </c>
      <c r="K63" s="25">
        <f t="shared" si="16"/>
        <v>504.13939328700178</v>
      </c>
      <c r="L63" s="25">
        <f t="shared" si="16"/>
        <v>0</v>
      </c>
    </row>
    <row r="64" spans="2:12" x14ac:dyDescent="0.3">
      <c r="B64" s="17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2:12" x14ac:dyDescent="0.3">
      <c r="B65" s="17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2:12" x14ac:dyDescent="0.3">
      <c r="B66" s="11" t="s">
        <v>34</v>
      </c>
      <c r="C66" s="6"/>
      <c r="D66" s="6"/>
      <c r="E66" s="6"/>
      <c r="F66" s="7"/>
      <c r="H66" s="16"/>
    </row>
    <row r="68" spans="2:12" x14ac:dyDescent="0.3">
      <c r="B68" s="14" t="s">
        <v>16</v>
      </c>
      <c r="C68" s="8" t="s">
        <v>17</v>
      </c>
      <c r="D68" s="8" t="s">
        <v>18</v>
      </c>
      <c r="E68" s="8" t="s">
        <v>19</v>
      </c>
      <c r="F68" s="8" t="s">
        <v>20</v>
      </c>
      <c r="G68" s="8" t="s">
        <v>5</v>
      </c>
      <c r="H68" s="2" t="s">
        <v>24</v>
      </c>
      <c r="I68" s="2" t="s">
        <v>25</v>
      </c>
      <c r="J68" s="2" t="s">
        <v>26</v>
      </c>
      <c r="K68" s="2" t="s">
        <v>27</v>
      </c>
      <c r="L68" s="2" t="s">
        <v>28</v>
      </c>
    </row>
    <row r="69" spans="2:12" x14ac:dyDescent="0.3">
      <c r="B69" s="14" t="s">
        <v>21</v>
      </c>
      <c r="C69" s="25">
        <f>$N$20+SUMPRODUCT($C46:$C55,C26:C35,$K$46:$K$55)/SUM(SUMPRODUCT($C46:$C55,$K$46:$K$55))</f>
        <v>-4558.9375885178961</v>
      </c>
      <c r="D69" s="25">
        <f t="shared" ref="D69:L69" si="17">$N$20+SUMPRODUCT($C46:$C55,D26:D35,$K$46:$K$55)/SUM(SUMPRODUCT($C46:$C55,$K$46:$K$55))</f>
        <v>8331.25</v>
      </c>
      <c r="E69" s="25">
        <f t="shared" si="17"/>
        <v>21494.688320924408</v>
      </c>
      <c r="F69" s="25">
        <f t="shared" si="17"/>
        <v>21824.853831344895</v>
      </c>
      <c r="G69" s="25">
        <f t="shared" si="17"/>
        <v>8331.25</v>
      </c>
      <c r="H69" s="25">
        <f t="shared" si="17"/>
        <v>-1631.1135971684416</v>
      </c>
      <c r="I69" s="25">
        <f t="shared" si="17"/>
        <v>8331.25</v>
      </c>
      <c r="J69" s="25">
        <f t="shared" si="17"/>
        <v>8331.25</v>
      </c>
      <c r="K69" s="25">
        <f t="shared" si="17"/>
        <v>8331.25</v>
      </c>
      <c r="L69" s="25">
        <f t="shared" si="17"/>
        <v>4526.7590334170382</v>
      </c>
    </row>
    <row r="70" spans="2:12" x14ac:dyDescent="0.3">
      <c r="B70" s="14" t="s">
        <v>22</v>
      </c>
      <c r="C70" s="25">
        <f>$N21+SUMPRODUCT($D46:$D55,C27:C36,$L$46:$L$55)/SUM(SUMPRODUCT($D46:$D55,$L$46:$L$55))</f>
        <v>3923.9662411939162</v>
      </c>
      <c r="D70" s="25">
        <f t="shared" ref="D70:L70" si="18">$N21+SUMPRODUCT($D46:$D55,D27:D36,$L$46:$L$55)/SUM(SUMPRODUCT($D46:$D55,$L$46:$L$55))</f>
        <v>-2642.5689996776055</v>
      </c>
      <c r="E70" s="25">
        <f t="shared" si="18"/>
        <v>-568.58726486820797</v>
      </c>
      <c r="F70" s="25">
        <f t="shared" si="18"/>
        <v>5664.0765202682242</v>
      </c>
      <c r="G70" s="25">
        <f t="shared" si="18"/>
        <v>14875.156264545811</v>
      </c>
      <c r="H70" s="25">
        <f t="shared" si="18"/>
        <v>2576.7179813146913</v>
      </c>
      <c r="I70" s="25">
        <f t="shared" si="18"/>
        <v>3888</v>
      </c>
      <c r="J70" s="25">
        <f t="shared" si="18"/>
        <v>3888</v>
      </c>
      <c r="K70" s="25">
        <f t="shared" si="18"/>
        <v>3888</v>
      </c>
      <c r="L70" s="25">
        <f t="shared" si="18"/>
        <v>3387.2392572231693</v>
      </c>
    </row>
    <row r="74" spans="2:12" x14ac:dyDescent="0.3">
      <c r="B74" s="16" t="s">
        <v>33</v>
      </c>
      <c r="E74" s="16" t="s">
        <v>35</v>
      </c>
      <c r="H74" s="16" t="s">
        <v>33</v>
      </c>
      <c r="K74" s="16" t="s">
        <v>35</v>
      </c>
    </row>
    <row r="75" spans="2:12" x14ac:dyDescent="0.3">
      <c r="B75" s="16"/>
      <c r="E75" s="16"/>
    </row>
    <row r="76" spans="2:12" x14ac:dyDescent="0.3">
      <c r="B76" s="14" t="s">
        <v>16</v>
      </c>
      <c r="C76" s="14" t="s">
        <v>21</v>
      </c>
      <c r="E76" s="14" t="s">
        <v>16</v>
      </c>
      <c r="F76" s="14" t="s">
        <v>30</v>
      </c>
      <c r="H76" s="14" t="s">
        <v>16</v>
      </c>
      <c r="I76" s="14" t="s">
        <v>32</v>
      </c>
      <c r="K76" s="14" t="s">
        <v>16</v>
      </c>
      <c r="L76" s="14" t="s">
        <v>32</v>
      </c>
    </row>
    <row r="77" spans="2:12" x14ac:dyDescent="0.3">
      <c r="B77" s="8" t="s">
        <v>19</v>
      </c>
      <c r="C77" s="25">
        <f>HLOOKUP(B77,$C$61:$L$63,2,0)</f>
        <v>26327.762673388341</v>
      </c>
      <c r="E77" s="8" t="s">
        <v>20</v>
      </c>
      <c r="F77" s="25">
        <f t="shared" ref="F77:F86" si="19">HLOOKUP(E77,$C$68:$L$70,2,0)</f>
        <v>21824.853831344895</v>
      </c>
      <c r="H77" s="8" t="s">
        <v>5</v>
      </c>
      <c r="I77" s="25">
        <f t="shared" ref="I77:I86" si="20">HLOOKUP(H77,$C$61:$L$63,3,0)</f>
        <v>44402.585280561361</v>
      </c>
      <c r="K77" s="8" t="s">
        <v>5</v>
      </c>
      <c r="L77" s="25">
        <f t="shared" ref="L77:L86" si="21">HLOOKUP(K77,$C$68:$L$70,3,0)</f>
        <v>14875.156264545811</v>
      </c>
    </row>
    <row r="78" spans="2:12" x14ac:dyDescent="0.3">
      <c r="B78" s="8" t="s">
        <v>20</v>
      </c>
      <c r="C78" s="25">
        <f t="shared" ref="C78:C86" si="22">HLOOKUP(B78,$C$61:$L$63,2,0)</f>
        <v>24878.272522834406</v>
      </c>
      <c r="E78" s="8" t="s">
        <v>19</v>
      </c>
      <c r="F78" s="25">
        <f t="shared" si="19"/>
        <v>21494.688320924408</v>
      </c>
      <c r="H78" s="2" t="s">
        <v>27</v>
      </c>
      <c r="I78" s="25">
        <f t="shared" si="20"/>
        <v>504.13939328700178</v>
      </c>
      <c r="K78" s="2" t="s">
        <v>27</v>
      </c>
      <c r="L78" s="25">
        <f t="shared" si="21"/>
        <v>3888</v>
      </c>
    </row>
    <row r="79" spans="2:12" x14ac:dyDescent="0.3">
      <c r="B79" s="8" t="s">
        <v>17</v>
      </c>
      <c r="C79" s="25">
        <f t="shared" si="22"/>
        <v>11658.805455435549</v>
      </c>
      <c r="E79" s="8" t="s">
        <v>5</v>
      </c>
      <c r="F79" s="25">
        <f t="shared" si="19"/>
        <v>8331.25</v>
      </c>
      <c r="H79" s="8" t="s">
        <v>19</v>
      </c>
      <c r="I79" s="25">
        <f t="shared" si="20"/>
        <v>1066.8888230178277</v>
      </c>
      <c r="K79" s="2" t="s">
        <v>26</v>
      </c>
      <c r="L79" s="25">
        <f t="shared" si="21"/>
        <v>3888</v>
      </c>
    </row>
    <row r="80" spans="2:12" x14ac:dyDescent="0.3">
      <c r="B80" s="2" t="s">
        <v>28</v>
      </c>
      <c r="C80" s="25">
        <f t="shared" si="22"/>
        <v>7580.1777249065499</v>
      </c>
      <c r="E80" s="8" t="s">
        <v>18</v>
      </c>
      <c r="F80" s="25">
        <f t="shared" si="19"/>
        <v>8331.25</v>
      </c>
      <c r="H80" s="8" t="s">
        <v>18</v>
      </c>
      <c r="I80" s="25">
        <f t="shared" si="20"/>
        <v>386.82121712382718</v>
      </c>
      <c r="K80" s="2" t="s">
        <v>25</v>
      </c>
      <c r="L80" s="25">
        <f t="shared" si="21"/>
        <v>3888</v>
      </c>
    </row>
    <row r="81" spans="2:12" x14ac:dyDescent="0.3">
      <c r="B81" s="2" t="s">
        <v>24</v>
      </c>
      <c r="C81" s="25">
        <f t="shared" si="22"/>
        <v>1422.3050943210708</v>
      </c>
      <c r="E81" s="2" t="s">
        <v>27</v>
      </c>
      <c r="F81" s="25">
        <f t="shared" si="19"/>
        <v>8331.25</v>
      </c>
      <c r="H81" s="2" t="s">
        <v>26</v>
      </c>
      <c r="I81" s="25">
        <f t="shared" si="20"/>
        <v>0</v>
      </c>
      <c r="K81" s="2" t="s">
        <v>24</v>
      </c>
      <c r="L81" s="25">
        <f t="shared" si="21"/>
        <v>2576.7179813146913</v>
      </c>
    </row>
    <row r="82" spans="2:12" x14ac:dyDescent="0.3">
      <c r="B82" s="8" t="s">
        <v>5</v>
      </c>
      <c r="C82" s="25">
        <f>HLOOKUP(B82,$C$61:$L$63,2,0)</f>
        <v>0</v>
      </c>
      <c r="E82" s="2" t="s">
        <v>25</v>
      </c>
      <c r="F82" s="25">
        <f t="shared" si="19"/>
        <v>8331.25</v>
      </c>
      <c r="H82" s="2" t="s">
        <v>25</v>
      </c>
      <c r="I82" s="25">
        <f t="shared" si="20"/>
        <v>0</v>
      </c>
      <c r="K82" s="2" t="s">
        <v>28</v>
      </c>
      <c r="L82" s="25">
        <f t="shared" si="21"/>
        <v>3387.2392572231693</v>
      </c>
    </row>
    <row r="83" spans="2:12" x14ac:dyDescent="0.3">
      <c r="B83" s="8" t="s">
        <v>18</v>
      </c>
      <c r="C83" s="25">
        <f t="shared" si="22"/>
        <v>0</v>
      </c>
      <c r="E83" s="2" t="s">
        <v>26</v>
      </c>
      <c r="F83" s="25">
        <f t="shared" si="19"/>
        <v>8331.25</v>
      </c>
      <c r="H83" s="2" t="s">
        <v>24</v>
      </c>
      <c r="I83" s="25">
        <f t="shared" si="20"/>
        <v>0</v>
      </c>
      <c r="K83" s="8" t="s">
        <v>20</v>
      </c>
      <c r="L83" s="25">
        <f t="shared" si="21"/>
        <v>5664.0765202682242</v>
      </c>
    </row>
    <row r="84" spans="2:12" x14ac:dyDescent="0.3">
      <c r="B84" s="2" t="s">
        <v>27</v>
      </c>
      <c r="C84" s="25">
        <f t="shared" si="22"/>
        <v>0</v>
      </c>
      <c r="E84" s="2" t="s">
        <v>28</v>
      </c>
      <c r="F84" s="25">
        <f t="shared" si="19"/>
        <v>4526.7590334170382</v>
      </c>
      <c r="H84" s="2" t="s">
        <v>28</v>
      </c>
      <c r="I84" s="25">
        <f t="shared" si="20"/>
        <v>0</v>
      </c>
      <c r="K84" s="8" t="s">
        <v>17</v>
      </c>
      <c r="L84" s="25">
        <f t="shared" si="21"/>
        <v>3923.9662411939162</v>
      </c>
    </row>
    <row r="85" spans="2:12" x14ac:dyDescent="0.3">
      <c r="B85" s="2" t="s">
        <v>25</v>
      </c>
      <c r="C85" s="25">
        <f t="shared" si="22"/>
        <v>0</v>
      </c>
      <c r="E85" s="2" t="s">
        <v>24</v>
      </c>
      <c r="F85" s="25">
        <f t="shared" si="19"/>
        <v>-1631.1135971684416</v>
      </c>
      <c r="H85" s="8" t="s">
        <v>20</v>
      </c>
      <c r="I85" s="25">
        <f t="shared" si="20"/>
        <v>0</v>
      </c>
      <c r="K85" s="8" t="s">
        <v>19</v>
      </c>
      <c r="L85" s="25">
        <f t="shared" si="21"/>
        <v>-568.58726486820797</v>
      </c>
    </row>
    <row r="86" spans="2:12" x14ac:dyDescent="0.3">
      <c r="B86" s="2" t="s">
        <v>26</v>
      </c>
      <c r="C86" s="25">
        <f t="shared" si="22"/>
        <v>0</v>
      </c>
      <c r="E86" s="8" t="s">
        <v>17</v>
      </c>
      <c r="F86" s="25">
        <f t="shared" si="19"/>
        <v>-4558.9375885178961</v>
      </c>
      <c r="H86" s="8" t="s">
        <v>17</v>
      </c>
      <c r="I86" s="25">
        <f t="shared" si="20"/>
        <v>0</v>
      </c>
      <c r="K86" s="8" t="s">
        <v>18</v>
      </c>
      <c r="L86" s="25">
        <f t="shared" si="21"/>
        <v>-2642.5689996776055</v>
      </c>
    </row>
  </sheetData>
  <sortState ref="K77:L86">
    <sortCondition descending="1" ref="L77:L86"/>
  </sortState>
  <conditionalFormatting sqref="C46:D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L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04"/>
  <sheetViews>
    <sheetView tabSelected="1" topLeftCell="A70" zoomScale="110" zoomScaleNormal="110" workbookViewId="0">
      <selection activeCell="Q80" sqref="Q80"/>
    </sheetView>
  </sheetViews>
  <sheetFormatPr baseColWidth="10" defaultColWidth="8.88671875" defaultRowHeight="14.4" x14ac:dyDescent="0.3"/>
  <cols>
    <col min="1" max="1" width="1.44140625" customWidth="1"/>
    <col min="2" max="2" width="17.5546875" customWidth="1"/>
    <col min="3" max="3" width="12.5546875" bestFit="1" customWidth="1"/>
    <col min="4" max="4" width="11.33203125" bestFit="1" customWidth="1"/>
    <col min="5" max="5" width="10.33203125" customWidth="1"/>
    <col min="7" max="7" width="12.5546875" customWidth="1"/>
    <col min="8" max="8" width="15.88671875" customWidth="1"/>
    <col min="11" max="11" width="9.33203125" customWidth="1"/>
    <col min="12" max="12" width="9.88671875" customWidth="1"/>
    <col min="13" max="13" width="2.6640625" customWidth="1"/>
    <col min="16" max="16" width="17" customWidth="1"/>
    <col min="18" max="18" width="9.6640625" customWidth="1"/>
    <col min="20" max="20" width="10" customWidth="1"/>
    <col min="22" max="22" width="10.5546875" customWidth="1"/>
    <col min="25" max="25" width="10.44140625" customWidth="1"/>
  </cols>
  <sheetData>
    <row r="2" spans="2:31" ht="15.6" x14ac:dyDescent="0.3">
      <c r="B2" s="12" t="s">
        <v>65</v>
      </c>
      <c r="H2" s="24" t="s">
        <v>41</v>
      </c>
      <c r="J2" s="9"/>
    </row>
    <row r="3" spans="2:31" ht="15.6" x14ac:dyDescent="0.3">
      <c r="B3" s="12"/>
      <c r="H3" t="s">
        <v>47</v>
      </c>
      <c r="J3" s="9"/>
    </row>
    <row r="4" spans="2:31" x14ac:dyDescent="0.3">
      <c r="B4" s="27" t="s">
        <v>50</v>
      </c>
      <c r="H4" t="s">
        <v>42</v>
      </c>
      <c r="I4" t="s">
        <v>43</v>
      </c>
      <c r="J4" s="9"/>
    </row>
    <row r="5" spans="2:31" ht="15.6" x14ac:dyDescent="0.3">
      <c r="B5" s="12"/>
      <c r="H5" t="s">
        <v>31</v>
      </c>
      <c r="I5" t="s">
        <v>44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2:31" ht="15.6" x14ac:dyDescent="0.3">
      <c r="B6" s="12"/>
      <c r="P6" s="10"/>
      <c r="Q6" s="10"/>
      <c r="R6" s="10"/>
      <c r="S6" s="10"/>
      <c r="T6" s="10" t="s">
        <v>58</v>
      </c>
      <c r="U6" s="10"/>
      <c r="V6" s="10"/>
      <c r="W6" s="10"/>
      <c r="X6" s="10"/>
      <c r="Y6" s="10"/>
      <c r="Z6" s="10"/>
      <c r="AA6" s="10"/>
    </row>
    <row r="7" spans="2:31" ht="15.6" x14ac:dyDescent="0.35">
      <c r="B7" s="14" t="s">
        <v>37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N7" t="s">
        <v>45</v>
      </c>
      <c r="P7" s="14" t="s">
        <v>16</v>
      </c>
      <c r="Q7" s="14" t="s">
        <v>21</v>
      </c>
      <c r="R7" s="14" t="s">
        <v>22</v>
      </c>
      <c r="T7" s="14" t="s">
        <v>16</v>
      </c>
      <c r="U7" s="14" t="s">
        <v>21</v>
      </c>
      <c r="V7" s="14" t="s">
        <v>22</v>
      </c>
      <c r="W7" s="17"/>
      <c r="X7" s="17"/>
      <c r="Y7" s="17"/>
      <c r="Z7" s="17"/>
      <c r="AA7" s="4"/>
      <c r="AB7" s="4"/>
      <c r="AC7" s="4"/>
      <c r="AD7" s="4"/>
      <c r="AE7" s="10"/>
    </row>
    <row r="8" spans="2:31" x14ac:dyDescent="0.3">
      <c r="B8" s="2" t="s">
        <v>1</v>
      </c>
      <c r="C8" s="8">
        <v>39655</v>
      </c>
      <c r="D8" s="3">
        <v>0</v>
      </c>
      <c r="E8" s="3">
        <v>0</v>
      </c>
      <c r="F8" s="8">
        <v>14975</v>
      </c>
      <c r="G8" s="8">
        <v>31526</v>
      </c>
      <c r="H8" s="3">
        <v>0</v>
      </c>
      <c r="I8" s="8">
        <v>33685</v>
      </c>
      <c r="J8" s="3">
        <v>0</v>
      </c>
      <c r="K8" s="8">
        <v>4</v>
      </c>
      <c r="L8" s="3">
        <v>0</v>
      </c>
      <c r="N8" s="21">
        <f>AVERAGEIF(C8:L8,"&gt;0")</f>
        <v>23969</v>
      </c>
      <c r="P8" s="8" t="s">
        <v>17</v>
      </c>
      <c r="Q8" s="8">
        <v>3344</v>
      </c>
      <c r="R8" s="8">
        <v>0</v>
      </c>
      <c r="T8" s="8" t="s">
        <v>17</v>
      </c>
      <c r="U8" s="8">
        <f>IF(Q8&gt;0,1,0)</f>
        <v>1</v>
      </c>
      <c r="V8" s="8">
        <f>IF(R8&gt;0,1,0)</f>
        <v>0</v>
      </c>
      <c r="W8" s="9"/>
      <c r="X8" s="9"/>
      <c r="Y8" s="9"/>
      <c r="Z8" s="9"/>
      <c r="AA8" s="9"/>
      <c r="AB8" s="9"/>
      <c r="AC8" s="9"/>
      <c r="AD8" s="9"/>
      <c r="AE8" s="10"/>
    </row>
    <row r="9" spans="2:31" x14ac:dyDescent="0.3">
      <c r="B9" s="2" t="s">
        <v>2</v>
      </c>
      <c r="C9" s="3">
        <v>0</v>
      </c>
      <c r="D9" s="8">
        <v>903</v>
      </c>
      <c r="E9" s="8">
        <v>489</v>
      </c>
      <c r="F9" s="3">
        <v>0</v>
      </c>
      <c r="G9" s="3">
        <v>0</v>
      </c>
      <c r="H9" s="3">
        <v>0</v>
      </c>
      <c r="I9" s="8">
        <v>2304</v>
      </c>
      <c r="J9" s="8">
        <v>18652</v>
      </c>
      <c r="K9" s="3">
        <v>0</v>
      </c>
      <c r="L9" s="3">
        <v>0</v>
      </c>
      <c r="N9" s="21">
        <f t="shared" ref="N9:N17" si="0">AVERAGEIF(C9:L9,"&gt;0")</f>
        <v>5587</v>
      </c>
      <c r="P9" s="8" t="s">
        <v>18</v>
      </c>
      <c r="Q9" s="8">
        <v>0</v>
      </c>
      <c r="R9" s="8">
        <v>6293</v>
      </c>
      <c r="T9" s="8" t="s">
        <v>18</v>
      </c>
      <c r="U9" s="8">
        <f t="shared" ref="U9:V17" si="1">IF(Q9&gt;0,1,0)</f>
        <v>0</v>
      </c>
      <c r="V9" s="8">
        <f t="shared" si="1"/>
        <v>1</v>
      </c>
      <c r="W9" s="9"/>
      <c r="X9" s="9"/>
      <c r="Y9" s="9"/>
      <c r="Z9" s="9"/>
      <c r="AA9" s="9"/>
      <c r="AB9" s="9"/>
      <c r="AC9" s="9"/>
      <c r="AD9" s="9"/>
      <c r="AE9" s="10"/>
    </row>
    <row r="10" spans="2:31" x14ac:dyDescent="0.3">
      <c r="B10" s="2" t="s">
        <v>3</v>
      </c>
      <c r="C10" s="3">
        <v>0</v>
      </c>
      <c r="D10" s="8">
        <v>962</v>
      </c>
      <c r="E10" s="8">
        <v>6051</v>
      </c>
      <c r="F10" s="3">
        <v>0</v>
      </c>
      <c r="G10" s="3">
        <v>0</v>
      </c>
      <c r="H10" s="3">
        <v>0</v>
      </c>
      <c r="I10" s="3">
        <v>0</v>
      </c>
      <c r="J10" s="8">
        <v>31121</v>
      </c>
      <c r="K10" s="8">
        <v>118857</v>
      </c>
      <c r="L10" s="8">
        <v>168</v>
      </c>
      <c r="N10" s="21">
        <f t="shared" si="0"/>
        <v>31431.8</v>
      </c>
      <c r="P10" s="8" t="s">
        <v>19</v>
      </c>
      <c r="Q10" s="8">
        <v>0</v>
      </c>
      <c r="R10" s="8">
        <v>2286</v>
      </c>
      <c r="T10" s="8" t="s">
        <v>19</v>
      </c>
      <c r="U10" s="8">
        <f t="shared" si="1"/>
        <v>0</v>
      </c>
      <c r="V10" s="8">
        <f t="shared" si="1"/>
        <v>1</v>
      </c>
      <c r="W10" s="9"/>
      <c r="X10" s="9"/>
      <c r="Y10" s="9"/>
      <c r="Z10" s="9"/>
      <c r="AA10" s="10"/>
    </row>
    <row r="11" spans="2:31" x14ac:dyDescent="0.3">
      <c r="B11" s="2" t="s">
        <v>4</v>
      </c>
      <c r="C11" s="3">
        <v>0</v>
      </c>
      <c r="D11" s="3">
        <v>0</v>
      </c>
      <c r="E11" s="3">
        <v>0</v>
      </c>
      <c r="F11" s="8">
        <v>31957</v>
      </c>
      <c r="G11" s="8">
        <v>5882</v>
      </c>
      <c r="H11" s="3">
        <v>0</v>
      </c>
      <c r="I11" s="8">
        <v>2351</v>
      </c>
      <c r="J11" s="3">
        <v>0</v>
      </c>
      <c r="K11" s="3">
        <v>0</v>
      </c>
      <c r="L11" s="3">
        <v>0</v>
      </c>
      <c r="N11" s="21">
        <f t="shared" si="0"/>
        <v>13396.666666666666</v>
      </c>
      <c r="P11" s="8" t="s">
        <v>20</v>
      </c>
      <c r="Q11" s="8">
        <v>22458</v>
      </c>
      <c r="R11" s="8">
        <v>0</v>
      </c>
      <c r="T11" s="8" t="s">
        <v>20</v>
      </c>
      <c r="U11" s="8">
        <f t="shared" si="1"/>
        <v>1</v>
      </c>
      <c r="V11" s="8">
        <f t="shared" si="1"/>
        <v>0</v>
      </c>
      <c r="W11" s="9"/>
      <c r="X11" s="9"/>
      <c r="Y11" s="9"/>
      <c r="Z11" s="9"/>
      <c r="AA11" s="10"/>
    </row>
    <row r="12" spans="2:31" x14ac:dyDescent="0.3">
      <c r="B12" s="2" t="s">
        <v>5</v>
      </c>
      <c r="C12" s="3">
        <v>0</v>
      </c>
      <c r="D12" s="8">
        <v>44076</v>
      </c>
      <c r="E12" s="8">
        <v>47468</v>
      </c>
      <c r="F12" s="3">
        <v>0</v>
      </c>
      <c r="G12" s="3">
        <v>0</v>
      </c>
      <c r="H12" s="8">
        <v>42970</v>
      </c>
      <c r="I12" s="3">
        <v>0</v>
      </c>
      <c r="J12" s="8">
        <v>690</v>
      </c>
      <c r="K12" s="3">
        <v>0</v>
      </c>
      <c r="L12" s="8">
        <v>44036</v>
      </c>
      <c r="N12" s="21">
        <f t="shared" si="0"/>
        <v>35848</v>
      </c>
      <c r="P12" s="8" t="s">
        <v>5</v>
      </c>
      <c r="Q12" s="8">
        <v>0</v>
      </c>
      <c r="R12" s="8">
        <v>5156</v>
      </c>
      <c r="T12" s="8" t="s">
        <v>5</v>
      </c>
      <c r="U12" s="8">
        <f t="shared" si="1"/>
        <v>0</v>
      </c>
      <c r="V12" s="8">
        <f t="shared" si="1"/>
        <v>1</v>
      </c>
      <c r="W12" s="9"/>
      <c r="X12" s="9"/>
      <c r="Y12" s="9"/>
      <c r="Z12" s="9"/>
      <c r="AA12" s="10"/>
    </row>
    <row r="13" spans="2:31" x14ac:dyDescent="0.3">
      <c r="B13" s="2" t="s">
        <v>24</v>
      </c>
      <c r="C13" s="3">
        <v>2172</v>
      </c>
      <c r="D13" s="8">
        <v>0</v>
      </c>
      <c r="E13" s="8">
        <v>0</v>
      </c>
      <c r="F13" s="3">
        <v>1827</v>
      </c>
      <c r="G13" s="3">
        <v>1519</v>
      </c>
      <c r="H13" s="8">
        <v>0</v>
      </c>
      <c r="I13" s="3">
        <v>1791</v>
      </c>
      <c r="J13" s="8">
        <v>0</v>
      </c>
      <c r="K13" s="8">
        <v>0</v>
      </c>
      <c r="L13" s="8">
        <v>0</v>
      </c>
      <c r="N13" s="21">
        <f t="shared" si="0"/>
        <v>1827.25</v>
      </c>
      <c r="P13" s="2" t="s">
        <v>24</v>
      </c>
      <c r="Q13" s="8">
        <v>0</v>
      </c>
      <c r="R13" s="8">
        <v>0</v>
      </c>
      <c r="T13" s="2" t="s">
        <v>24</v>
      </c>
      <c r="U13" s="8">
        <f t="shared" si="1"/>
        <v>0</v>
      </c>
      <c r="V13" s="8">
        <f t="shared" si="1"/>
        <v>0</v>
      </c>
      <c r="W13" s="9"/>
      <c r="X13" s="9"/>
      <c r="Y13" s="9"/>
      <c r="Z13" s="9"/>
      <c r="AA13" s="10"/>
    </row>
    <row r="14" spans="2:31" x14ac:dyDescent="0.3">
      <c r="B14" s="2" t="s">
        <v>25</v>
      </c>
      <c r="C14" s="3">
        <v>2320</v>
      </c>
      <c r="D14" s="8">
        <v>0</v>
      </c>
      <c r="E14" s="8">
        <v>0</v>
      </c>
      <c r="F14" s="3">
        <v>0</v>
      </c>
      <c r="G14" s="3">
        <v>3984</v>
      </c>
      <c r="H14" s="8">
        <v>0</v>
      </c>
      <c r="I14" s="3">
        <v>0</v>
      </c>
      <c r="J14" s="8">
        <v>0</v>
      </c>
      <c r="K14" s="3">
        <v>0</v>
      </c>
      <c r="L14" s="8">
        <v>0</v>
      </c>
      <c r="N14" s="21">
        <f t="shared" si="0"/>
        <v>3152</v>
      </c>
      <c r="P14" s="2" t="s">
        <v>25</v>
      </c>
      <c r="Q14" s="8">
        <v>0</v>
      </c>
      <c r="R14" s="8"/>
      <c r="T14" s="2" t="s">
        <v>25</v>
      </c>
      <c r="U14" s="8">
        <f t="shared" si="1"/>
        <v>0</v>
      </c>
      <c r="V14" s="8">
        <f t="shared" si="1"/>
        <v>0</v>
      </c>
      <c r="W14" s="9"/>
      <c r="X14" s="9"/>
      <c r="Y14" s="9"/>
      <c r="Z14" s="9"/>
      <c r="AA14" s="10"/>
    </row>
    <row r="15" spans="2:31" x14ac:dyDescent="0.3">
      <c r="B15" s="2" t="s">
        <v>26</v>
      </c>
      <c r="C15" s="3">
        <v>0</v>
      </c>
      <c r="D15" s="8">
        <v>0</v>
      </c>
      <c r="E15" s="8">
        <v>0</v>
      </c>
      <c r="F15" s="3">
        <v>0</v>
      </c>
      <c r="G15" s="3">
        <v>3223</v>
      </c>
      <c r="H15" s="8">
        <v>0</v>
      </c>
      <c r="I15" s="3">
        <v>2270</v>
      </c>
      <c r="J15" s="8">
        <v>0</v>
      </c>
      <c r="K15" s="3">
        <v>0</v>
      </c>
      <c r="L15" s="8">
        <v>0</v>
      </c>
      <c r="N15" s="21">
        <f t="shared" si="0"/>
        <v>2746.5</v>
      </c>
      <c r="P15" s="2" t="s">
        <v>26</v>
      </c>
      <c r="Q15" s="8">
        <v>5482</v>
      </c>
      <c r="R15" s="8">
        <v>0</v>
      </c>
      <c r="T15" s="2" t="s">
        <v>26</v>
      </c>
      <c r="U15" s="8">
        <f t="shared" si="1"/>
        <v>1</v>
      </c>
      <c r="V15" s="8">
        <f t="shared" si="1"/>
        <v>0</v>
      </c>
      <c r="W15" s="9"/>
      <c r="X15" s="9"/>
      <c r="Y15" s="9"/>
      <c r="Z15" s="9"/>
      <c r="AA15" s="10"/>
    </row>
    <row r="16" spans="2:31" x14ac:dyDescent="0.3">
      <c r="B16" s="2" t="s">
        <v>27</v>
      </c>
      <c r="C16" s="3">
        <v>0</v>
      </c>
      <c r="D16" s="8">
        <v>1352</v>
      </c>
      <c r="E16" s="8">
        <v>0</v>
      </c>
      <c r="F16" s="3">
        <v>0</v>
      </c>
      <c r="G16" s="3">
        <v>0</v>
      </c>
      <c r="H16" s="8">
        <v>0</v>
      </c>
      <c r="I16" s="3">
        <v>0</v>
      </c>
      <c r="J16" s="8">
        <v>0</v>
      </c>
      <c r="K16" s="3">
        <v>0</v>
      </c>
      <c r="L16" s="8">
        <v>0</v>
      </c>
      <c r="N16" s="21">
        <f t="shared" si="0"/>
        <v>1352</v>
      </c>
      <c r="P16" s="2" t="s">
        <v>27</v>
      </c>
      <c r="Q16" s="8">
        <v>0</v>
      </c>
      <c r="R16" s="8">
        <v>1817</v>
      </c>
      <c r="T16" s="2" t="s">
        <v>27</v>
      </c>
      <c r="U16" s="8">
        <f t="shared" si="1"/>
        <v>0</v>
      </c>
      <c r="V16" s="8">
        <f t="shared" si="1"/>
        <v>1</v>
      </c>
      <c r="W16" s="9"/>
      <c r="X16" s="9"/>
      <c r="Y16" s="9"/>
      <c r="Z16" s="9"/>
      <c r="AA16" s="10"/>
    </row>
    <row r="17" spans="2:27" x14ac:dyDescent="0.3">
      <c r="B17" s="2" t="s">
        <v>28</v>
      </c>
      <c r="C17" s="3">
        <v>0</v>
      </c>
      <c r="D17" s="8">
        <v>0</v>
      </c>
      <c r="E17" s="8">
        <v>0</v>
      </c>
      <c r="F17" s="3">
        <v>9737</v>
      </c>
      <c r="G17" s="3">
        <v>2675</v>
      </c>
      <c r="H17" s="8">
        <v>0</v>
      </c>
      <c r="I17" s="3">
        <v>0</v>
      </c>
      <c r="J17" s="8">
        <v>0</v>
      </c>
      <c r="K17" s="3">
        <v>0</v>
      </c>
      <c r="L17" s="8">
        <v>0</v>
      </c>
      <c r="N17" s="21">
        <f t="shared" si="0"/>
        <v>6206</v>
      </c>
      <c r="P17" s="2" t="s">
        <v>28</v>
      </c>
      <c r="Q17" s="8">
        <v>2041</v>
      </c>
      <c r="R17" s="8">
        <v>0</v>
      </c>
      <c r="T17" s="2" t="s">
        <v>28</v>
      </c>
      <c r="U17" s="8">
        <f t="shared" si="1"/>
        <v>1</v>
      </c>
      <c r="V17" s="8">
        <f t="shared" si="1"/>
        <v>0</v>
      </c>
      <c r="W17" s="9"/>
      <c r="X17" s="9"/>
      <c r="Y17" s="9"/>
      <c r="Z17" s="9"/>
      <c r="AA17" s="10"/>
    </row>
    <row r="18" spans="2:27" x14ac:dyDescent="0.3">
      <c r="B18" s="4"/>
      <c r="C18" s="5"/>
      <c r="D18" s="9"/>
      <c r="E18" s="9"/>
      <c r="F18" s="5"/>
      <c r="G18" s="5"/>
      <c r="H18" s="9"/>
      <c r="I18" s="5"/>
      <c r="J18" s="9"/>
      <c r="K18" s="5"/>
      <c r="L18" s="9"/>
      <c r="N18" s="23"/>
      <c r="P18" s="4"/>
      <c r="Q18" s="5"/>
      <c r="R18" s="9"/>
      <c r="S18" s="10"/>
      <c r="T18" s="10"/>
      <c r="U18" s="10"/>
      <c r="V18" s="10"/>
      <c r="W18" s="10"/>
      <c r="X18" s="10"/>
      <c r="Y18" s="10"/>
      <c r="Z18" s="10"/>
      <c r="AA18" s="10"/>
    </row>
    <row r="19" spans="2:27" x14ac:dyDescent="0.3">
      <c r="B19" s="4"/>
      <c r="C19" s="9"/>
      <c r="D19" s="9"/>
      <c r="E19" s="9"/>
      <c r="F19" s="9"/>
      <c r="G19" s="9"/>
      <c r="H19" s="9"/>
      <c r="I19" s="9"/>
      <c r="J19" s="9"/>
      <c r="K19" s="9"/>
      <c r="L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2:27" x14ac:dyDescent="0.3">
      <c r="B20" s="27" t="s">
        <v>38</v>
      </c>
      <c r="E20" s="20"/>
      <c r="P20" s="11" t="s">
        <v>57</v>
      </c>
      <c r="Q20" s="11"/>
    </row>
    <row r="21" spans="2:27" x14ac:dyDescent="0.3">
      <c r="P21" s="36" t="s">
        <v>63</v>
      </c>
      <c r="Q21">
        <v>0.2</v>
      </c>
    </row>
    <row r="22" spans="2:27" x14ac:dyDescent="0.3">
      <c r="B22" s="14" t="s">
        <v>37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24</v>
      </c>
      <c r="I22" s="2" t="s">
        <v>25</v>
      </c>
      <c r="J22" s="2" t="s">
        <v>26</v>
      </c>
      <c r="K22" s="2" t="s">
        <v>27</v>
      </c>
      <c r="L22" s="2" t="s">
        <v>28</v>
      </c>
      <c r="P22" s="2" t="s">
        <v>1</v>
      </c>
      <c r="Q22" s="2" t="s">
        <v>2</v>
      </c>
      <c r="R22" s="2" t="s">
        <v>3</v>
      </c>
      <c r="S22" s="2" t="s">
        <v>4</v>
      </c>
      <c r="T22" s="2" t="s">
        <v>5</v>
      </c>
      <c r="U22" s="2" t="s">
        <v>24</v>
      </c>
      <c r="V22" s="2" t="s">
        <v>25</v>
      </c>
      <c r="W22" s="2" t="s">
        <v>26</v>
      </c>
      <c r="X22" s="2" t="s">
        <v>27</v>
      </c>
      <c r="Y22" s="2" t="s">
        <v>28</v>
      </c>
    </row>
    <row r="23" spans="2:27" x14ac:dyDescent="0.3">
      <c r="B23" s="2" t="s">
        <v>1</v>
      </c>
      <c r="C23" s="22">
        <f>SUMPRODUCT(C$8:L$8,C8:L8)/(SQRT(SUMSQ(C$8:L$8))*SQRT(SUMSQ(C8:L8)))</f>
        <v>1</v>
      </c>
      <c r="D23" s="22">
        <f t="shared" ref="D23:D32" si="2">SUMPRODUCT(C$9:L$9,C8:L8)/(SQRT(SUMSQ(C$9:L$9))*SQRT(SUMSQ(C8:L8)))</f>
        <v>6.5814173430945894E-2</v>
      </c>
      <c r="E23" s="22">
        <f t="shared" ref="E23:E32" si="3">SUMPRODUCT(C$10:L$10,C8:L8)/(SQRT(SUMSQ(C$10:L$10))*SQRT(SUMSQ(C8:L8)))</f>
        <v>6.1685446164889393E-5</v>
      </c>
      <c r="F23" s="22">
        <f t="shared" ref="F23:F32" si="4">SUMPRODUCT(C$11:L$11,C8:L8)/(SQRT(SUMSQ(C$11:L$11))*SQRT(SUMSQ(C8:L8)))</f>
        <v>0.36410300802650214</v>
      </c>
      <c r="G23" s="22">
        <f t="shared" ref="G23:G32" si="5">SUMPRODUCT(C$12:L$12,C8:L8)/(SQRT(SUMSQ(C$12:L$12))*SQRT(SUMSQ(C8:L8)))</f>
        <v>0</v>
      </c>
      <c r="H23" s="22">
        <f t="shared" ref="H23:H32" si="6">SUMPRODUCT(C$13:L$13,C8:L8)/(SQRT(SUMSQ(C$13:L$13))*SQRT(SUMSQ(C8:L8)))</f>
        <v>0.96060244965728636</v>
      </c>
      <c r="I23" s="22">
        <f t="shared" ref="I23:I32" si="7">SUMPRODUCT(C$14:L$14,C8:L8)/(SQRT(SUMSQ(C$14:L$14))*SQRT(SUMSQ(C8:L8)))</f>
        <v>0.75334119539274824</v>
      </c>
      <c r="J23" s="22">
        <f t="shared" ref="J23:J32" si="8">SUMPRODUCT(C$15:L$15,C8:L8)/(SQRT(SUMSQ(C$15:L$15))*SQRT(SUMSQ(C8:L8)))</f>
        <v>0.72098441747069386</v>
      </c>
      <c r="K23" s="22">
        <f t="shared" ref="K23:K32" si="9">SUMPRODUCT(C$16:L$16,C8:L8)/(SQRT(SUMSQ(C$16:L$16))*SQRT(SUMSQ(C8:L8)))</f>
        <v>0</v>
      </c>
      <c r="L23" s="22">
        <f t="shared" ref="L23:L32" si="10">SUMPRODUCT(C$17:L$17,C8:L8)/(SQRT(SUMSQ(C$17:L$17))*SQRT(SUMSQ(C8:L8)))</f>
        <v>0.36377707026524497</v>
      </c>
      <c r="O23" t="s">
        <v>59</v>
      </c>
      <c r="P23" s="34">
        <f>IF(LARGE(C$23:C$32,ROWS(P23:P$23))&gt;$Q$21,LARGE(C$23:C$32,ROWS(P23:P$23)),"below threshold")</f>
        <v>1</v>
      </c>
      <c r="Q23" s="34">
        <f>IF(LARGE(D$23:D$32,ROWS(Q23:Q$23))&gt;$Q$21,LARGE(D$23:D$32,ROWS(Q23:Q$23)),"below threshold")</f>
        <v>0.99999999999999978</v>
      </c>
      <c r="R23" s="34">
        <f>IF(LARGE(E$23:E$32,ROWS(R23:R$23))&gt;$Q$21,LARGE(E$23:E$32,ROWS(R23:R$23)),"below threshold")</f>
        <v>1</v>
      </c>
      <c r="S23" s="34">
        <f>IF(LARGE(F$23:F$32,ROWS(S23:S$23))&gt;$Q$21,LARGE(F$23:F$32,ROWS(S23:S$23)),"below threshold")</f>
        <v>1</v>
      </c>
      <c r="T23" s="34">
        <f>IF(LARGE(G$23:G$32,ROWS(T23:T$23))&gt;$Q$21,LARGE(G$23:G$32,ROWS(T23:T$23)),"below threshold")</f>
        <v>0.99999999999999989</v>
      </c>
      <c r="U23" s="34">
        <f>IF(LARGE(H$23:H$32,ROWS(U23:U$23))&gt;$Q$21,LARGE(H$23:H$32,ROWS(U23:U$23)),"below threshold")</f>
        <v>1</v>
      </c>
      <c r="V23" s="34">
        <f>IF(LARGE(I$23:I$32,ROWS(V23:V$23))&gt;$Q$21,LARGE(I$23:I$32,ROWS(V23:V$23)),"below threshold")</f>
        <v>0.99999999999999978</v>
      </c>
      <c r="W23" s="34">
        <f>IF(LARGE(J$23:J$32,ROWS(W23:W$23))&gt;$Q$21,LARGE(J$23:J$32,ROWS(W23:W$23)),"below threshold")</f>
        <v>1</v>
      </c>
      <c r="X23" s="34">
        <f>IF(LARGE(K$23:K$32,ROWS(X23:X$23))&gt;$Q$21,LARGE(K$23:K$32,ROWS(X23:X$23)),"below threshold")</f>
        <v>1</v>
      </c>
      <c r="Y23" s="34">
        <f>IF(LARGE(L$23:L$32,ROWS(Y23:Y$23))&gt;$Q$21,LARGE(L$23:L$32,ROWS(Y23:Y$23)),"below threshold")</f>
        <v>0.99999999999999989</v>
      </c>
    </row>
    <row r="24" spans="2:27" x14ac:dyDescent="0.3">
      <c r="B24" s="2" t="s">
        <v>2</v>
      </c>
      <c r="C24" s="22">
        <f>SUMPRODUCT(C$8:L$8,C9:L9)/(SQRT(SUMSQ(C$8:L$8))*SQRT(SUMSQ(C9:L9)))</f>
        <v>6.5814173430945894E-2</v>
      </c>
      <c r="D24" s="22">
        <f t="shared" si="2"/>
        <v>0.99999999999999978</v>
      </c>
      <c r="E24" s="22">
        <f t="shared" si="3"/>
        <v>0.25235311369307784</v>
      </c>
      <c r="F24" s="22">
        <f t="shared" si="4"/>
        <v>8.8336378867972503E-3</v>
      </c>
      <c r="G24" s="22">
        <f t="shared" si="5"/>
        <v>4.5125774010615634E-2</v>
      </c>
      <c r="H24" s="22">
        <f t="shared" si="6"/>
        <v>5.95138664444472E-2</v>
      </c>
      <c r="I24" s="22">
        <f t="shared" si="7"/>
        <v>0</v>
      </c>
      <c r="J24" s="22">
        <f t="shared" si="8"/>
        <v>7.0487636043721089E-2</v>
      </c>
      <c r="K24" s="22">
        <f t="shared" si="9"/>
        <v>4.7976289947138574E-2</v>
      </c>
      <c r="L24" s="22">
        <f t="shared" si="10"/>
        <v>0</v>
      </c>
      <c r="O24" t="s">
        <v>60</v>
      </c>
      <c r="P24" s="34">
        <f>IF(LARGE(C$23:C$32,ROWS(P$23:P24))&gt;$Q$21,LARGE(C$23:C$32,ROWS(P$23:P24)),"below threshold")</f>
        <v>0.96060244965728636</v>
      </c>
      <c r="Q24" s="34">
        <f>IF(LARGE(D$23:D$32,ROWS(Q$23:Q24))&gt;$Q$21,LARGE(D$23:D$32,ROWS(Q$23:Q24)),"below threshold")</f>
        <v>0.25235311369307784</v>
      </c>
      <c r="R24" s="34">
        <f>IF(LARGE(E$23:E$32,ROWS(R$23:R24))&gt;$Q$21,LARGE(E$23:E$32,ROWS(R$23:R24)),"below threshold")</f>
        <v>0.25235311369307784</v>
      </c>
      <c r="S24" s="34">
        <f>IF(LARGE(F$23:F$32,ROWS(S$23:S24))&gt;$Q$21,LARGE(F$23:F$32,ROWS(S$23:S24)),"below threshold")</f>
        <v>0.99369916033368255</v>
      </c>
      <c r="T24" s="34">
        <f>IF(LARGE(G$23:G$32,ROWS(T$23:T24))&gt;$Q$21,LARGE(G$23:G$32,ROWS(T$23:T24)),"below threshold")</f>
        <v>0.49334087413420225</v>
      </c>
      <c r="U24" s="34">
        <f>IF(LARGE(H$23:H$32,ROWS(U$23:U24))&gt;$Q$21,LARGE(H$23:H$32,ROWS(U$23:U24)),"below threshold")</f>
        <v>0.96060244965728636</v>
      </c>
      <c r="V24" s="34">
        <f>IF(LARGE(I$23:I$32,ROWS(V$23:V24))&gt;$Q$21,LARGE(I$23:I$32,ROWS(V$23:V24)),"below threshold")</f>
        <v>0.75334119539274824</v>
      </c>
      <c r="W24" s="34">
        <f>IF(LARGE(J$23:J$32,ROWS(W$23:W24))&gt;$Q$21,LARGE(J$23:J$32,ROWS(W$23:W24)),"below threshold")</f>
        <v>0.72098441747069386</v>
      </c>
      <c r="X24" s="34">
        <f>IF(LARGE(K$23:K$32,ROWS(X$23:X24))&gt;$Q$21,LARGE(K$23:K$32,ROWS(X$23:X24)),"below threshold")</f>
        <v>0.49334087413420225</v>
      </c>
      <c r="Y24" s="34">
        <f>IF(LARGE(L$23:L$32,ROWS(Y$23:Y24))&gt;$Q$21,LARGE(L$23:L$32,ROWS(Y$23:Y24)),"below threshold")</f>
        <v>0.99369916033368255</v>
      </c>
    </row>
    <row r="25" spans="2:27" x14ac:dyDescent="0.3">
      <c r="B25" s="2" t="s">
        <v>3</v>
      </c>
      <c r="C25" s="22">
        <f t="shared" ref="C25:C32" si="11">SUMPRODUCT(C$8:L$8,C10:L10)/(SQRT(SUMSQ(C$8:L$8))*SQRT(SUMSQ(C10:L10)))</f>
        <v>6.1685446164889393E-5</v>
      </c>
      <c r="D25" s="22">
        <f t="shared" si="2"/>
        <v>0.25235311369307784</v>
      </c>
      <c r="E25" s="22">
        <f t="shared" si="3"/>
        <v>1</v>
      </c>
      <c r="F25" s="22">
        <f t="shared" si="4"/>
        <v>0</v>
      </c>
      <c r="G25" s="22">
        <f t="shared" si="5"/>
        <v>3.2619130748480003E-2</v>
      </c>
      <c r="H25" s="22">
        <f t="shared" si="6"/>
        <v>0</v>
      </c>
      <c r="I25" s="22">
        <f t="shared" si="7"/>
        <v>0</v>
      </c>
      <c r="J25" s="22">
        <f t="shared" si="8"/>
        <v>0</v>
      </c>
      <c r="K25" s="22">
        <f t="shared" si="9"/>
        <v>7.8200860520849392E-3</v>
      </c>
      <c r="L25" s="22">
        <f t="shared" si="10"/>
        <v>0</v>
      </c>
      <c r="O25" t="s">
        <v>61</v>
      </c>
      <c r="P25" s="34">
        <f>IF(LARGE(C$23:C$32,ROWS(P$23:P25))&gt;$Q$21,LARGE(C$23:C$32,ROWS(P$23:P25)),"below threshold")</f>
        <v>0.75334119539274824</v>
      </c>
      <c r="Q25" s="34" t="str">
        <f>IF(LARGE(D$23:D$32,ROWS(Q$23:Q25))&gt;$Q$21,LARGE(D$23:D$32,ROWS(Q$23:Q25)),"below threshold")</f>
        <v>below threshold</v>
      </c>
      <c r="R25" s="34" t="str">
        <f>IF(LARGE(E$23:E$32,ROWS(R$23:R25))&gt;$Q$21,LARGE(E$23:E$32,ROWS(R$23:R25)),"below threshold")</f>
        <v>below threshold</v>
      </c>
      <c r="S25" s="34">
        <f>IF(LARGE(F$23:F$32,ROWS(S$23:S25))&gt;$Q$21,LARGE(F$23:F$32,ROWS(S$23:S25)),"below threshold")</f>
        <v>0.59601897538943294</v>
      </c>
      <c r="T25" s="34" t="str">
        <f>IF(LARGE(G$23:G$32,ROWS(T$23:T25))&gt;$Q$21,LARGE(G$23:G$32,ROWS(T$23:T25)),"below threshold")</f>
        <v>below threshold</v>
      </c>
      <c r="U25" s="34">
        <f>IF(LARGE(H$23:H$32,ROWS(U$23:U25))&gt;$Q$21,LARGE(H$23:H$32,ROWS(U$23:U25)),"below threshold")</f>
        <v>0.65303208941015778</v>
      </c>
      <c r="V25" s="34">
        <f>IF(LARGE(I$23:I$32,ROWS(V$23:V25))&gt;$Q$21,LARGE(I$23:I$32,ROWS(V$23:V25)),"below threshold")</f>
        <v>0.7065099762965853</v>
      </c>
      <c r="W25" s="34">
        <f>IF(LARGE(J$23:J$32,ROWS(W$23:W25))&gt;$Q$21,LARGE(J$23:J$32,ROWS(W$23:W25)),"below threshold")</f>
        <v>0.7065099762965853</v>
      </c>
      <c r="X25" s="34" t="str">
        <f>IF(LARGE(K$23:K$32,ROWS(X$23:X25))&gt;$Q$21,LARGE(K$23:K$32,ROWS(X$23:X25)),"below threshold")</f>
        <v>below threshold</v>
      </c>
      <c r="Y25" s="34">
        <f>IF(LARGE(L$23:L$32,ROWS(Y$23:Y25))&gt;$Q$21,LARGE(L$23:L$32,ROWS(Y$23:Y25)),"below threshold")</f>
        <v>0.58746722226750203</v>
      </c>
    </row>
    <row r="26" spans="2:27" x14ac:dyDescent="0.3">
      <c r="B26" s="2" t="s">
        <v>4</v>
      </c>
      <c r="C26" s="22">
        <f t="shared" si="11"/>
        <v>0.36410300802650214</v>
      </c>
      <c r="D26" s="22">
        <f t="shared" si="2"/>
        <v>8.8336378867972503E-3</v>
      </c>
      <c r="E26" s="22">
        <f t="shared" si="3"/>
        <v>0</v>
      </c>
      <c r="F26" s="22">
        <f t="shared" si="4"/>
        <v>1</v>
      </c>
      <c r="G26" s="22">
        <f t="shared" si="5"/>
        <v>0</v>
      </c>
      <c r="H26" s="22">
        <f t="shared" si="6"/>
        <v>0.59601897538943294</v>
      </c>
      <c r="I26" s="22">
        <f t="shared" si="7"/>
        <v>0.15602093926480934</v>
      </c>
      <c r="J26" s="22">
        <f t="shared" si="8"/>
        <v>0.18916398778228308</v>
      </c>
      <c r="K26" s="22">
        <f t="shared" si="9"/>
        <v>0</v>
      </c>
      <c r="L26" s="22">
        <f t="shared" si="10"/>
        <v>0.99369916033368255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2:27" x14ac:dyDescent="0.3">
      <c r="B27" s="2" t="s">
        <v>5</v>
      </c>
      <c r="C27" s="22">
        <f t="shared" si="11"/>
        <v>0</v>
      </c>
      <c r="D27" s="22">
        <f t="shared" si="2"/>
        <v>4.5125774010615634E-2</v>
      </c>
      <c r="E27" s="22">
        <f t="shared" si="3"/>
        <v>3.2619130748480003E-2</v>
      </c>
      <c r="F27" s="22">
        <f t="shared" si="4"/>
        <v>0</v>
      </c>
      <c r="G27" s="22">
        <f t="shared" si="5"/>
        <v>0.99999999999999989</v>
      </c>
      <c r="H27" s="22">
        <f t="shared" si="6"/>
        <v>0</v>
      </c>
      <c r="I27" s="22">
        <f t="shared" si="7"/>
        <v>0</v>
      </c>
      <c r="J27" s="22">
        <f t="shared" si="8"/>
        <v>0</v>
      </c>
      <c r="K27" s="22">
        <f t="shared" si="9"/>
        <v>0.49334087413420225</v>
      </c>
      <c r="L27" s="22">
        <f t="shared" si="10"/>
        <v>0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2:27" x14ac:dyDescent="0.3">
      <c r="B28" s="2" t="s">
        <v>24</v>
      </c>
      <c r="C28" s="22">
        <f t="shared" si="11"/>
        <v>0.96060244965728636</v>
      </c>
      <c r="D28" s="22">
        <f t="shared" si="2"/>
        <v>5.95138664444472E-2</v>
      </c>
      <c r="E28" s="22">
        <f t="shared" si="3"/>
        <v>0</v>
      </c>
      <c r="F28" s="22">
        <f t="shared" si="4"/>
        <v>0.59601897538943294</v>
      </c>
      <c r="G28" s="22">
        <f t="shared" si="5"/>
        <v>0</v>
      </c>
      <c r="H28" s="22">
        <f t="shared" si="6"/>
        <v>1</v>
      </c>
      <c r="I28" s="22">
        <f t="shared" si="7"/>
        <v>0.65303208941015778</v>
      </c>
      <c r="J28" s="22">
        <f t="shared" si="8"/>
        <v>0.6170754302564293</v>
      </c>
      <c r="K28" s="22">
        <f t="shared" si="9"/>
        <v>0</v>
      </c>
      <c r="L28" s="22">
        <f t="shared" si="10"/>
        <v>0.58746722226750203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2:27" x14ac:dyDescent="0.3">
      <c r="B29" s="2" t="s">
        <v>25</v>
      </c>
      <c r="C29" s="22">
        <f t="shared" si="11"/>
        <v>0.75334119539274824</v>
      </c>
      <c r="D29" s="22">
        <f t="shared" si="2"/>
        <v>0</v>
      </c>
      <c r="E29" s="22">
        <f t="shared" si="3"/>
        <v>0</v>
      </c>
      <c r="F29" s="22">
        <f t="shared" si="4"/>
        <v>0.15602093926480934</v>
      </c>
      <c r="G29" s="22">
        <f t="shared" si="5"/>
        <v>0</v>
      </c>
      <c r="H29" s="22">
        <f t="shared" si="6"/>
        <v>0.65303208941015778</v>
      </c>
      <c r="I29" s="22">
        <f t="shared" si="7"/>
        <v>0.99999999999999978</v>
      </c>
      <c r="J29" s="22">
        <f t="shared" si="8"/>
        <v>0.7065099762965853</v>
      </c>
      <c r="K29" s="22">
        <f t="shared" si="9"/>
        <v>0</v>
      </c>
      <c r="L29" s="22">
        <f t="shared" si="10"/>
        <v>0.22892380341484775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2:27" x14ac:dyDescent="0.3">
      <c r="B30" s="2" t="s">
        <v>26</v>
      </c>
      <c r="C30" s="22">
        <f t="shared" si="11"/>
        <v>0.72098441747069386</v>
      </c>
      <c r="D30" s="22">
        <f t="shared" si="2"/>
        <v>7.0487636043721089E-2</v>
      </c>
      <c r="E30" s="22">
        <f t="shared" si="3"/>
        <v>0</v>
      </c>
      <c r="F30" s="22">
        <f t="shared" si="4"/>
        <v>0.18916398778228308</v>
      </c>
      <c r="G30" s="22">
        <f t="shared" si="5"/>
        <v>0</v>
      </c>
      <c r="H30" s="22">
        <f t="shared" si="6"/>
        <v>0.6170754302564293</v>
      </c>
      <c r="I30" s="22">
        <f t="shared" si="7"/>
        <v>0.7065099762965853</v>
      </c>
      <c r="J30" s="22">
        <f t="shared" si="8"/>
        <v>1</v>
      </c>
      <c r="K30" s="22">
        <f t="shared" si="9"/>
        <v>0</v>
      </c>
      <c r="L30" s="22">
        <f t="shared" si="10"/>
        <v>0.2165831532950265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2:27" x14ac:dyDescent="0.3">
      <c r="B31" s="2" t="s">
        <v>27</v>
      </c>
      <c r="C31" s="22">
        <f t="shared" si="11"/>
        <v>0</v>
      </c>
      <c r="D31" s="22">
        <f t="shared" si="2"/>
        <v>4.7976289947138574E-2</v>
      </c>
      <c r="E31" s="22">
        <f t="shared" si="3"/>
        <v>7.8200860520849392E-3</v>
      </c>
      <c r="F31" s="22">
        <f t="shared" si="4"/>
        <v>0</v>
      </c>
      <c r="G31" s="22">
        <f t="shared" si="5"/>
        <v>0.49334087413420225</v>
      </c>
      <c r="H31" s="22">
        <f t="shared" si="6"/>
        <v>0</v>
      </c>
      <c r="I31" s="22">
        <f t="shared" si="7"/>
        <v>0</v>
      </c>
      <c r="J31" s="22">
        <f t="shared" si="8"/>
        <v>0</v>
      </c>
      <c r="K31" s="22">
        <f t="shared" si="9"/>
        <v>1</v>
      </c>
      <c r="L31" s="22">
        <f t="shared" si="10"/>
        <v>0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2:27" x14ac:dyDescent="0.3">
      <c r="B32" s="2" t="s">
        <v>28</v>
      </c>
      <c r="C32" s="22">
        <f t="shared" si="11"/>
        <v>0.36377707026524497</v>
      </c>
      <c r="D32" s="22">
        <f t="shared" si="2"/>
        <v>0</v>
      </c>
      <c r="E32" s="22">
        <f t="shared" si="3"/>
        <v>0</v>
      </c>
      <c r="F32" s="22">
        <f t="shared" si="4"/>
        <v>0.99369916033368255</v>
      </c>
      <c r="G32" s="22">
        <f t="shared" si="5"/>
        <v>0</v>
      </c>
      <c r="H32" s="22">
        <f t="shared" si="6"/>
        <v>0.58746722226750203</v>
      </c>
      <c r="I32" s="22">
        <f t="shared" si="7"/>
        <v>0.22892380341484775</v>
      </c>
      <c r="J32" s="22">
        <f t="shared" si="8"/>
        <v>0.2165831532950265</v>
      </c>
      <c r="K32" s="22">
        <f t="shared" si="9"/>
        <v>0</v>
      </c>
      <c r="L32" s="22">
        <f t="shared" si="10"/>
        <v>0.99999999999999989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4" spans="2:18" x14ac:dyDescent="0.3">
      <c r="B34" s="27" t="s">
        <v>64</v>
      </c>
      <c r="C34" s="27"/>
      <c r="D34" s="27"/>
      <c r="E34" s="27"/>
      <c r="P34" s="19" t="s">
        <v>40</v>
      </c>
    </row>
    <row r="36" spans="2:18" x14ac:dyDescent="0.3">
      <c r="B36" s="14" t="s">
        <v>37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24</v>
      </c>
      <c r="I36" s="2" t="s">
        <v>25</v>
      </c>
      <c r="J36" s="2" t="s">
        <v>26</v>
      </c>
      <c r="K36" s="2" t="s">
        <v>27</v>
      </c>
      <c r="L36" s="2" t="s">
        <v>28</v>
      </c>
      <c r="P36" s="14" t="s">
        <v>16</v>
      </c>
      <c r="Q36" s="14" t="s">
        <v>21</v>
      </c>
      <c r="R36" s="14" t="s">
        <v>22</v>
      </c>
    </row>
    <row r="37" spans="2:18" x14ac:dyDescent="0.3">
      <c r="B37" s="2" t="s">
        <v>1</v>
      </c>
      <c r="C37" s="31">
        <f>IF(ISERROR(VLOOKUP(C23,P$23:P$32,1,FALSE)),0,1)</f>
        <v>1</v>
      </c>
      <c r="D37" s="31">
        <f t="shared" ref="D37:D46" si="12">IF(ISERROR(VLOOKUP(D23,Q$23:Q$32, 1, FALSE)),0,1 )</f>
        <v>0</v>
      </c>
      <c r="E37" s="31">
        <f t="shared" ref="E37:E46" si="13">IF(ISERROR(VLOOKUP(E23,R$23:R$32, 1, FALSE)),0,1 )</f>
        <v>0</v>
      </c>
      <c r="F37" s="31">
        <f t="shared" ref="F37:F46" si="14">IF(ISERROR(VLOOKUP(F23,S$23:S$32, 1, FALSE)),0,1 )</f>
        <v>0</v>
      </c>
      <c r="G37" s="31">
        <f t="shared" ref="G37:G46" si="15">IF(ISERROR(VLOOKUP(G23,T$23:T$32, 1, FALSE)),0,1 )</f>
        <v>0</v>
      </c>
      <c r="H37" s="31">
        <f t="shared" ref="H37:H46" si="16">IF(ISERROR(VLOOKUP(H23,U$23:U$32, 1, FALSE)),0,1 )</f>
        <v>1</v>
      </c>
      <c r="I37" s="31">
        <f t="shared" ref="I37:I46" si="17">IF(ISERROR(VLOOKUP(I23,V$23:V$32, 1, FALSE)),0,1 )</f>
        <v>1</v>
      </c>
      <c r="J37" s="31">
        <f t="shared" ref="J37:J46" si="18">IF(ISERROR(VLOOKUP(J23,W$23:W$32, 1, FALSE)),0,1 )</f>
        <v>1</v>
      </c>
      <c r="K37" s="31">
        <f t="shared" ref="K37:K46" si="19">IF(ISERROR(VLOOKUP(K23,X$23:X$32, 1, FALSE)),0,1 )</f>
        <v>0</v>
      </c>
      <c r="L37" s="31">
        <f t="shared" ref="L37:L46" si="20">IF(ISERROR(VLOOKUP(L23,Y$23:Y$32, 1, FALSE)),0,1 )</f>
        <v>0</v>
      </c>
      <c r="P37" s="8" t="s">
        <v>17</v>
      </c>
      <c r="Q37" s="37">
        <f>IF((SQRT(SUMSQ($Q$8:$Q$17))*SQRT(SUMSQ(SUMPRODUCT(C23:C32,C37:C46,$U$8:$U$17))))&gt;0,SUMPRODUCT($Q$8:Q$17,C23:C32,C37:C46,U$8:U$17)/SQRT(SUMSQ(SUMPRODUCT(C23:C32,C37:C46,U$8:U$17))),0)</f>
        <v>3344</v>
      </c>
      <c r="R37" s="37">
        <f>IF((SQRT(SUMSQ(R$8:R$17))*SQRT(SUMSQ(SUMPRODUCT(C23:C32,C37:C46,V$8:V$17))))&gt;0,SUMPRODUCT(R$8:R$17,C23:C32,C37:C46,V$8:V$17)/SQRT(SUMSQ(SUMPRODUCT(C23:C32,C37:C46,V$8:V$17))),0)</f>
        <v>0</v>
      </c>
    </row>
    <row r="38" spans="2:18" x14ac:dyDescent="0.3">
      <c r="B38" s="2" t="s">
        <v>2</v>
      </c>
      <c r="C38" s="31">
        <f t="shared" ref="C38:C46" si="21">IF(ISERROR(VLOOKUP(C24,P$23:P$32,1,FALSE)),0,1)</f>
        <v>0</v>
      </c>
      <c r="D38" s="31">
        <f t="shared" si="12"/>
        <v>1</v>
      </c>
      <c r="E38" s="31">
        <f t="shared" si="13"/>
        <v>1</v>
      </c>
      <c r="F38" s="31">
        <f t="shared" si="14"/>
        <v>0</v>
      </c>
      <c r="G38" s="31">
        <f t="shared" si="15"/>
        <v>0</v>
      </c>
      <c r="H38" s="31">
        <f t="shared" si="16"/>
        <v>0</v>
      </c>
      <c r="I38" s="31">
        <f t="shared" si="17"/>
        <v>0</v>
      </c>
      <c r="J38" s="31">
        <f t="shared" si="18"/>
        <v>0</v>
      </c>
      <c r="K38" s="31">
        <f t="shared" si="19"/>
        <v>0</v>
      </c>
      <c r="L38" s="31">
        <f t="shared" si="20"/>
        <v>0</v>
      </c>
      <c r="P38" s="8" t="s">
        <v>18</v>
      </c>
      <c r="Q38" s="37">
        <f>IF((SQRT(SUMSQ(Q$8:Q$17))*SQRT(SUMSQ(SUMPRODUCT(D23:D32,D37:D46,U$8:U$17))))&gt;0,SUMPRODUCT(Q$8:Q$17,D23:D32,D37:D46,U$8:U$17)/SQRT(SUMSQ(SUMPRODUCT(D23:D32,D37:D46,U$8:U$17))),0)</f>
        <v>0</v>
      </c>
      <c r="R38" s="37">
        <f>IF((SQRT(SUMSQ($R$8:$R$17))*SQRT(SUMSQ(SUMPRODUCT(D23:D32,D37:D46,V$8:$V$17))))&gt;0,SUMPRODUCT($R$8:R$17,D23:D32,D37:D46,V$8:V$17)/SQRT(SUMSQ(SUMPRODUCT(D23:D32,D37:D46,V$8:V$17))),0)</f>
        <v>5485.5768255677604</v>
      </c>
    </row>
    <row r="39" spans="2:18" x14ac:dyDescent="0.3">
      <c r="B39" s="2" t="s">
        <v>3</v>
      </c>
      <c r="C39" s="31">
        <f t="shared" si="21"/>
        <v>0</v>
      </c>
      <c r="D39" s="31">
        <f t="shared" si="12"/>
        <v>1</v>
      </c>
      <c r="E39" s="31">
        <f t="shared" si="13"/>
        <v>1</v>
      </c>
      <c r="F39" s="31">
        <f t="shared" si="14"/>
        <v>0</v>
      </c>
      <c r="G39" s="31">
        <f t="shared" si="15"/>
        <v>0</v>
      </c>
      <c r="H39" s="31">
        <f t="shared" si="16"/>
        <v>0</v>
      </c>
      <c r="I39" s="31">
        <f t="shared" si="17"/>
        <v>0</v>
      </c>
      <c r="J39" s="31">
        <f t="shared" si="18"/>
        <v>0</v>
      </c>
      <c r="K39" s="31">
        <f t="shared" si="19"/>
        <v>0</v>
      </c>
      <c r="L39" s="31">
        <f t="shared" si="20"/>
        <v>0</v>
      </c>
      <c r="P39" s="8" t="s">
        <v>19</v>
      </c>
      <c r="Q39" s="37">
        <f>IF((SQRT(SUMSQ(Q$8:Q$17))*SQRT(SUMSQ(SUMPRODUCT(E23:E32,E37:E46,U$8:U$17))))&gt;0,SUMPRODUCT(Q$8:Q$17,E23:E32,E37:E46,U$8:U$17)/SQRT(SUMSQ(SUMPRODUCT(E23:E32,E37:E46,U$8:U$17))),0)</f>
        <v>0</v>
      </c>
      <c r="R39" s="37">
        <f>IF((SQRT(SUMSQ(R$8:R$17))*SQRT(SUMSQ(SUMPRODUCT(E23:E32,E37:E46,V$8:V$17))))&gt;0,SUMPRODUCT(R$8:R$17,E23:E32,E37:E46,V$8:V$17)/SQRT(SUMSQ(SUMPRODUCT(E23:E32,E37:E46,V$8:V$17))),0)</f>
        <v>3093.4231744322378</v>
      </c>
    </row>
    <row r="40" spans="2:18" x14ac:dyDescent="0.3">
      <c r="B40" s="2" t="s">
        <v>4</v>
      </c>
      <c r="C40" s="31">
        <f t="shared" si="21"/>
        <v>0</v>
      </c>
      <c r="D40" s="31">
        <f t="shared" si="12"/>
        <v>0</v>
      </c>
      <c r="E40" s="31">
        <f t="shared" si="13"/>
        <v>0</v>
      </c>
      <c r="F40" s="31">
        <f t="shared" si="14"/>
        <v>1</v>
      </c>
      <c r="G40" s="31">
        <f t="shared" si="15"/>
        <v>0</v>
      </c>
      <c r="H40" s="31">
        <f t="shared" si="16"/>
        <v>0</v>
      </c>
      <c r="I40" s="31">
        <f t="shared" si="17"/>
        <v>0</v>
      </c>
      <c r="J40" s="31">
        <f t="shared" si="18"/>
        <v>0</v>
      </c>
      <c r="K40" s="31">
        <f t="shared" si="19"/>
        <v>0</v>
      </c>
      <c r="L40" s="31">
        <f t="shared" si="20"/>
        <v>1</v>
      </c>
      <c r="P40" s="8" t="s">
        <v>20</v>
      </c>
      <c r="Q40" s="37">
        <f>IF((SQRT(SUMSQ(Q$8:Q$17))*SQRT(SUMSQ(SUMPRODUCT(F23:F32,F37:F46,U$8:U$17))))&gt;0,SUMPRODUCT(Q$8:Q$17,F23:F32,F37:F46,U$8:U$17)/SQRT(SUMSQ(SUMPRODUCT(F23:F32,F37:F46,U$8:U$17))),0)</f>
        <v>12281.762701922809</v>
      </c>
      <c r="R40" s="37">
        <f>IF((SQRT(SUMSQ(R$8:R$17))*SQRT(SUMSQ(SUMPRODUCT(F23:F32,F37:F46,V$8:V$17))))&gt;0,SUMPRODUCT(R$8:R$17,F23:F32,F37:F46,V$8:V$17)/SQRT(SUMSQ(SUMPRODUCT(F23:F32,F37:F46,V$8:V$17))),0)</f>
        <v>0</v>
      </c>
    </row>
    <row r="41" spans="2:18" x14ac:dyDescent="0.3">
      <c r="B41" s="2" t="s">
        <v>5</v>
      </c>
      <c r="C41" s="31">
        <f t="shared" si="21"/>
        <v>0</v>
      </c>
      <c r="D41" s="31">
        <f t="shared" si="12"/>
        <v>0</v>
      </c>
      <c r="E41" s="31">
        <f t="shared" si="13"/>
        <v>0</v>
      </c>
      <c r="F41" s="31">
        <f t="shared" si="14"/>
        <v>0</v>
      </c>
      <c r="G41" s="31">
        <f t="shared" si="15"/>
        <v>1</v>
      </c>
      <c r="H41" s="31">
        <f t="shared" si="16"/>
        <v>0</v>
      </c>
      <c r="I41" s="31">
        <f t="shared" si="17"/>
        <v>0</v>
      </c>
      <c r="J41" s="31">
        <f t="shared" si="18"/>
        <v>0</v>
      </c>
      <c r="K41" s="31">
        <f t="shared" si="19"/>
        <v>1</v>
      </c>
      <c r="L41" s="31">
        <f t="shared" si="20"/>
        <v>0</v>
      </c>
      <c r="P41" s="8" t="s">
        <v>5</v>
      </c>
      <c r="Q41" s="37">
        <f>IF((SQRT(SUMSQ(Q$8:Q$17))*SQRT(SUMSQ(SUMPRODUCT(G23:G32,G37:G46,U$8:U$17))))&gt;0,SUMPRODUCT(Q$8:Q$17,G23:G32,G37:G46,U$8:U$17)/SQRT(SUMSQ(SUMPRODUCT(G23:G32,G37:G46,U$8:U$17))),0)</f>
        <v>0</v>
      </c>
      <c r="R41" s="37">
        <f>IF((SQRT(SUMSQ(R$8:R$17))*SQRT(SUMSQ(SUMPRODUCT(G23:G32,G37:G46,V$8:V$17))))&gt;0,SUMPRODUCT(R$8:R$17,G23:G32,G37:G46,V$8:V$17)/SQRT(SUMSQ(SUMPRODUCT(G23:G32,G37:G46,V$8:V$17))),0)</f>
        <v>4052.9262093698862</v>
      </c>
    </row>
    <row r="42" spans="2:18" x14ac:dyDescent="0.3">
      <c r="B42" s="2" t="s">
        <v>24</v>
      </c>
      <c r="C42" s="31">
        <f t="shared" si="21"/>
        <v>1</v>
      </c>
      <c r="D42" s="31">
        <f t="shared" si="12"/>
        <v>0</v>
      </c>
      <c r="E42" s="31">
        <f t="shared" si="13"/>
        <v>0</v>
      </c>
      <c r="F42" s="31">
        <f t="shared" si="14"/>
        <v>1</v>
      </c>
      <c r="G42" s="31">
        <f t="shared" si="15"/>
        <v>0</v>
      </c>
      <c r="H42" s="31">
        <f t="shared" si="16"/>
        <v>1</v>
      </c>
      <c r="I42" s="31">
        <f t="shared" si="17"/>
        <v>0</v>
      </c>
      <c r="J42" s="31">
        <f t="shared" si="18"/>
        <v>0</v>
      </c>
      <c r="K42" s="31">
        <f t="shared" si="19"/>
        <v>0</v>
      </c>
      <c r="L42" s="31">
        <f t="shared" si="20"/>
        <v>1</v>
      </c>
      <c r="P42" s="2" t="s">
        <v>24</v>
      </c>
      <c r="Q42" s="37">
        <f>IF((SQRT(SUMSQ(Q$8:Q$17))*SQRT(SUMSQ(SUMPRODUCT(H23:H32,H37:H46,U$8:U$17))))&gt;0,SUMPRODUCT(Q$8:Q$17,H23:H32,H37:H46,U$8:U$17)/SQRT(SUMSQ(SUMPRODUCT(H23:H32,H37:H46,U$8:U$17))),0)</f>
        <v>3344</v>
      </c>
      <c r="R42" s="37">
        <f>IF((SQRT(SUMSQ(R$8:R$17))*SQRT(SUMSQ(SUMPRODUCT(H23:H32,H37:H46,V$8:V$17))))&gt;0,SUMPRODUCT(R$8:R$17,H23:H32,H37:H46,V$8:V$17)/SQRT(SUMSQ(SUMPRODUCT(H23:H32,H37:H46,V$8:V$17))),0)</f>
        <v>0</v>
      </c>
    </row>
    <row r="43" spans="2:18" x14ac:dyDescent="0.3">
      <c r="B43" s="2" t="s">
        <v>25</v>
      </c>
      <c r="C43" s="31">
        <f t="shared" si="21"/>
        <v>1</v>
      </c>
      <c r="D43" s="31">
        <f t="shared" si="12"/>
        <v>0</v>
      </c>
      <c r="E43" s="31">
        <f t="shared" si="13"/>
        <v>0</v>
      </c>
      <c r="F43" s="31">
        <f t="shared" si="14"/>
        <v>0</v>
      </c>
      <c r="G43" s="31">
        <f t="shared" si="15"/>
        <v>0</v>
      </c>
      <c r="H43" s="31">
        <f t="shared" si="16"/>
        <v>1</v>
      </c>
      <c r="I43" s="31">
        <f t="shared" si="17"/>
        <v>1</v>
      </c>
      <c r="J43" s="31">
        <f t="shared" si="18"/>
        <v>1</v>
      </c>
      <c r="K43" s="31">
        <f t="shared" si="19"/>
        <v>0</v>
      </c>
      <c r="L43" s="31">
        <f t="shared" si="20"/>
        <v>0</v>
      </c>
      <c r="P43" s="2" t="s">
        <v>25</v>
      </c>
      <c r="Q43" s="37">
        <f>IF((SQRT(SUMSQ(Q$8:Q$17))*SQRT(SUMSQ(SUMPRODUCT(I23:I32,I37:I46,U$8:U$17))))&gt;0,SUMPRODUCT(Q$8:Q$17,I23:I32,I37:I46,U$8:U$17)/SQRT(SUMSQ(SUMPRODUCT(I23:I32,I37:I46,U$8:U$17))),0)</f>
        <v>4378.7070705667438</v>
      </c>
      <c r="R43" s="37">
        <f>IF((SQRT(SUMSQ(R$8:R$17))*SQRT(SUMSQ(SUMPRODUCT(I23:I32,I37:I46,V$8:V$17))))&gt;0,SUMPRODUCT(R$8:R$17,I23:I32,I37:I46,V$8:V$17)/SQRT(SUMSQ(SUMPRODUCT(I23:I32,I37:I46,V$8:V$17))),0)</f>
        <v>0</v>
      </c>
    </row>
    <row r="44" spans="2:18" x14ac:dyDescent="0.3">
      <c r="B44" s="2" t="s">
        <v>26</v>
      </c>
      <c r="C44" s="31">
        <f t="shared" si="21"/>
        <v>0</v>
      </c>
      <c r="D44" s="31">
        <f t="shared" si="12"/>
        <v>0</v>
      </c>
      <c r="E44" s="31">
        <f t="shared" si="13"/>
        <v>0</v>
      </c>
      <c r="F44" s="31">
        <f t="shared" si="14"/>
        <v>0</v>
      </c>
      <c r="G44" s="31">
        <f t="shared" si="15"/>
        <v>0</v>
      </c>
      <c r="H44" s="31">
        <f t="shared" si="16"/>
        <v>0</v>
      </c>
      <c r="I44" s="31">
        <f t="shared" si="17"/>
        <v>1</v>
      </c>
      <c r="J44" s="31">
        <f t="shared" si="18"/>
        <v>1</v>
      </c>
      <c r="K44" s="31">
        <f t="shared" si="19"/>
        <v>0</v>
      </c>
      <c r="L44" s="31">
        <f t="shared" si="20"/>
        <v>0</v>
      </c>
      <c r="P44" s="2" t="s">
        <v>26</v>
      </c>
      <c r="Q44" s="37">
        <f>IF((SQRT(SUMSQ(Q$8:Q$17))*SQRT(SUMSQ(SUMPRODUCT(J23:J32,J37:J46,U$8:U$17))))&gt;0,SUMPRODUCT(Q$8:Q$17,J23:J32,J37:J46,U$8:U$17)/SQRT(SUMSQ(SUMPRODUCT(J23:J32,J37:J46,U$8:U$17))),0)</f>
        <v>4586.3122361225023</v>
      </c>
      <c r="R44" s="37">
        <f>IF((SQRT(SUMSQ(R$8:R$17))*SQRT(SUMSQ(SUMPRODUCT(J23:J32,J37:J46,V$8:V$17))))&gt;0,SUMPRODUCT(R$8:R$17,J23:J32,J37:J46,V$8:V$17)/SQRT(SUMSQ(SUMPRODUCT(J23:J32,J37:J46,V$8:V$17))),0)</f>
        <v>0</v>
      </c>
    </row>
    <row r="45" spans="2:18" x14ac:dyDescent="0.3">
      <c r="B45" s="2" t="s">
        <v>27</v>
      </c>
      <c r="C45" s="31">
        <f t="shared" si="21"/>
        <v>0</v>
      </c>
      <c r="D45" s="31">
        <f t="shared" si="12"/>
        <v>0</v>
      </c>
      <c r="E45" s="31">
        <f t="shared" si="13"/>
        <v>0</v>
      </c>
      <c r="F45" s="31">
        <f t="shared" si="14"/>
        <v>0</v>
      </c>
      <c r="G45" s="31">
        <f t="shared" si="15"/>
        <v>1</v>
      </c>
      <c r="H45" s="31">
        <f t="shared" si="16"/>
        <v>0</v>
      </c>
      <c r="I45" s="31">
        <f t="shared" si="17"/>
        <v>0</v>
      </c>
      <c r="J45" s="31">
        <f t="shared" si="18"/>
        <v>0</v>
      </c>
      <c r="K45" s="31">
        <f t="shared" si="19"/>
        <v>1</v>
      </c>
      <c r="L45" s="31">
        <f t="shared" si="20"/>
        <v>0</v>
      </c>
      <c r="P45" s="2" t="s">
        <v>27</v>
      </c>
      <c r="Q45" s="37">
        <f>IF((SQRT(SUMSQ(Q$8:Q$17))*SQRT(SUMSQ(SUMPRODUCT(K23:K32,K37:K46,U$8:U$17))))&gt;0,SUMPRODUCT(Q$8:Q$17,K23:K32,K37:K46,U$8:U$17)/SQRT(SUMSQ(SUMPRODUCT(K23:K32,K37:K46,U$8:U$17))),0)</f>
        <v>0</v>
      </c>
      <c r="R45" s="37">
        <f>IF((SQRT(SUMSQ(R$8:R$17))*SQRT(SUMSQ(SUMPRODUCT(K23:K32,K37:K46,V$8:V$17))))&gt;0,SUMPRODUCT(R$8:R$17,K23:K32,K37:K46,V$8:V$17)/SQRT(SUMSQ(SUMPRODUCT(K23:K32,K37:K46,V$8:V$17))),0)</f>
        <v>2920.0737906301138</v>
      </c>
    </row>
    <row r="46" spans="2:18" x14ac:dyDescent="0.3">
      <c r="B46" s="2" t="s">
        <v>28</v>
      </c>
      <c r="C46" s="31">
        <f t="shared" si="21"/>
        <v>0</v>
      </c>
      <c r="D46" s="31">
        <f t="shared" si="12"/>
        <v>0</v>
      </c>
      <c r="E46" s="31">
        <f t="shared" si="13"/>
        <v>0</v>
      </c>
      <c r="F46" s="31">
        <f t="shared" si="14"/>
        <v>1</v>
      </c>
      <c r="G46" s="31">
        <f t="shared" si="15"/>
        <v>0</v>
      </c>
      <c r="H46" s="31">
        <f t="shared" si="16"/>
        <v>0</v>
      </c>
      <c r="I46" s="31">
        <f t="shared" si="17"/>
        <v>0</v>
      </c>
      <c r="J46" s="31">
        <f t="shared" si="18"/>
        <v>0</v>
      </c>
      <c r="K46" s="31">
        <f t="shared" si="19"/>
        <v>0</v>
      </c>
      <c r="L46" s="31">
        <f t="shared" si="20"/>
        <v>1</v>
      </c>
      <c r="P46" s="2" t="s">
        <v>28</v>
      </c>
      <c r="Q46" s="37">
        <f>IF((SQRT(SUMSQ(Q$8:Q$17))*SQRT(SUMSQ(SUMPRODUCT(L23:L32,L37:L46,U$8:U$17))))&gt;0,SUMPRODUCT(Q$8:Q$17,L23:L32,L37:L46,U$8:U$17)/SQRT(SUMSQ(SUMPRODUCT(L23:L32,L37:L46,U$8:U$17))),0)</f>
        <v>12217.237298077192</v>
      </c>
      <c r="R46" s="37">
        <f>IF((SQRT(SUMSQ(R$8:R$17))*SQRT(SUMSQ(SUMPRODUCT(L23:L32,L37:L46,V$8:V$17))))&gt;0,SUMPRODUCT(R$8:R$17,L23:L32,L37:L46,V$8:V$17)/SQRT(SUMSQ(SUMPRODUCT(L23:L32,L37:L46,V$8:V$17))),0)</f>
        <v>0</v>
      </c>
    </row>
    <row r="49" spans="2:17" ht="15.6" x14ac:dyDescent="0.3">
      <c r="B49" s="27" t="s">
        <v>52</v>
      </c>
      <c r="C49" s="6"/>
      <c r="D49" s="6"/>
      <c r="E49" s="6"/>
    </row>
    <row r="51" spans="2:17" x14ac:dyDescent="0.3">
      <c r="B51" s="14" t="s">
        <v>37</v>
      </c>
      <c r="C51" s="14" t="s">
        <v>6</v>
      </c>
      <c r="D51" s="14" t="s">
        <v>7</v>
      </c>
      <c r="E51" s="14" t="s">
        <v>8</v>
      </c>
      <c r="F51" s="14" t="s">
        <v>9</v>
      </c>
      <c r="G51" s="14" t="s">
        <v>10</v>
      </c>
      <c r="H51" s="14" t="s">
        <v>11</v>
      </c>
      <c r="I51" s="14" t="s">
        <v>12</v>
      </c>
      <c r="J51" s="14" t="s">
        <v>13</v>
      </c>
      <c r="K51" s="14" t="s">
        <v>14</v>
      </c>
      <c r="L51" s="14" t="s">
        <v>15</v>
      </c>
    </row>
    <row r="52" spans="2:17" x14ac:dyDescent="0.3">
      <c r="B52" s="2" t="s">
        <v>1</v>
      </c>
      <c r="C52" s="8">
        <f>IF(C8&gt;0,C8-$N$8,0)</f>
        <v>15686</v>
      </c>
      <c r="D52" s="8">
        <f t="shared" ref="D52:L52" si="22">IF(D8&gt;0,D8-$N$8,0)</f>
        <v>0</v>
      </c>
      <c r="E52" s="8">
        <f t="shared" si="22"/>
        <v>0</v>
      </c>
      <c r="F52" s="8">
        <f t="shared" si="22"/>
        <v>-8994</v>
      </c>
      <c r="G52" s="8">
        <f t="shared" si="22"/>
        <v>7557</v>
      </c>
      <c r="H52" s="8">
        <f t="shared" si="22"/>
        <v>0</v>
      </c>
      <c r="I52" s="8">
        <f t="shared" si="22"/>
        <v>9716</v>
      </c>
      <c r="J52" s="8">
        <f t="shared" si="22"/>
        <v>0</v>
      </c>
      <c r="K52" s="8">
        <f t="shared" si="22"/>
        <v>-23965</v>
      </c>
      <c r="L52" s="8">
        <f t="shared" si="22"/>
        <v>0</v>
      </c>
    </row>
    <row r="53" spans="2:17" x14ac:dyDescent="0.3">
      <c r="B53" s="2" t="s">
        <v>2</v>
      </c>
      <c r="C53" s="8">
        <f t="shared" ref="C53:L53" si="23">IF(C9&gt;0,C9-$N$8,0)</f>
        <v>0</v>
      </c>
      <c r="D53" s="8">
        <f t="shared" si="23"/>
        <v>-23066</v>
      </c>
      <c r="E53" s="8">
        <f t="shared" si="23"/>
        <v>-23480</v>
      </c>
      <c r="F53" s="8">
        <f t="shared" si="23"/>
        <v>0</v>
      </c>
      <c r="G53" s="8">
        <f t="shared" si="23"/>
        <v>0</v>
      </c>
      <c r="H53" s="8">
        <f t="shared" si="23"/>
        <v>0</v>
      </c>
      <c r="I53" s="8">
        <f t="shared" si="23"/>
        <v>-21665</v>
      </c>
      <c r="J53" s="8">
        <f t="shared" si="23"/>
        <v>-5317</v>
      </c>
      <c r="K53" s="8">
        <f t="shared" si="23"/>
        <v>0</v>
      </c>
      <c r="L53" s="8">
        <f t="shared" si="23"/>
        <v>0</v>
      </c>
    </row>
    <row r="54" spans="2:17" x14ac:dyDescent="0.3">
      <c r="B54" s="2" t="s">
        <v>3</v>
      </c>
      <c r="C54" s="8">
        <f t="shared" ref="C54:L54" si="24">IF(C10&gt;0,C10-$N$8,0)</f>
        <v>0</v>
      </c>
      <c r="D54" s="8">
        <f t="shared" si="24"/>
        <v>-23007</v>
      </c>
      <c r="E54" s="8">
        <f t="shared" si="24"/>
        <v>-17918</v>
      </c>
      <c r="F54" s="8">
        <f t="shared" si="24"/>
        <v>0</v>
      </c>
      <c r="G54" s="8">
        <f t="shared" si="24"/>
        <v>0</v>
      </c>
      <c r="H54" s="8">
        <f t="shared" si="24"/>
        <v>0</v>
      </c>
      <c r="I54" s="8">
        <f t="shared" si="24"/>
        <v>0</v>
      </c>
      <c r="J54" s="8">
        <f t="shared" si="24"/>
        <v>7152</v>
      </c>
      <c r="K54" s="8">
        <f t="shared" si="24"/>
        <v>94888</v>
      </c>
      <c r="L54" s="8">
        <f t="shared" si="24"/>
        <v>-23801</v>
      </c>
    </row>
    <row r="55" spans="2:17" x14ac:dyDescent="0.3">
      <c r="B55" s="2" t="s">
        <v>4</v>
      </c>
      <c r="C55" s="8">
        <f t="shared" ref="C55:L55" si="25">IF(C11&gt;0,C11-$N$8,0)</f>
        <v>0</v>
      </c>
      <c r="D55" s="8">
        <f t="shared" si="25"/>
        <v>0</v>
      </c>
      <c r="E55" s="8">
        <f t="shared" si="25"/>
        <v>0</v>
      </c>
      <c r="F55" s="8">
        <f t="shared" si="25"/>
        <v>7988</v>
      </c>
      <c r="G55" s="8">
        <f t="shared" si="25"/>
        <v>-18087</v>
      </c>
      <c r="H55" s="8">
        <f t="shared" si="25"/>
        <v>0</v>
      </c>
      <c r="I55" s="8">
        <f t="shared" si="25"/>
        <v>-21618</v>
      </c>
      <c r="J55" s="8">
        <f t="shared" si="25"/>
        <v>0</v>
      </c>
      <c r="K55" s="8">
        <f t="shared" si="25"/>
        <v>0</v>
      </c>
      <c r="L55" s="8">
        <f t="shared" si="25"/>
        <v>0</v>
      </c>
    </row>
    <row r="56" spans="2:17" x14ac:dyDescent="0.3">
      <c r="B56" s="2" t="s">
        <v>5</v>
      </c>
      <c r="C56" s="8">
        <f t="shared" ref="C56:L56" si="26">IF(C12&gt;0,C12-$N$8,0)</f>
        <v>0</v>
      </c>
      <c r="D56" s="8">
        <f t="shared" si="26"/>
        <v>20107</v>
      </c>
      <c r="E56" s="8">
        <f t="shared" si="26"/>
        <v>23499</v>
      </c>
      <c r="F56" s="8">
        <f t="shared" si="26"/>
        <v>0</v>
      </c>
      <c r="G56" s="8">
        <f t="shared" si="26"/>
        <v>0</v>
      </c>
      <c r="H56" s="8">
        <f t="shared" si="26"/>
        <v>19001</v>
      </c>
      <c r="I56" s="8">
        <f t="shared" si="26"/>
        <v>0</v>
      </c>
      <c r="J56" s="8">
        <f t="shared" si="26"/>
        <v>-23279</v>
      </c>
      <c r="K56" s="8">
        <f t="shared" si="26"/>
        <v>0</v>
      </c>
      <c r="L56" s="8">
        <f t="shared" si="26"/>
        <v>20067</v>
      </c>
    </row>
    <row r="57" spans="2:17" x14ac:dyDescent="0.3">
      <c r="B57" s="2" t="s">
        <v>24</v>
      </c>
      <c r="C57" s="8">
        <f t="shared" ref="C57:L57" si="27">IF(C13&gt;0,C13-$N$8,0)</f>
        <v>-21797</v>
      </c>
      <c r="D57" s="8">
        <f t="shared" si="27"/>
        <v>0</v>
      </c>
      <c r="E57" s="8">
        <f t="shared" si="27"/>
        <v>0</v>
      </c>
      <c r="F57" s="8">
        <f t="shared" si="27"/>
        <v>-22142</v>
      </c>
      <c r="G57" s="8">
        <f t="shared" si="27"/>
        <v>-22450</v>
      </c>
      <c r="H57" s="8">
        <f t="shared" si="27"/>
        <v>0</v>
      </c>
      <c r="I57" s="8">
        <f t="shared" si="27"/>
        <v>-22178</v>
      </c>
      <c r="J57" s="8">
        <f t="shared" si="27"/>
        <v>0</v>
      </c>
      <c r="K57" s="8">
        <f t="shared" si="27"/>
        <v>0</v>
      </c>
      <c r="L57" s="8">
        <f t="shared" si="27"/>
        <v>0</v>
      </c>
    </row>
    <row r="58" spans="2:17" x14ac:dyDescent="0.3">
      <c r="B58" s="2" t="s">
        <v>25</v>
      </c>
      <c r="C58" s="8">
        <f t="shared" ref="C58:L58" si="28">IF(C14&gt;0,C14-$N$8,0)</f>
        <v>-21649</v>
      </c>
      <c r="D58" s="8">
        <f t="shared" si="28"/>
        <v>0</v>
      </c>
      <c r="E58" s="8">
        <f t="shared" si="28"/>
        <v>0</v>
      </c>
      <c r="F58" s="8">
        <f t="shared" si="28"/>
        <v>0</v>
      </c>
      <c r="G58" s="8">
        <f t="shared" si="28"/>
        <v>-19985</v>
      </c>
      <c r="H58" s="8">
        <f t="shared" si="28"/>
        <v>0</v>
      </c>
      <c r="I58" s="8">
        <f t="shared" si="28"/>
        <v>0</v>
      </c>
      <c r="J58" s="8">
        <f t="shared" si="28"/>
        <v>0</v>
      </c>
      <c r="K58" s="8">
        <f t="shared" si="28"/>
        <v>0</v>
      </c>
      <c r="L58" s="8">
        <f t="shared" si="28"/>
        <v>0</v>
      </c>
    </row>
    <row r="59" spans="2:17" x14ac:dyDescent="0.3">
      <c r="B59" s="2" t="s">
        <v>26</v>
      </c>
      <c r="C59" s="8">
        <f t="shared" ref="C59:L59" si="29">IF(C15&gt;0,C15-$N$8,0)</f>
        <v>0</v>
      </c>
      <c r="D59" s="8">
        <f t="shared" si="29"/>
        <v>0</v>
      </c>
      <c r="E59" s="8">
        <f t="shared" si="29"/>
        <v>0</v>
      </c>
      <c r="F59" s="8">
        <f t="shared" si="29"/>
        <v>0</v>
      </c>
      <c r="G59" s="8">
        <f t="shared" si="29"/>
        <v>-20746</v>
      </c>
      <c r="H59" s="8">
        <f t="shared" si="29"/>
        <v>0</v>
      </c>
      <c r="I59" s="8">
        <f t="shared" si="29"/>
        <v>-21699</v>
      </c>
      <c r="J59" s="8">
        <f t="shared" si="29"/>
        <v>0</v>
      </c>
      <c r="K59" s="8">
        <f t="shared" si="29"/>
        <v>0</v>
      </c>
      <c r="L59" s="8">
        <f t="shared" si="29"/>
        <v>0</v>
      </c>
    </row>
    <row r="60" spans="2:17" x14ac:dyDescent="0.3">
      <c r="B60" s="2" t="s">
        <v>27</v>
      </c>
      <c r="C60" s="8">
        <f t="shared" ref="C60:L60" si="30">IF(C16&gt;0,C16-$N$8,0)</f>
        <v>0</v>
      </c>
      <c r="D60" s="8">
        <f t="shared" si="30"/>
        <v>-22617</v>
      </c>
      <c r="E60" s="8">
        <f t="shared" si="30"/>
        <v>0</v>
      </c>
      <c r="F60" s="8">
        <f t="shared" si="30"/>
        <v>0</v>
      </c>
      <c r="G60" s="8">
        <f t="shared" si="30"/>
        <v>0</v>
      </c>
      <c r="H60" s="8">
        <f t="shared" si="30"/>
        <v>0</v>
      </c>
      <c r="I60" s="8">
        <f t="shared" si="30"/>
        <v>0</v>
      </c>
      <c r="J60" s="8">
        <f t="shared" si="30"/>
        <v>0</v>
      </c>
      <c r="K60" s="8">
        <f t="shared" si="30"/>
        <v>0</v>
      </c>
      <c r="L60" s="8">
        <f t="shared" si="30"/>
        <v>0</v>
      </c>
    </row>
    <row r="61" spans="2:17" x14ac:dyDescent="0.3">
      <c r="B61" s="2" t="s">
        <v>28</v>
      </c>
      <c r="C61" s="8">
        <f t="shared" ref="C61:L61" si="31">IF(C17&gt;0,C17-$N$8,0)</f>
        <v>0</v>
      </c>
      <c r="D61" s="8">
        <f t="shared" si="31"/>
        <v>0</v>
      </c>
      <c r="E61" s="8">
        <f t="shared" si="31"/>
        <v>0</v>
      </c>
      <c r="F61" s="8">
        <f t="shared" si="31"/>
        <v>-14232</v>
      </c>
      <c r="G61" s="8">
        <f t="shared" si="31"/>
        <v>-21294</v>
      </c>
      <c r="H61" s="8">
        <f t="shared" si="31"/>
        <v>0</v>
      </c>
      <c r="I61" s="8">
        <f t="shared" si="31"/>
        <v>0</v>
      </c>
      <c r="J61" s="8">
        <f t="shared" si="31"/>
        <v>0</v>
      </c>
      <c r="K61" s="8">
        <f t="shared" si="31"/>
        <v>0</v>
      </c>
      <c r="L61" s="8">
        <f t="shared" si="31"/>
        <v>0</v>
      </c>
    </row>
    <row r="63" spans="2:17" x14ac:dyDescent="0.3">
      <c r="B63" s="27" t="s">
        <v>39</v>
      </c>
      <c r="C63" s="6"/>
      <c r="P63" s="11" t="s">
        <v>57</v>
      </c>
      <c r="Q63" s="11"/>
    </row>
    <row r="64" spans="2:17" x14ac:dyDescent="0.3">
      <c r="P64" s="36" t="s">
        <v>63</v>
      </c>
      <c r="Q64">
        <v>0.2</v>
      </c>
    </row>
    <row r="65" spans="2:25" x14ac:dyDescent="0.3">
      <c r="B65" s="14" t="s">
        <v>37</v>
      </c>
      <c r="C65" s="2" t="s">
        <v>1</v>
      </c>
      <c r="D65" s="2" t="s">
        <v>2</v>
      </c>
      <c r="E65" s="2" t="s">
        <v>3</v>
      </c>
      <c r="F65" s="2" t="s">
        <v>4</v>
      </c>
      <c r="G65" s="2" t="s">
        <v>5</v>
      </c>
      <c r="H65" s="2" t="s">
        <v>24</v>
      </c>
      <c r="I65" s="2" t="s">
        <v>25</v>
      </c>
      <c r="J65" s="2" t="s">
        <v>26</v>
      </c>
      <c r="K65" s="2" t="s">
        <v>27</v>
      </c>
      <c r="L65" s="2" t="s">
        <v>28</v>
      </c>
      <c r="P65" s="2" t="s">
        <v>1</v>
      </c>
      <c r="Q65" s="2" t="s">
        <v>2</v>
      </c>
      <c r="R65" s="2" t="s">
        <v>3</v>
      </c>
      <c r="S65" s="2" t="s">
        <v>4</v>
      </c>
      <c r="T65" s="2" t="s">
        <v>5</v>
      </c>
      <c r="U65" s="2" t="s">
        <v>24</v>
      </c>
      <c r="V65" s="2" t="s">
        <v>25</v>
      </c>
      <c r="W65" s="2" t="s">
        <v>26</v>
      </c>
      <c r="X65" s="2" t="s">
        <v>27</v>
      </c>
      <c r="Y65" s="2" t="s">
        <v>28</v>
      </c>
    </row>
    <row r="66" spans="2:25" x14ac:dyDescent="0.3">
      <c r="B66" s="2" t="s">
        <v>1</v>
      </c>
      <c r="C66" s="22">
        <f>SUMPRODUCT(C$52:L$52,C52:L52)/(SQRT(SUMSQ(C$52:L$52))*SQRT(SUMSQ(C52:L52)))</f>
        <v>1.0000000000000002</v>
      </c>
      <c r="D66" s="22">
        <f>SUMPRODUCT(C$53:L$53,C52:L52)/(SQRT(SUMSQ(C$53:L$53))*SQRT(SUMSQ(C52:L52)))</f>
        <v>-0.16316005437712647</v>
      </c>
      <c r="E66" s="22">
        <f>SUMPRODUCT(C$54:L$54,C52:L52)/(SQRT(SUMSQ(C$54:L$54))*SQRT(SUMSQ(C52:L52)))</f>
        <v>-0.68487579014704913</v>
      </c>
      <c r="F66" s="22">
        <f>SUMPRODUCT(C$55:L$55,C52:L52)/(SQRT(SUMSQ(C$55:L$55))*SQRT(SUMSQ(C52:L52)))</f>
        <v>-0.44033458784821766</v>
      </c>
      <c r="G66" s="22">
        <f>SUMPRODUCT(C$56:L$56,C52:L52)/(SQRT(SUMSQ(C$56:L$56))*SQRT(SUMSQ(C52:L52)))</f>
        <v>0</v>
      </c>
      <c r="H66" s="22">
        <f>SUMPRODUCT(C$57:L$57,C52:L52)/(SQRT(SUMSQ(C$57:L$57))*SQRT(SUMSQ(C52:L52)))</f>
        <v>-0.36738168435473428</v>
      </c>
      <c r="I66" s="22">
        <f>SUMPRODUCT(C$58:L$58,C52:L52)/(SQRT(SUMSQ(C$58:L$58))*SQRT(SUMSQ(C52:L52)))</f>
        <v>-0.51320617732538176</v>
      </c>
      <c r="J66" s="22">
        <f>SUMPRODUCT(C$59:L$59,C52:L52)/(SQRT(SUMSQ(C$59:L$59))*SQRT(SUMSQ(C52:L52)))</f>
        <v>-0.37739237080853955</v>
      </c>
      <c r="K66" s="22">
        <f>SUMPRODUCT(C$60:L$60,C52:L52)/(SQRT(SUMSQ(C$60:L$60))*SQRT(SUMSQ(C52:L52)))</f>
        <v>0</v>
      </c>
      <c r="L66" s="22">
        <f>SUMPRODUCT(C$61:L$61,C52:L52)/(SQRT(SUMSQ(C$61:L$61))*SQRT(SUMSQ(C52:L52)))</f>
        <v>-3.9609102630598157E-2</v>
      </c>
      <c r="O66" t="s">
        <v>59</v>
      </c>
      <c r="P66" s="34">
        <f>IF(LARGE(C$66:C$75,ROWS(P$66:P66))&gt;$Q$64,LARGE(C$66:C$75,ROWS(P$66:P66)),"below threshold")</f>
        <v>1.0000000000000002</v>
      </c>
      <c r="Q66" s="34">
        <f>IF(LARGE(D$66:D$75,ROWS(Q$66:Q66))&gt;$Q$64,LARGE(D$66:D$75,ROWS(Q$66:Q66)),"below threshold")</f>
        <v>1</v>
      </c>
      <c r="R66" s="34">
        <f>IF(LARGE(E$66:E$75,ROWS(R$66:R66))&gt;$Q$64,LARGE(E$66:E$75,ROWS(R$66:R66)),"below threshold")</f>
        <v>1</v>
      </c>
      <c r="S66" s="34">
        <f>IF(LARGE(F$66:F$75,ROWS(S$66:S66))&gt;$Q$64,LARGE(F$66:F$75,ROWS(S$66:S66)),"below threshold")</f>
        <v>1</v>
      </c>
      <c r="T66" s="34">
        <f>IF(LARGE(G$66:G$75,ROWS(T$66:T66))&gt;$Q$64,LARGE(G$66:G$75,ROWS(T$66:T66)),"below threshold")</f>
        <v>1.0000000000000002</v>
      </c>
      <c r="U66" s="34">
        <f>IF(LARGE(H$66:H$75,ROWS(U$66:U66))&gt;$Q$64,LARGE(H$66:H$75,ROWS(U$66:U66)),"below threshold")</f>
        <v>1.0000000000000002</v>
      </c>
      <c r="V66" s="34">
        <f>IF(LARGE(I$66:I$75,ROWS(V$66:V66))&gt;$Q$64,LARGE(I$66:I$75,ROWS(V$66:V66)),"below threshold")</f>
        <v>0.99999999999999989</v>
      </c>
      <c r="W66" s="34">
        <f>IF(LARGE(J$66:J$75,ROWS(W$66:W66))&gt;$Q$64,LARGE(J$66:J$75,ROWS(W$66:W66)),"below threshold")</f>
        <v>0.99999999999999989</v>
      </c>
      <c r="X66" s="34">
        <f>IF(LARGE(K$66:K$75,ROWS(X$66:X66))&gt;$Q$64,LARGE(K$66:K$75,ROWS(X$66:X66)),"below threshold")</f>
        <v>1</v>
      </c>
      <c r="Y66" s="34">
        <f>IF(LARGE(L$66:L$75,ROWS(Y$66:Y66))&gt;$Q$64,LARGE(L$66:L$75,ROWS(Y$66:Y66)),"below threshold")</f>
        <v>1</v>
      </c>
    </row>
    <row r="67" spans="2:25" x14ac:dyDescent="0.3">
      <c r="B67" s="2" t="s">
        <v>2</v>
      </c>
      <c r="C67" s="22">
        <f t="shared" ref="C67:C75" si="32">SUMPRODUCT(C$52:L$52,C53:L53)/(SQRT(SUMSQ(C$52:L$52))*SQRT(SUMSQ(C53:L53)))</f>
        <v>-0.16316005437712647</v>
      </c>
      <c r="D67" s="22">
        <f t="shared" ref="D67:D75" si="33">SUMPRODUCT(C$53:L$53,C53:L53)/(SQRT(SUMSQ(C$53:L$53))*SQRT(SUMSQ(C53:L53)))</f>
        <v>1</v>
      </c>
      <c r="E67" s="22">
        <f t="shared" ref="E67:E75" si="34">SUMPRODUCT(C$54:L$54,C53:L53)/(SQRT(SUMSQ(C$54:L$54))*SQRT(SUMSQ(C53:L53)))</f>
        <v>0.22447637874747425</v>
      </c>
      <c r="F67" s="22">
        <f t="shared" ref="F67:F75" si="35">SUMPRODUCT(C$55:L$55,C53:L53)/(SQRT(SUMSQ(C$55:L$55))*SQRT(SUMSQ(C53:L53)))</f>
        <v>0.40206220061389875</v>
      </c>
      <c r="G67" s="22">
        <f t="shared" ref="G67:G75" si="36">SUMPRODUCT(C$56:L$56,C53:L53)/(SQRT(SUMSQ(C$56:L$56))*SQRT(SUMSQ(C53:L53)))</f>
        <v>-0.47155160256542733</v>
      </c>
      <c r="H67" s="22">
        <f t="shared" ref="H67:H75" si="37">SUMPRODUCT(C$57:L$57,C53:L53)/(SQRT(SUMSQ(C$57:L$57))*SQRT(SUMSQ(C53:L53)))</f>
        <v>0.2728665308928791</v>
      </c>
      <c r="I67" s="22">
        <f t="shared" ref="I67:I75" si="38">SUMPRODUCT(C$58:L$58,C53:L53)/(SQRT(SUMSQ(C$58:L$58))*SQRT(SUMSQ(C53:L53)))</f>
        <v>0</v>
      </c>
      <c r="J67" s="22">
        <f t="shared" ref="J67:J75" si="39">SUMPRODUCT(C$59:L$59,C53:L53)/(SQRT(SUMSQ(C$59:L$59))*SQRT(SUMSQ(C53:L53)))</f>
        <v>0.39383326386069817</v>
      </c>
      <c r="K67" s="22">
        <f t="shared" ref="K67:K75" si="40">SUMPRODUCT(C$60:L$60,C53:L53)/(SQRT(SUMSQ(C$60:L$60))*SQRT(SUMSQ(C53:L53)))</f>
        <v>0.58010585605902409</v>
      </c>
      <c r="L67" s="22">
        <f t="shared" ref="L67:L75" si="41">SUMPRODUCT(C$61:L$61,C53:L53)/(SQRT(SUMSQ(C$61:L$61))*SQRT(SUMSQ(C53:L53)))</f>
        <v>0</v>
      </c>
      <c r="O67" t="s">
        <v>60</v>
      </c>
      <c r="P67" s="34" t="str">
        <f>IF(LARGE(C$66:C$75,ROWS(P$66:P67))&gt;$Q$64,LARGE(C$66:C$75,ROWS(P$66:P67)),"below threshold")</f>
        <v>below threshold</v>
      </c>
      <c r="Q67" s="34">
        <f>IF(LARGE(D$66:D$75,ROWS(Q$66:Q67))&gt;$Q$64,LARGE(D$66:D$75,ROWS(Q$66:Q67)),"below threshold")</f>
        <v>0.58010585605902409</v>
      </c>
      <c r="R67" s="34">
        <f>IF(LARGE(E$66:E$75,ROWS(R$66:R67))&gt;$Q$64,LARGE(E$66:E$75,ROWS(R$66:R67)),"below threshold")</f>
        <v>0.22482800188735508</v>
      </c>
      <c r="S67" s="34">
        <f>IF(LARGE(F$66:F$75,ROWS(S$66:S67))&gt;$Q$64,LARGE(F$66:F$75,ROWS(S$66:S67)),"below threshold")</f>
        <v>0.95999980097845206</v>
      </c>
      <c r="T67" s="34" t="str">
        <f>IF(LARGE(G$66:G$75,ROWS(T$66:T67))&gt;$Q$64,LARGE(G$66:G$75,ROWS(T$66:T67)),"below threshold")</f>
        <v>below threshold</v>
      </c>
      <c r="U67" s="34">
        <f>IF(LARGE(H$66:H$75,ROWS(U$66:U67))&gt;$Q$64,LARGE(H$66:H$75,ROWS(U$66:U67)),"below threshold")</f>
        <v>0.71229154020052654</v>
      </c>
      <c r="V67" s="34">
        <f>IF(LARGE(I$66:I$75,ROWS(V$66:V67))&gt;$Q$64,LARGE(I$66:I$75,ROWS(V$66:V67)),"below threshold")</f>
        <v>0.70550522733845955</v>
      </c>
      <c r="W67" s="34">
        <f>IF(LARGE(J$66:J$75,ROWS(W$66:W67))&gt;$Q$64,LARGE(J$66:J$75,ROWS(W$66:W67)),"below threshold")</f>
        <v>0.95999980097845206</v>
      </c>
      <c r="X67" s="34">
        <f>IF(LARGE(K$66:K$75,ROWS(X$66:X67))&gt;$Q$64,LARGE(K$66:K$75,ROWS(X$66:X67)),"below threshold")</f>
        <v>0.58010585605902409</v>
      </c>
      <c r="Y67" s="34">
        <f>IF(LARGE(L$66:L$75,ROWS(Y$66:Y67))&gt;$Q$64,LARGE(L$66:L$75,ROWS(Y$66:Y67)),"below threshold")</f>
        <v>0.69928896745507663</v>
      </c>
    </row>
    <row r="68" spans="2:25" x14ac:dyDescent="0.3">
      <c r="B68" s="2" t="s">
        <v>3</v>
      </c>
      <c r="C68" s="22">
        <f t="shared" si="32"/>
        <v>-0.68487579014704913</v>
      </c>
      <c r="D68" s="22">
        <f t="shared" si="33"/>
        <v>0.22447637874747425</v>
      </c>
      <c r="E68" s="22">
        <f t="shared" si="34"/>
        <v>1</v>
      </c>
      <c r="F68" s="22">
        <f t="shared" si="35"/>
        <v>0</v>
      </c>
      <c r="G68" s="22">
        <f t="shared" si="36"/>
        <v>-0.31389739158587293</v>
      </c>
      <c r="H68" s="22">
        <f t="shared" si="37"/>
        <v>0</v>
      </c>
      <c r="I68" s="22">
        <f t="shared" si="38"/>
        <v>0</v>
      </c>
      <c r="J68" s="22">
        <f t="shared" si="39"/>
        <v>0</v>
      </c>
      <c r="K68" s="22">
        <f t="shared" si="40"/>
        <v>0.22482800188735508</v>
      </c>
      <c r="L68" s="22">
        <f t="shared" si="41"/>
        <v>0</v>
      </c>
      <c r="O68" t="s">
        <v>61</v>
      </c>
      <c r="P68" s="34" t="str">
        <f>IF(LARGE(C$66:C$75,ROWS(P$66:P68))&gt;$Q$64,LARGE(C$66:C$75,ROWS(P$66:P68)),"below threshold")</f>
        <v>below threshold</v>
      </c>
      <c r="Q68" s="34">
        <f>IF(LARGE(D$66:D$75,ROWS(Q$66:Q68))&gt;$Q$64,LARGE(D$66:D$75,ROWS(Q$66:Q68)),"below threshold")</f>
        <v>0.40206220061389875</v>
      </c>
      <c r="R68" s="34">
        <f>IF(LARGE(E$66:E$75,ROWS(R$66:R68))&gt;$Q$64,LARGE(E$66:E$75,ROWS(R$66:R68)),"below threshold")</f>
        <v>0.22447637874747425</v>
      </c>
      <c r="S68" s="34">
        <f>IF(LARGE(F$66:F$75,ROWS(S$66:S68))&gt;$Q$64,LARGE(F$66:F$75,ROWS(S$66:S68)),"below threshold")</f>
        <v>0.54618016125422941</v>
      </c>
      <c r="T68" s="34" t="str">
        <f>IF(LARGE(G$66:G$75,ROWS(T$66:T68))&gt;$Q$64,LARGE(G$66:G$75,ROWS(T$66:T68)),"below threshold")</f>
        <v>below threshold</v>
      </c>
      <c r="U68" s="34">
        <f>IF(LARGE(H$66:H$75,ROWS(U$66:U68))&gt;$Q$64,LARGE(H$66:H$75,ROWS(U$66:U68)),"below threshold")</f>
        <v>0.70550522733845955</v>
      </c>
      <c r="V68" s="34">
        <f>IF(LARGE(I$66:I$75,ROWS(V$66:V68))&gt;$Q$64,LARGE(I$66:I$75,ROWS(V$66:V68)),"below threshold")</f>
        <v>0.56394267661193465</v>
      </c>
      <c r="W68" s="34">
        <f>IF(LARGE(J$66:J$75,ROWS(W$66:W68))&gt;$Q$64,LARGE(J$66:J$75,ROWS(W$66:W68)),"below threshold")</f>
        <v>0.71229154020052654</v>
      </c>
      <c r="X68" s="34">
        <f>IF(LARGE(K$66:K$75,ROWS(X$66:X68))&gt;$Q$64,LARGE(K$66:K$75,ROWS(X$66:X68)),"below threshold")</f>
        <v>0.22482800188735508</v>
      </c>
      <c r="Y68" s="34">
        <f>IF(LARGE(L$66:L$75,ROWS(Y$66:Y68))&gt;$Q$64,LARGE(L$66:L$75,ROWS(Y$66:Y68)),"below threshold")</f>
        <v>0.574544846369338</v>
      </c>
    </row>
    <row r="69" spans="2:25" x14ac:dyDescent="0.3">
      <c r="B69" s="2" t="s">
        <v>4</v>
      </c>
      <c r="C69" s="22">
        <f t="shared" si="32"/>
        <v>-0.44033458784821766</v>
      </c>
      <c r="D69" s="22">
        <f t="shared" si="33"/>
        <v>0.40206220061389875</v>
      </c>
      <c r="E69" s="22">
        <f t="shared" si="34"/>
        <v>0</v>
      </c>
      <c r="F69" s="22">
        <f t="shared" si="35"/>
        <v>1</v>
      </c>
      <c r="G69" s="22">
        <f t="shared" si="36"/>
        <v>0</v>
      </c>
      <c r="H69" s="22">
        <f t="shared" si="37"/>
        <v>0.54618016125422941</v>
      </c>
      <c r="I69" s="22">
        <f t="shared" si="38"/>
        <v>0.41876949388151052</v>
      </c>
      <c r="J69" s="22">
        <f t="shared" si="39"/>
        <v>0.95999980097845206</v>
      </c>
      <c r="K69" s="22">
        <f t="shared" si="40"/>
        <v>0</v>
      </c>
      <c r="L69" s="22">
        <f t="shared" si="41"/>
        <v>0.36177803220202609</v>
      </c>
      <c r="O69" t="s">
        <v>62</v>
      </c>
      <c r="P69" s="34" t="str">
        <f>IF(LARGE(C$66:C$75,ROWS(P$66:P69))&gt;$Q$64,LARGE(C$66:C$75,ROWS(P$66:P69)),"below threshold")</f>
        <v>below threshold</v>
      </c>
      <c r="Q69" s="34">
        <f>IF(LARGE(D$66:D$75,ROWS(Q$66:Q69))&gt;$Q$64,LARGE(D$66:D$75,ROWS(Q$66:Q69)),"below threshold")</f>
        <v>0.39383326386069817</v>
      </c>
      <c r="R69" s="34" t="str">
        <f>IF(LARGE(E$66:E$75,ROWS(R$66:R69))&gt;$Q$64,LARGE(E$66:E$75,ROWS(R$66:R69)),"below threshold")</f>
        <v>below threshold</v>
      </c>
      <c r="S69" s="34">
        <f>IF(LARGE(F$66:F$75,ROWS(S$66:S69))&gt;$Q$64,LARGE(F$66:F$75,ROWS(S$66:S69)),"below threshold")</f>
        <v>0.41876949388151052</v>
      </c>
      <c r="T69" s="34" t="str">
        <f>IF(LARGE(G$66:G$75,ROWS(T$66:T69))&gt;$Q$64,LARGE(G$66:G$75,ROWS(T$66:T69)),"below threshold")</f>
        <v>below threshold</v>
      </c>
      <c r="U69" s="34">
        <f>IF(LARGE(H$66:H$75,ROWS(U$66:U69))&gt;$Q$64,LARGE(H$66:H$75,ROWS(U$66:U69)),"below threshold")</f>
        <v>0.69928896745507663</v>
      </c>
      <c r="V69" s="34">
        <f>IF(LARGE(I$66:I$75,ROWS(V$66:V69))&gt;$Q$64,LARGE(I$66:I$75,ROWS(V$66:V69)),"below threshold")</f>
        <v>0.46874625827879163</v>
      </c>
      <c r="W69" s="34">
        <f>IF(LARGE(J$66:J$75,ROWS(W$66:W69))&gt;$Q$64,LARGE(J$66:J$75,ROWS(W$66:W69)),"below threshold")</f>
        <v>0.574544846369338</v>
      </c>
      <c r="X69" s="34" t="str">
        <f>IF(LARGE(K$66:K$75,ROWS(X$66:X69))&gt;$Q$64,LARGE(K$66:K$75,ROWS(X$66:X69)),"below threshold")</f>
        <v>below threshold</v>
      </c>
      <c r="Y69" s="34">
        <f>IF(LARGE(L$66:L$75,ROWS(Y$66:Y69))&gt;$Q$64,LARGE(L$66:L$75,ROWS(Y$66:Y69)),"below threshold")</f>
        <v>0.56394267661193465</v>
      </c>
    </row>
    <row r="70" spans="2:25" x14ac:dyDescent="0.3">
      <c r="B70" s="2" t="s">
        <v>5</v>
      </c>
      <c r="C70" s="22">
        <f t="shared" si="32"/>
        <v>0</v>
      </c>
      <c r="D70" s="22">
        <f t="shared" si="33"/>
        <v>-0.47155160256542733</v>
      </c>
      <c r="E70" s="22">
        <f t="shared" si="34"/>
        <v>-0.31389739158587293</v>
      </c>
      <c r="F70" s="22">
        <f t="shared" si="35"/>
        <v>0</v>
      </c>
      <c r="G70" s="22">
        <f t="shared" si="36"/>
        <v>1.0000000000000002</v>
      </c>
      <c r="H70" s="22">
        <f t="shared" si="37"/>
        <v>0</v>
      </c>
      <c r="I70" s="22">
        <f t="shared" si="38"/>
        <v>0</v>
      </c>
      <c r="J70" s="22">
        <f t="shared" si="39"/>
        <v>0</v>
      </c>
      <c r="K70" s="22">
        <f t="shared" si="40"/>
        <v>-0.42275486615057833</v>
      </c>
      <c r="L70" s="22">
        <f t="shared" si="41"/>
        <v>0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2:25" x14ac:dyDescent="0.3">
      <c r="B71" s="2" t="s">
        <v>24</v>
      </c>
      <c r="C71" s="22">
        <f t="shared" si="32"/>
        <v>-0.36738168435473428</v>
      </c>
      <c r="D71" s="22">
        <f t="shared" si="33"/>
        <v>0.2728665308928791</v>
      </c>
      <c r="E71" s="22">
        <f t="shared" si="34"/>
        <v>0</v>
      </c>
      <c r="F71" s="22">
        <f t="shared" si="35"/>
        <v>0.54618016125422941</v>
      </c>
      <c r="G71" s="22">
        <f t="shared" si="36"/>
        <v>0</v>
      </c>
      <c r="H71" s="22">
        <f t="shared" si="37"/>
        <v>1.0000000000000002</v>
      </c>
      <c r="I71" s="22">
        <f t="shared" si="38"/>
        <v>0.70550522733845955</v>
      </c>
      <c r="J71" s="22">
        <f t="shared" si="39"/>
        <v>0.71229154020052654</v>
      </c>
      <c r="K71" s="22">
        <f t="shared" si="40"/>
        <v>0</v>
      </c>
      <c r="L71" s="22">
        <f t="shared" si="41"/>
        <v>0.69928896745507663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2:25" x14ac:dyDescent="0.3">
      <c r="B72" s="2" t="s">
        <v>25</v>
      </c>
      <c r="C72" s="22">
        <f t="shared" si="32"/>
        <v>-0.51320617732538176</v>
      </c>
      <c r="D72" s="22">
        <f t="shared" si="33"/>
        <v>0</v>
      </c>
      <c r="E72" s="22">
        <f t="shared" si="34"/>
        <v>0</v>
      </c>
      <c r="F72" s="22">
        <f t="shared" si="35"/>
        <v>0.41876949388151052</v>
      </c>
      <c r="G72" s="22">
        <f t="shared" si="36"/>
        <v>0</v>
      </c>
      <c r="H72" s="22">
        <f t="shared" si="37"/>
        <v>0.70550522733845955</v>
      </c>
      <c r="I72" s="22">
        <f t="shared" si="38"/>
        <v>0.99999999999999989</v>
      </c>
      <c r="J72" s="22">
        <f t="shared" si="39"/>
        <v>0.46874625827879163</v>
      </c>
      <c r="K72" s="22">
        <f t="shared" si="40"/>
        <v>0</v>
      </c>
      <c r="L72" s="22">
        <f t="shared" si="41"/>
        <v>0.56394267661193465</v>
      </c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2:25" x14ac:dyDescent="0.3">
      <c r="B73" s="2" t="s">
        <v>26</v>
      </c>
      <c r="C73" s="22">
        <f t="shared" si="32"/>
        <v>-0.37739237080853955</v>
      </c>
      <c r="D73" s="22">
        <f t="shared" si="33"/>
        <v>0.39383326386069817</v>
      </c>
      <c r="E73" s="22">
        <f t="shared" si="34"/>
        <v>0</v>
      </c>
      <c r="F73" s="22">
        <f t="shared" si="35"/>
        <v>0.95999980097845206</v>
      </c>
      <c r="G73" s="22">
        <f t="shared" si="36"/>
        <v>0</v>
      </c>
      <c r="H73" s="22">
        <f t="shared" si="37"/>
        <v>0.71229154020052654</v>
      </c>
      <c r="I73" s="22">
        <f t="shared" si="38"/>
        <v>0.46874625827879163</v>
      </c>
      <c r="J73" s="22">
        <f t="shared" si="39"/>
        <v>0.99999999999999989</v>
      </c>
      <c r="K73" s="22">
        <f t="shared" si="40"/>
        <v>0</v>
      </c>
      <c r="L73" s="22">
        <f t="shared" si="41"/>
        <v>0.574544846369338</v>
      </c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2:25" x14ac:dyDescent="0.3">
      <c r="B74" s="2" t="s">
        <v>27</v>
      </c>
      <c r="C74" s="22">
        <f t="shared" si="32"/>
        <v>0</v>
      </c>
      <c r="D74" s="22">
        <f t="shared" si="33"/>
        <v>0.58010585605902409</v>
      </c>
      <c r="E74" s="22">
        <f t="shared" si="34"/>
        <v>0.22482800188735508</v>
      </c>
      <c r="F74" s="22">
        <f t="shared" si="35"/>
        <v>0</v>
      </c>
      <c r="G74" s="22">
        <f t="shared" si="36"/>
        <v>-0.42275486615057833</v>
      </c>
      <c r="H74" s="22">
        <f t="shared" si="37"/>
        <v>0</v>
      </c>
      <c r="I74" s="22">
        <f t="shared" si="38"/>
        <v>0</v>
      </c>
      <c r="J74" s="22">
        <f t="shared" si="39"/>
        <v>0</v>
      </c>
      <c r="K74" s="22">
        <f t="shared" si="40"/>
        <v>1</v>
      </c>
      <c r="L74" s="22">
        <f t="shared" si="41"/>
        <v>0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2:25" x14ac:dyDescent="0.3">
      <c r="B75" s="2" t="s">
        <v>28</v>
      </c>
      <c r="C75" s="22">
        <f t="shared" si="32"/>
        <v>-3.9609102630598157E-2</v>
      </c>
      <c r="D75" s="22">
        <f t="shared" si="33"/>
        <v>0</v>
      </c>
      <c r="E75" s="22">
        <f t="shared" si="34"/>
        <v>0</v>
      </c>
      <c r="F75" s="22">
        <f t="shared" si="35"/>
        <v>0.36177803220202609</v>
      </c>
      <c r="G75" s="22">
        <f t="shared" si="36"/>
        <v>0</v>
      </c>
      <c r="H75" s="22">
        <f t="shared" si="37"/>
        <v>0.69928896745507663</v>
      </c>
      <c r="I75" s="22">
        <f t="shared" si="38"/>
        <v>0.56394267661193465</v>
      </c>
      <c r="J75" s="22">
        <f t="shared" si="39"/>
        <v>0.574544846369338</v>
      </c>
      <c r="K75" s="22">
        <f t="shared" si="40"/>
        <v>0</v>
      </c>
      <c r="L75" s="22">
        <f t="shared" si="41"/>
        <v>1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7" spans="2:25" x14ac:dyDescent="0.3">
      <c r="B77" s="27" t="s">
        <v>64</v>
      </c>
      <c r="C77" s="27"/>
      <c r="D77" s="27"/>
      <c r="E77" s="27"/>
      <c r="P77" s="19" t="s">
        <v>40</v>
      </c>
    </row>
    <row r="78" spans="2:25" x14ac:dyDescent="0.3">
      <c r="P78" s="19"/>
    </row>
    <row r="79" spans="2:25" x14ac:dyDescent="0.3">
      <c r="B79" s="14" t="s">
        <v>37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24</v>
      </c>
      <c r="I79" s="2" t="s">
        <v>25</v>
      </c>
      <c r="J79" s="2" t="s">
        <v>26</v>
      </c>
      <c r="K79" s="2" t="s">
        <v>27</v>
      </c>
      <c r="L79" s="2" t="s">
        <v>28</v>
      </c>
      <c r="P79" s="14" t="s">
        <v>16</v>
      </c>
      <c r="Q79" s="14" t="s">
        <v>21</v>
      </c>
      <c r="R79" s="14" t="s">
        <v>22</v>
      </c>
    </row>
    <row r="80" spans="2:25" x14ac:dyDescent="0.3">
      <c r="B80" s="2" t="s">
        <v>1</v>
      </c>
      <c r="C80" s="22">
        <f>IF(ISERROR(VLOOKUP(C66,P$66:P$75,1,FALSE)),0,1)</f>
        <v>1</v>
      </c>
      <c r="D80" s="22">
        <f t="shared" ref="D80:L89" si="42">IF(ISERROR(VLOOKUP(D66,Q$66:Q$75,1,FALSE)),0,1)</f>
        <v>0</v>
      </c>
      <c r="E80" s="22">
        <f t="shared" si="42"/>
        <v>0</v>
      </c>
      <c r="F80" s="22">
        <f t="shared" si="42"/>
        <v>0</v>
      </c>
      <c r="G80" s="22">
        <f t="shared" si="42"/>
        <v>0</v>
      </c>
      <c r="H80" s="22">
        <f t="shared" si="42"/>
        <v>0</v>
      </c>
      <c r="I80" s="22">
        <f t="shared" si="42"/>
        <v>0</v>
      </c>
      <c r="J80" s="22">
        <f t="shared" si="42"/>
        <v>0</v>
      </c>
      <c r="K80" s="22">
        <f t="shared" si="42"/>
        <v>0</v>
      </c>
      <c r="L80" s="22">
        <f t="shared" si="42"/>
        <v>0</v>
      </c>
      <c r="P80" s="8" t="s">
        <v>17</v>
      </c>
      <c r="Q80" s="37">
        <f>IF((SQRT(SUMSQ($Q$8:$Q$17))*SQRT(SUMSQ(SUMPRODUCT(C66:C75,C80:C89,$U$8:$U$17))))&gt;0,SUMPRODUCT($Q$8:Q$17,C66:C75,C80:C89,U$8:U$17)/SQRT(SUMSQ(SUMPRODUCT(C66:C75,C80:C89,U$8:U$17))),0)</f>
        <v>3344</v>
      </c>
      <c r="R80" s="37">
        <f>IF((SQRT(SUMSQ(R$8:R$17))*SQRT(SUMSQ(SUMPRODUCT(C66:C75,C80:C89,V$8:V$17))))&gt;0,SUMPRODUCT(R$8:R$17,C66:C75,C80:C89,V$8:V$17)/SQRT(SUMSQ(SUMPRODUCT(C66:C75,C80:C89,V$8:V$17))),0)</f>
        <v>0</v>
      </c>
    </row>
    <row r="81" spans="2:18" x14ac:dyDescent="0.3">
      <c r="B81" s="2" t="s">
        <v>2</v>
      </c>
      <c r="C81" s="22">
        <f t="shared" ref="C81:C89" si="43">IF(ISERROR(VLOOKUP(C67,P$66:P$75,1,FALSE)),0,1)</f>
        <v>0</v>
      </c>
      <c r="D81" s="22">
        <f t="shared" si="42"/>
        <v>1</v>
      </c>
      <c r="E81" s="22">
        <f t="shared" si="42"/>
        <v>1</v>
      </c>
      <c r="F81" s="22">
        <f t="shared" si="42"/>
        <v>0</v>
      </c>
      <c r="G81" s="22">
        <f t="shared" si="42"/>
        <v>0</v>
      </c>
      <c r="H81" s="22">
        <f t="shared" si="42"/>
        <v>0</v>
      </c>
      <c r="I81" s="22">
        <f t="shared" si="42"/>
        <v>0</v>
      </c>
      <c r="J81" s="22">
        <f t="shared" si="42"/>
        <v>0</v>
      </c>
      <c r="K81" s="22">
        <f t="shared" si="42"/>
        <v>1</v>
      </c>
      <c r="L81" s="22">
        <f t="shared" si="42"/>
        <v>0</v>
      </c>
      <c r="P81" s="8" t="s">
        <v>18</v>
      </c>
      <c r="Q81" s="37">
        <f>IF((SQRT(SUMSQ(Q$8:Q$17))*SQRT(SUMSQ(SUMPRODUCT(D66:D75,D80:D89,U$8:U$17))))&gt;0,SUMPRODUCT(Q$8:Q$17,D66:D75,D80:D89,U$8:U$17)/SQRT(SUMSQ(SUMPRODUCT(D66:D75,D80:D89,U$8:U$17))),0)</f>
        <v>14057.759282818974</v>
      </c>
      <c r="R81" s="37">
        <f>IF((SQRT(SUMSQ($R$8:$R$17))*SQRT(SUMSQ(SUMPRODUCT(D66:D75,D80:D89,V$8:$V$17))))&gt;0,SUMPRODUCT($R$8:R$17,D66:D75,D80:D89,V$8:V$17)/SQRT(SUMSQ(SUMPRODUCT(D66:D75,D80:D89,V$8:V$17))),0)</f>
        <v>4649.7216071230105</v>
      </c>
    </row>
    <row r="82" spans="2:18" x14ac:dyDescent="0.3">
      <c r="B82" s="2" t="s">
        <v>3</v>
      </c>
      <c r="C82" s="22">
        <f t="shared" si="43"/>
        <v>0</v>
      </c>
      <c r="D82" s="22">
        <f t="shared" si="42"/>
        <v>0</v>
      </c>
      <c r="E82" s="22">
        <f t="shared" si="42"/>
        <v>1</v>
      </c>
      <c r="F82" s="22">
        <f t="shared" si="42"/>
        <v>0</v>
      </c>
      <c r="G82" s="22">
        <f t="shared" si="42"/>
        <v>0</v>
      </c>
      <c r="H82" s="22">
        <f t="shared" si="42"/>
        <v>0</v>
      </c>
      <c r="I82" s="22">
        <f t="shared" si="42"/>
        <v>0</v>
      </c>
      <c r="J82" s="22">
        <f t="shared" si="42"/>
        <v>0</v>
      </c>
      <c r="K82" s="22">
        <f t="shared" si="42"/>
        <v>1</v>
      </c>
      <c r="L82" s="22">
        <f t="shared" si="42"/>
        <v>0</v>
      </c>
      <c r="P82" s="8" t="s">
        <v>19</v>
      </c>
      <c r="Q82" s="37">
        <f>IF((SQRT(SUMSQ(Q$8:Q$17))*SQRT(SUMSQ(SUMPRODUCT(E66:E75,E80:E89,U$8:U$17))))&gt;0,SUMPRODUCT(Q$8:Q$17,E66:E75,E80:E89,U$8:U$17)/SQRT(SUMSQ(SUMPRODUCT(E66:E75,E80:E89,U$8:U$17))),0)</f>
        <v>0</v>
      </c>
      <c r="R82" s="37">
        <f>IF((SQRT(SUMSQ(R$8:R$17))*SQRT(SUMSQ(SUMPRODUCT(E66:E75,E80:E89,V$8:V$17))))&gt;0,SUMPRODUCT(R$8:R$17,E66:E75,E80:E89,V$8:V$17)/SQRT(SUMSQ(SUMPRODUCT(E66:E75,E80:E89,V$8:V$17))),0)</f>
        <v>2833.8714667295462</v>
      </c>
    </row>
    <row r="83" spans="2:18" x14ac:dyDescent="0.3">
      <c r="B83" s="2" t="s">
        <v>4</v>
      </c>
      <c r="C83" s="22">
        <f t="shared" si="43"/>
        <v>0</v>
      </c>
      <c r="D83" s="22">
        <f t="shared" si="42"/>
        <v>1</v>
      </c>
      <c r="E83" s="22">
        <f t="shared" si="42"/>
        <v>0</v>
      </c>
      <c r="F83" s="22">
        <f t="shared" si="42"/>
        <v>1</v>
      </c>
      <c r="G83" s="22">
        <f t="shared" si="42"/>
        <v>0</v>
      </c>
      <c r="H83" s="22">
        <f t="shared" si="42"/>
        <v>0</v>
      </c>
      <c r="I83" s="22">
        <f t="shared" si="42"/>
        <v>0</v>
      </c>
      <c r="J83" s="22">
        <f t="shared" si="42"/>
        <v>1</v>
      </c>
      <c r="K83" s="22">
        <f t="shared" si="42"/>
        <v>0</v>
      </c>
      <c r="L83" s="22">
        <f t="shared" si="42"/>
        <v>0</v>
      </c>
      <c r="P83" s="8" t="s">
        <v>20</v>
      </c>
      <c r="Q83" s="37">
        <f>IF((SQRT(SUMSQ(Q$8:Q$17))*SQRT(SUMSQ(SUMPRODUCT(F66:F75,F80:F89,U$8:U$17))))&gt;0,SUMPRODUCT(Q$8:Q$17,F66:F75,F80:F89,U$8:U$17)/SQRT(SUMSQ(SUMPRODUCT(F66:F75,F80:F89,U$8:U$17))),0)</f>
        <v>14143.225369270653</v>
      </c>
      <c r="R83" s="37">
        <f>IF((SQRT(SUMSQ(R$8:R$17))*SQRT(SUMSQ(SUMPRODUCT(F66:F75,F80:F89,V$8:V$17))))&gt;0,SUMPRODUCT(R$8:R$17,F66:F75,F80:F89,V$8:V$17)/SQRT(SUMSQ(SUMPRODUCT(F66:F75,F80:F89,V$8:V$17))),0)</f>
        <v>0</v>
      </c>
    </row>
    <row r="84" spans="2:18" x14ac:dyDescent="0.3">
      <c r="B84" s="2" t="s">
        <v>5</v>
      </c>
      <c r="C84" s="22">
        <f t="shared" si="43"/>
        <v>0</v>
      </c>
      <c r="D84" s="22">
        <f t="shared" si="42"/>
        <v>0</v>
      </c>
      <c r="E84" s="22">
        <f t="shared" si="42"/>
        <v>0</v>
      </c>
      <c r="F84" s="22">
        <f t="shared" si="42"/>
        <v>0</v>
      </c>
      <c r="G84" s="22">
        <f t="shared" si="42"/>
        <v>1</v>
      </c>
      <c r="H84" s="22">
        <f t="shared" si="42"/>
        <v>0</v>
      </c>
      <c r="I84" s="22">
        <f t="shared" si="42"/>
        <v>0</v>
      </c>
      <c r="J84" s="22">
        <f t="shared" si="42"/>
        <v>0</v>
      </c>
      <c r="K84" s="22">
        <f t="shared" si="42"/>
        <v>0</v>
      </c>
      <c r="L84" s="22">
        <f t="shared" si="42"/>
        <v>0</v>
      </c>
      <c r="P84" s="8" t="s">
        <v>5</v>
      </c>
      <c r="Q84" s="37">
        <f>IF((SQRT(SUMSQ(Q$8:Q$17))*SQRT(SUMSQ(SUMPRODUCT(G66:G75,G80:G89,U$8:U$17))))&gt;0,SUMPRODUCT(Q$8:Q$17,G66:G75,G80:G89,U$8:U$17)/SQRT(SUMSQ(SUMPRODUCT(G66:G75,G80:G89,U$8:U$17))),0)</f>
        <v>0</v>
      </c>
      <c r="R84" s="37">
        <f>IF((SQRT(SUMSQ(R$8:R$17))*SQRT(SUMSQ(SUMPRODUCT(G66:G75,G80:G89,V$8:V$17))))&gt;0,SUMPRODUCT(R$8:R$17,G66:G75,G80:G89,V$8:V$17)/SQRT(SUMSQ(SUMPRODUCT(G66:G75,G80:G89,V$8:V$17))),0)</f>
        <v>5156</v>
      </c>
    </row>
    <row r="85" spans="2:18" x14ac:dyDescent="0.3">
      <c r="B85" s="2" t="s">
        <v>24</v>
      </c>
      <c r="C85" s="22">
        <f t="shared" si="43"/>
        <v>0</v>
      </c>
      <c r="D85" s="22">
        <f t="shared" si="42"/>
        <v>0</v>
      </c>
      <c r="E85" s="22">
        <f t="shared" si="42"/>
        <v>0</v>
      </c>
      <c r="F85" s="22">
        <f t="shared" si="42"/>
        <v>1</v>
      </c>
      <c r="G85" s="22">
        <f t="shared" si="42"/>
        <v>0</v>
      </c>
      <c r="H85" s="22">
        <f t="shared" si="42"/>
        <v>1</v>
      </c>
      <c r="I85" s="22">
        <f t="shared" si="42"/>
        <v>1</v>
      </c>
      <c r="J85" s="22">
        <f t="shared" si="42"/>
        <v>1</v>
      </c>
      <c r="K85" s="22">
        <f t="shared" si="42"/>
        <v>0</v>
      </c>
      <c r="L85" s="22">
        <f t="shared" si="42"/>
        <v>1</v>
      </c>
      <c r="P85" s="2" t="s">
        <v>24</v>
      </c>
      <c r="Q85" s="37">
        <f>IF((SQRT(SUMSQ(Q$8:Q$17))*SQRT(SUMSQ(SUMPRODUCT(H66:H75,H80:H89,U$8:U$17))))&gt;0,SUMPRODUCT(Q$8:Q$17,H66:H75,H80:H89,U$8:U$17)/SQRT(SUMSQ(SUMPRODUCT(H66:H75,H80:H89,U$8:U$17))),0)</f>
        <v>3777.3481406389642</v>
      </c>
      <c r="R85" s="37">
        <f>IF((SQRT(SUMSQ(R$8:R$17))*SQRT(SUMSQ(SUMPRODUCT(H66:H75,H80:H89,V$8:V$17))))&gt;0,SUMPRODUCT(R$8:R$17,H66:H75,H80:H89,V$8:V$17)/SQRT(SUMSQ(SUMPRODUCT(H66:H75,H80:H89,V$8:V$17))),0)</f>
        <v>0</v>
      </c>
    </row>
    <row r="86" spans="2:18" x14ac:dyDescent="0.3">
      <c r="B86" s="2" t="s">
        <v>25</v>
      </c>
      <c r="C86" s="22">
        <f t="shared" si="43"/>
        <v>0</v>
      </c>
      <c r="D86" s="22">
        <f t="shared" si="42"/>
        <v>0</v>
      </c>
      <c r="E86" s="22">
        <f t="shared" si="42"/>
        <v>0</v>
      </c>
      <c r="F86" s="22">
        <f t="shared" si="42"/>
        <v>1</v>
      </c>
      <c r="G86" s="22">
        <f t="shared" si="42"/>
        <v>0</v>
      </c>
      <c r="H86" s="22">
        <f t="shared" si="42"/>
        <v>1</v>
      </c>
      <c r="I86" s="22">
        <f t="shared" si="42"/>
        <v>1</v>
      </c>
      <c r="J86" s="22">
        <f t="shared" si="42"/>
        <v>0</v>
      </c>
      <c r="K86" s="22">
        <f t="shared" si="42"/>
        <v>0</v>
      </c>
      <c r="L86" s="22">
        <f t="shared" si="42"/>
        <v>1</v>
      </c>
      <c r="P86" s="2" t="s">
        <v>25</v>
      </c>
      <c r="Q86" s="37">
        <f>IF((SQRT(SUMSQ(Q$8:Q$17))*SQRT(SUMSQ(SUMPRODUCT(I66:I75,I80:I89,U$8:U$17))))&gt;0,SUMPRODUCT(Q$8:Q$17,I66:I75,I80:I89,U$8:U$17)/SQRT(SUMSQ(SUMPRODUCT(I66:I75,I80:I89,U$8:U$17))),0)</f>
        <v>3602.8990581205335</v>
      </c>
      <c r="R86" s="37">
        <f>IF((SQRT(SUMSQ(R$8:R$17))*SQRT(SUMSQ(SUMPRODUCT(I66:I75,I80:I89,V$8:V$17))))&gt;0,SUMPRODUCT(R$8:R$17,I66:I75,I80:I89,V$8:V$17)/SQRT(SUMSQ(SUMPRODUCT(I66:I75,I80:I89,V$8:V$17))),0)</f>
        <v>0</v>
      </c>
    </row>
    <row r="87" spans="2:18" x14ac:dyDescent="0.3">
      <c r="B87" s="2" t="s">
        <v>26</v>
      </c>
      <c r="C87" s="22">
        <f t="shared" si="43"/>
        <v>0</v>
      </c>
      <c r="D87" s="22">
        <f t="shared" si="42"/>
        <v>1</v>
      </c>
      <c r="E87" s="22">
        <f t="shared" si="42"/>
        <v>0</v>
      </c>
      <c r="F87" s="22">
        <f t="shared" si="42"/>
        <v>1</v>
      </c>
      <c r="G87" s="22">
        <f t="shared" si="42"/>
        <v>0</v>
      </c>
      <c r="H87" s="22">
        <f t="shared" si="42"/>
        <v>1</v>
      </c>
      <c r="I87" s="22">
        <f t="shared" si="42"/>
        <v>1</v>
      </c>
      <c r="J87" s="22">
        <f t="shared" si="42"/>
        <v>1</v>
      </c>
      <c r="K87" s="22">
        <f t="shared" si="42"/>
        <v>0</v>
      </c>
      <c r="L87" s="22">
        <f t="shared" si="42"/>
        <v>1</v>
      </c>
      <c r="P87" s="2" t="s">
        <v>26</v>
      </c>
      <c r="Q87" s="37">
        <f>IF((SQRT(SUMSQ(Q$8:Q$17))*SQRT(SUMSQ(SUMPRODUCT(J66:J75,J80:J89,U$8:U$17))))&gt;0,SUMPRODUCT(Q$8:Q$17,J66:J75,J80:J89,U$8:U$17)/SQRT(SUMSQ(SUMPRODUCT(J66:J75,J80:J89,U$8:U$17))),0)</f>
        <v>11131.909469946822</v>
      </c>
      <c r="R87" s="37">
        <f>IF((SQRT(SUMSQ(R$8:R$17))*SQRT(SUMSQ(SUMPRODUCT(J66:J75,J80:J89,V$8:V$17))))&gt;0,SUMPRODUCT(R$8:R$17,J66:J75,J80:J89,V$8:V$17)/SQRT(SUMSQ(SUMPRODUCT(J66:J75,J80:J89,V$8:V$17))),0)</f>
        <v>0</v>
      </c>
    </row>
    <row r="88" spans="2:18" x14ac:dyDescent="0.3">
      <c r="B88" s="2" t="s">
        <v>27</v>
      </c>
      <c r="C88" s="22">
        <f t="shared" si="43"/>
        <v>0</v>
      </c>
      <c r="D88" s="22">
        <f t="shared" si="42"/>
        <v>1</v>
      </c>
      <c r="E88" s="22">
        <f t="shared" si="42"/>
        <v>1</v>
      </c>
      <c r="F88" s="22">
        <f t="shared" si="42"/>
        <v>0</v>
      </c>
      <c r="G88" s="22">
        <f t="shared" si="42"/>
        <v>0</v>
      </c>
      <c r="H88" s="22">
        <f t="shared" si="42"/>
        <v>0</v>
      </c>
      <c r="I88" s="22">
        <f t="shared" si="42"/>
        <v>0</v>
      </c>
      <c r="J88" s="22">
        <f t="shared" si="42"/>
        <v>0</v>
      </c>
      <c r="K88" s="22">
        <f t="shared" si="42"/>
        <v>1</v>
      </c>
      <c r="L88" s="22">
        <f t="shared" si="42"/>
        <v>0</v>
      </c>
      <c r="P88" s="2" t="s">
        <v>27</v>
      </c>
      <c r="Q88" s="37">
        <f>IF((SQRT(SUMSQ(Q$8:Q$17))*SQRT(SUMSQ(SUMPRODUCT(K66:K75,K80:K89,U$8:U$17))))&gt;0,SUMPRODUCT(Q$8:Q$17,K66:K75,K80:K89,U$8:U$17)/SQRT(SUMSQ(SUMPRODUCT(K66:K75,K80:K89,U$8:U$17))),0)</f>
        <v>0</v>
      </c>
      <c r="R88" s="37">
        <f>IF((SQRT(SUMSQ(R$8:R$17))*SQRT(SUMSQ(SUMPRODUCT(K66:K75,K80:K89,V$8:V$17))))&gt;0,SUMPRODUCT(R$8:R$17,K66:K75,K80:K89,V$8:V$17)/SQRT(SUMSQ(SUMPRODUCT(K66:K75,K80:K89,V$8:V$17))),0)</f>
        <v>3314.0067366787866</v>
      </c>
    </row>
    <row r="89" spans="2:18" x14ac:dyDescent="0.3">
      <c r="B89" s="2" t="s">
        <v>28</v>
      </c>
      <c r="C89" s="22">
        <f t="shared" si="43"/>
        <v>0</v>
      </c>
      <c r="D89" s="22">
        <f t="shared" si="42"/>
        <v>0</v>
      </c>
      <c r="E89" s="22">
        <f t="shared" si="42"/>
        <v>0</v>
      </c>
      <c r="F89" s="22">
        <f t="shared" si="42"/>
        <v>0</v>
      </c>
      <c r="G89" s="22">
        <f t="shared" si="42"/>
        <v>0</v>
      </c>
      <c r="H89" s="22">
        <f t="shared" si="42"/>
        <v>1</v>
      </c>
      <c r="I89" s="22">
        <f t="shared" si="42"/>
        <v>1</v>
      </c>
      <c r="J89" s="22">
        <f t="shared" si="42"/>
        <v>1</v>
      </c>
      <c r="K89" s="22">
        <f t="shared" si="42"/>
        <v>0</v>
      </c>
      <c r="L89" s="22">
        <f t="shared" si="42"/>
        <v>1</v>
      </c>
      <c r="P89" s="2" t="s">
        <v>28</v>
      </c>
      <c r="Q89" s="37">
        <f>IF((SQRT(SUMSQ(Q$8:Q$17))*SQRT(SUMSQ(SUMPRODUCT(L66:L75,L80:L89,U$8:U$17))))&gt;0,SUMPRODUCT(Q$8:Q$17,L66:L75,L80:L89,U$8:U$17)/SQRT(SUMSQ(SUMPRODUCT(L66:L75,L80:L89,U$8:U$17))),0)</f>
        <v>3296.6065461809962</v>
      </c>
      <c r="R89" s="37">
        <f>IF((SQRT(SUMSQ(R$8:R$17))*SQRT(SUMSQ(SUMPRODUCT(L66:L75,L80:L89,V$8:V$17))))&gt;0,SUMPRODUCT(R$8:R$17,L66:L75,L80:L89,V$8:V$17)/SQRT(SUMSQ(SUMPRODUCT(L66:L75,L80:L89,V$8:V$17))),0)</f>
        <v>0</v>
      </c>
    </row>
    <row r="92" spans="2:18" x14ac:dyDescent="0.3">
      <c r="B92" s="16" t="s">
        <v>53</v>
      </c>
      <c r="E92" s="16" t="s">
        <v>54</v>
      </c>
      <c r="H92" s="16" t="s">
        <v>53</v>
      </c>
      <c r="K92" s="16" t="s">
        <v>54</v>
      </c>
    </row>
    <row r="93" spans="2:18" x14ac:dyDescent="0.3">
      <c r="B93" s="16"/>
      <c r="E93" s="16"/>
    </row>
    <row r="94" spans="2:18" x14ac:dyDescent="0.3">
      <c r="B94" s="14" t="s">
        <v>16</v>
      </c>
      <c r="C94" s="14" t="s">
        <v>21</v>
      </c>
      <c r="E94" s="14" t="s">
        <v>16</v>
      </c>
      <c r="F94" s="14" t="s">
        <v>30</v>
      </c>
      <c r="H94" s="14" t="s">
        <v>16</v>
      </c>
      <c r="I94" s="14" t="s">
        <v>32</v>
      </c>
      <c r="K94" s="14" t="s">
        <v>16</v>
      </c>
      <c r="L94" s="14" t="s">
        <v>32</v>
      </c>
    </row>
    <row r="95" spans="2:18" x14ac:dyDescent="0.3">
      <c r="B95" s="8" t="s">
        <v>20</v>
      </c>
      <c r="C95" s="37">
        <f t="shared" ref="C95:C104" si="44">VLOOKUP(B95,$P$36:$R$46,2,0)</f>
        <v>12281.762701922809</v>
      </c>
      <c r="E95" s="8" t="s">
        <v>20</v>
      </c>
      <c r="F95" s="37">
        <f t="shared" ref="F95:F104" si="45">VLOOKUP(E95,$P$79:$R$89,2,0)</f>
        <v>14143.225369270653</v>
      </c>
      <c r="H95" s="8" t="s">
        <v>18</v>
      </c>
      <c r="I95" s="37">
        <f t="shared" ref="I95:I104" si="46">VLOOKUP(H95,$P$36:$R$46,3,0)</f>
        <v>5485.5768255677604</v>
      </c>
      <c r="K95" s="8" t="s">
        <v>5</v>
      </c>
      <c r="L95" s="37">
        <f t="shared" ref="L95:L104" si="47">VLOOKUP(K95,$P$79:$R$89,3,0)</f>
        <v>5156</v>
      </c>
    </row>
    <row r="96" spans="2:18" x14ac:dyDescent="0.3">
      <c r="B96" s="2" t="s">
        <v>28</v>
      </c>
      <c r="C96" s="37">
        <f t="shared" si="44"/>
        <v>12217.237298077192</v>
      </c>
      <c r="E96" s="2" t="s">
        <v>26</v>
      </c>
      <c r="F96" s="37">
        <f t="shared" si="45"/>
        <v>11131.909469946822</v>
      </c>
      <c r="H96" s="8" t="s">
        <v>5</v>
      </c>
      <c r="I96" s="37">
        <f t="shared" si="46"/>
        <v>4052.9262093698862</v>
      </c>
      <c r="K96" s="8" t="s">
        <v>18</v>
      </c>
      <c r="L96" s="37">
        <f t="shared" si="47"/>
        <v>4649.7216071230105</v>
      </c>
    </row>
    <row r="97" spans="2:12" x14ac:dyDescent="0.3">
      <c r="B97" s="2" t="s">
        <v>24</v>
      </c>
      <c r="C97" s="37">
        <f t="shared" si="44"/>
        <v>3344</v>
      </c>
      <c r="E97" s="8" t="s">
        <v>17</v>
      </c>
      <c r="F97" s="37">
        <f t="shared" si="45"/>
        <v>3344</v>
      </c>
      <c r="H97" s="8" t="s">
        <v>19</v>
      </c>
      <c r="I97" s="37">
        <f t="shared" si="46"/>
        <v>3093.4231744322378</v>
      </c>
      <c r="K97" s="2" t="s">
        <v>27</v>
      </c>
      <c r="L97" s="37">
        <f t="shared" si="47"/>
        <v>3314.0067366787866</v>
      </c>
    </row>
    <row r="98" spans="2:12" x14ac:dyDescent="0.3">
      <c r="B98" s="8" t="s">
        <v>17</v>
      </c>
      <c r="C98" s="37">
        <f t="shared" si="44"/>
        <v>3344</v>
      </c>
      <c r="E98" s="2" t="s">
        <v>28</v>
      </c>
      <c r="F98" s="37">
        <f t="shared" si="45"/>
        <v>3296.6065461809962</v>
      </c>
      <c r="H98" s="2" t="s">
        <v>27</v>
      </c>
      <c r="I98" s="37">
        <f t="shared" si="46"/>
        <v>2920.0737906301138</v>
      </c>
      <c r="K98" s="8" t="s">
        <v>19</v>
      </c>
      <c r="L98" s="37">
        <f t="shared" si="47"/>
        <v>2833.8714667295462</v>
      </c>
    </row>
    <row r="99" spans="2:12" x14ac:dyDescent="0.3">
      <c r="B99" s="2" t="s">
        <v>26</v>
      </c>
      <c r="C99" s="37">
        <f t="shared" si="44"/>
        <v>4586.3122361225023</v>
      </c>
      <c r="E99" s="2" t="s">
        <v>24</v>
      </c>
      <c r="F99" s="37">
        <f t="shared" si="45"/>
        <v>3777.3481406389642</v>
      </c>
      <c r="H99" s="2" t="s">
        <v>26</v>
      </c>
      <c r="I99" s="37">
        <f t="shared" si="46"/>
        <v>0</v>
      </c>
      <c r="K99" s="2" t="s">
        <v>26</v>
      </c>
      <c r="L99" s="37">
        <f t="shared" si="47"/>
        <v>0</v>
      </c>
    </row>
    <row r="100" spans="2:12" x14ac:dyDescent="0.3">
      <c r="B100" s="2" t="s">
        <v>25</v>
      </c>
      <c r="C100" s="37">
        <f t="shared" si="44"/>
        <v>4378.7070705667438</v>
      </c>
      <c r="E100" s="2" t="s">
        <v>25</v>
      </c>
      <c r="F100" s="37">
        <f t="shared" si="45"/>
        <v>3602.8990581205335</v>
      </c>
      <c r="H100" s="2" t="s">
        <v>24</v>
      </c>
      <c r="I100" s="37">
        <f t="shared" si="46"/>
        <v>0</v>
      </c>
      <c r="K100" s="8" t="s">
        <v>20</v>
      </c>
      <c r="L100" s="37">
        <f t="shared" si="47"/>
        <v>0</v>
      </c>
    </row>
    <row r="101" spans="2:12" x14ac:dyDescent="0.3">
      <c r="B101" s="8" t="s">
        <v>18</v>
      </c>
      <c r="C101" s="37">
        <f t="shared" si="44"/>
        <v>0</v>
      </c>
      <c r="E101" s="2" t="s">
        <v>27</v>
      </c>
      <c r="F101" s="37">
        <f t="shared" si="45"/>
        <v>0</v>
      </c>
      <c r="H101" s="8" t="s">
        <v>20</v>
      </c>
      <c r="I101" s="37">
        <f t="shared" si="46"/>
        <v>0</v>
      </c>
      <c r="K101" s="2" t="s">
        <v>24</v>
      </c>
      <c r="L101" s="37">
        <f t="shared" si="47"/>
        <v>0</v>
      </c>
    </row>
    <row r="102" spans="2:12" x14ac:dyDescent="0.3">
      <c r="B102" s="8" t="s">
        <v>19</v>
      </c>
      <c r="C102" s="37">
        <f t="shared" si="44"/>
        <v>0</v>
      </c>
      <c r="E102" s="8" t="s">
        <v>5</v>
      </c>
      <c r="F102" s="37">
        <f t="shared" si="45"/>
        <v>0</v>
      </c>
      <c r="H102" s="8" t="s">
        <v>17</v>
      </c>
      <c r="I102" s="37">
        <f t="shared" si="46"/>
        <v>0</v>
      </c>
      <c r="K102" s="2" t="s">
        <v>25</v>
      </c>
      <c r="L102" s="37">
        <f t="shared" si="47"/>
        <v>0</v>
      </c>
    </row>
    <row r="103" spans="2:12" x14ac:dyDescent="0.3">
      <c r="B103" s="8" t="s">
        <v>5</v>
      </c>
      <c r="C103" s="37">
        <f t="shared" si="44"/>
        <v>0</v>
      </c>
      <c r="E103" s="8" t="s">
        <v>19</v>
      </c>
      <c r="F103" s="37">
        <f t="shared" si="45"/>
        <v>0</v>
      </c>
      <c r="H103" s="2" t="s">
        <v>28</v>
      </c>
      <c r="I103" s="37">
        <f t="shared" si="46"/>
        <v>0</v>
      </c>
      <c r="K103" s="2" t="s">
        <v>28</v>
      </c>
      <c r="L103" s="37">
        <f t="shared" si="47"/>
        <v>0</v>
      </c>
    </row>
    <row r="104" spans="2:12" x14ac:dyDescent="0.3">
      <c r="B104" s="2" t="s">
        <v>27</v>
      </c>
      <c r="C104" s="37">
        <f t="shared" si="44"/>
        <v>0</v>
      </c>
      <c r="E104" s="8" t="s">
        <v>18</v>
      </c>
      <c r="F104" s="37">
        <f t="shared" si="45"/>
        <v>14057.759282818974</v>
      </c>
      <c r="H104" s="2" t="s">
        <v>25</v>
      </c>
      <c r="I104" s="37">
        <f t="shared" si="46"/>
        <v>0</v>
      </c>
      <c r="K104" s="8" t="s">
        <v>17</v>
      </c>
      <c r="L104" s="37">
        <f t="shared" si="47"/>
        <v>0</v>
      </c>
    </row>
  </sheetData>
  <sortState ref="K95:L104">
    <sortCondition descending="1" ref="L95:L104"/>
  </sortState>
  <conditionalFormatting sqref="C23:L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L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L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L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CF-User-based</vt:lpstr>
      <vt:lpstr>CF-Item-based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Brinkmann</dc:creator>
  <cp:lastModifiedBy>pc</cp:lastModifiedBy>
  <dcterms:created xsi:type="dcterms:W3CDTF">2018-12-18T14:47:38Z</dcterms:created>
  <dcterms:modified xsi:type="dcterms:W3CDTF">2023-06-08T10:34:27Z</dcterms:modified>
</cp:coreProperties>
</file>