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Alex_Pobrane\"/>
    </mc:Choice>
  </mc:AlternateContent>
  <xr:revisionPtr revIDLastSave="0" documentId="13_ncr:1_{635B9AA5-9687-4B92-B88E-65EE2378DF3A}" xr6:coauthVersionLast="47" xr6:coauthVersionMax="47" xr10:uidLastSave="{00000000-0000-0000-0000-000000000000}"/>
  <bookViews>
    <workbookView xWindow="28680" yWindow="-120" windowWidth="29040" windowHeight="15720" firstSheet="7" activeTab="12" xr2:uid="{00000000-000D-0000-FFFF-FFFF00000000}"/>
  </bookViews>
  <sheets>
    <sheet name="Arkusz1" sheetId="1" r:id="rId1"/>
    <sheet name="Facebook" sheetId="2" r:id="rId2"/>
    <sheet name="BasicLab" sheetId="3" r:id="rId3"/>
    <sheet name="YourKaya" sheetId="7" r:id="rId4"/>
    <sheet name="tołpa" sheetId="8" r:id="rId5"/>
    <sheet name="MIYO" sheetId="9" r:id="rId6"/>
    <sheet name="HairyTailCosmetics" sheetId="10" r:id="rId7"/>
    <sheet name="instagram" sheetId="5" r:id="rId8"/>
    <sheet name="MIYO_INSTA" sheetId="12" r:id="rId9"/>
    <sheet name="yourKay_insta" sheetId="11" r:id="rId10"/>
    <sheet name="basiclab_ig" sheetId="4" r:id="rId11"/>
    <sheet name="tołpa " sheetId="14" r:id="rId12"/>
    <sheet name="Hairy Tale Cosmetics_ig" sheetId="13" r:id="rId13"/>
    <sheet name="Arkusz2" sheetId="21" r:id="rId14"/>
    <sheet name="wszystko" sheetId="6" r:id="rId15"/>
    <sheet name="hairyTailCosmetics-tiktok" sheetId="16" r:id="rId16"/>
    <sheet name="BasicLabTiktok" sheetId="15" r:id="rId17"/>
    <sheet name="miyotiktok" sheetId="17" r:id="rId18"/>
    <sheet name="yourkayatiktok" sheetId="18" r:id="rId19"/>
    <sheet name="tołpatiktok" sheetId="19" r:id="rId20"/>
    <sheet name="Arkusz7" sheetId="20" r:id="rId21"/>
  </sheets>
  <definedNames>
    <definedName name="_xlnm._FilterDatabase" localSheetId="2" hidden="1">BasicLab!$D$1:$L$192</definedName>
    <definedName name="_xlnm._FilterDatabase" localSheetId="10" hidden="1">basiclab_ig!$A$1:$K$191</definedName>
    <definedName name="_xlnm._FilterDatabase" localSheetId="12" hidden="1">'Hairy Tale Cosmetics_ig'!$A$1:$I$144</definedName>
    <definedName name="_xlnm._FilterDatabase" localSheetId="6" hidden="1">HairyTailCosmetics!$A$1:$X$31</definedName>
    <definedName name="_xlnm._FilterDatabase" localSheetId="5" hidden="1">MIYO!$A$1:$S$1</definedName>
    <definedName name="_xlnm._FilterDatabase" localSheetId="8" hidden="1">MIYO_INSTA!$D$1:$X$118</definedName>
    <definedName name="_xlnm._FilterDatabase" localSheetId="4" hidden="1">tołpa!$A$1:$S$115</definedName>
    <definedName name="_xlnm._FilterDatabase" localSheetId="11" hidden="1">'tołpa '!$A$1:$R$144</definedName>
    <definedName name="_xlnm._FilterDatabase" localSheetId="9" hidden="1">yourKay_insta!$A$1:$J$162</definedName>
    <definedName name="_xlnm._FilterDatabase" localSheetId="3" hidden="1">YourKaya!$A$1:$S$115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13" l="1"/>
  <c r="W8" i="13"/>
  <c r="W7" i="13"/>
  <c r="S9" i="13"/>
  <c r="S8" i="13"/>
  <c r="S7" i="13"/>
  <c r="W9" i="14"/>
  <c r="W8" i="14"/>
  <c r="W7" i="14"/>
  <c r="S9" i="14"/>
  <c r="S8" i="14"/>
  <c r="S7" i="14"/>
  <c r="W9" i="4"/>
  <c r="W8" i="4"/>
  <c r="W7" i="4"/>
  <c r="S7" i="4"/>
  <c r="S9" i="4"/>
  <c r="S8" i="4"/>
  <c r="W9" i="11"/>
  <c r="W8" i="11"/>
  <c r="W7" i="11"/>
  <c r="S9" i="11"/>
  <c r="S8" i="11"/>
  <c r="S7" i="11"/>
  <c r="AA10" i="3"/>
  <c r="W10" i="3"/>
  <c r="AA9" i="3"/>
  <c r="W9" i="3"/>
  <c r="AA8" i="3"/>
  <c r="W8" i="3"/>
  <c r="Z6" i="3" s="1"/>
  <c r="AE78" i="13"/>
  <c r="AF78" i="13" s="1"/>
  <c r="AE77" i="13"/>
  <c r="AF77" i="13" s="1"/>
  <c r="AE76" i="13"/>
  <c r="AF76" i="13"/>
  <c r="S7" i="12"/>
  <c r="W7" i="12"/>
  <c r="W9" i="12"/>
  <c r="W8" i="12"/>
  <c r="S9" i="12"/>
  <c r="S8" i="12"/>
  <c r="S34" i="11"/>
  <c r="S34" i="12"/>
  <c r="E22" i="5" s="1"/>
  <c r="Q28" i="5"/>
  <c r="Q22" i="5"/>
  <c r="Q15" i="5"/>
  <c r="N28" i="5"/>
  <c r="N22" i="5"/>
  <c r="N15" i="5"/>
  <c r="K28" i="5"/>
  <c r="K22" i="5"/>
  <c r="K15" i="5"/>
  <c r="H28" i="5"/>
  <c r="H22" i="5"/>
  <c r="H15" i="5"/>
  <c r="E28" i="5"/>
  <c r="E15" i="5"/>
  <c r="K3" i="13"/>
  <c r="K4" i="13"/>
  <c r="K5" i="13"/>
  <c r="K6" i="13"/>
  <c r="K7" i="13"/>
  <c r="K8" i="13"/>
  <c r="K9" i="13"/>
  <c r="K10" i="13"/>
  <c r="K11" i="13"/>
  <c r="K12" i="13"/>
  <c r="K13" i="13"/>
  <c r="AE13" i="13" s="1"/>
  <c r="AF13" i="13" s="1"/>
  <c r="K14" i="13"/>
  <c r="K15" i="13"/>
  <c r="K16" i="13"/>
  <c r="K17" i="13"/>
  <c r="K18" i="13"/>
  <c r="K19" i="13"/>
  <c r="K20" i="13"/>
  <c r="K21" i="13"/>
  <c r="K22" i="13"/>
  <c r="K23" i="13"/>
  <c r="K24" i="13"/>
  <c r="K25" i="13"/>
  <c r="AE25" i="13" s="1"/>
  <c r="AF25" i="13" s="1"/>
  <c r="K26" i="13"/>
  <c r="K27" i="13"/>
  <c r="K28" i="13"/>
  <c r="K29" i="13"/>
  <c r="K30" i="13"/>
  <c r="K31" i="13"/>
  <c r="K32" i="13"/>
  <c r="K33" i="13"/>
  <c r="K34" i="13"/>
  <c r="K35" i="13"/>
  <c r="K36" i="13"/>
  <c r="K37" i="13"/>
  <c r="AE37" i="13" s="1"/>
  <c r="AF37" i="13" s="1"/>
  <c r="K38" i="13"/>
  <c r="K39" i="13"/>
  <c r="K40" i="13"/>
  <c r="K41" i="13"/>
  <c r="K42" i="13"/>
  <c r="K43" i="13"/>
  <c r="K44" i="13"/>
  <c r="K45" i="13"/>
  <c r="K46" i="13"/>
  <c r="K47" i="13"/>
  <c r="K48" i="13"/>
  <c r="K49" i="13"/>
  <c r="AE49" i="13" s="1"/>
  <c r="AF49" i="13" s="1"/>
  <c r="K50" i="13"/>
  <c r="K51" i="13"/>
  <c r="K52" i="13"/>
  <c r="K53" i="13"/>
  <c r="K54" i="13"/>
  <c r="K55" i="13"/>
  <c r="K56" i="13"/>
  <c r="K57" i="13"/>
  <c r="K58" i="13"/>
  <c r="K59" i="13"/>
  <c r="K60" i="13"/>
  <c r="K61" i="13"/>
  <c r="AE61" i="13" s="1"/>
  <c r="AF61" i="13" s="1"/>
  <c r="K62" i="13"/>
  <c r="K63" i="13"/>
  <c r="K64" i="13"/>
  <c r="K65" i="13"/>
  <c r="K66" i="13"/>
  <c r="K67" i="13"/>
  <c r="K68" i="13"/>
  <c r="K69" i="13"/>
  <c r="K70" i="13"/>
  <c r="K71" i="13"/>
  <c r="K72" i="13"/>
  <c r="K73" i="13"/>
  <c r="AE73" i="13" s="1"/>
  <c r="AF73" i="13" s="1"/>
  <c r="K74" i="13"/>
  <c r="K75" i="13"/>
  <c r="K76" i="13"/>
  <c r="K77" i="13"/>
  <c r="K78" i="13"/>
  <c r="L3" i="14"/>
  <c r="L4" i="14"/>
  <c r="L5" i="14"/>
  <c r="L6" i="14"/>
  <c r="L7" i="14"/>
  <c r="L8" i="14"/>
  <c r="L9" i="14"/>
  <c r="L10" i="14"/>
  <c r="L11" i="14"/>
  <c r="L12" i="14"/>
  <c r="L13" i="14"/>
  <c r="AE13" i="14" s="1"/>
  <c r="AF13" i="14" s="1"/>
  <c r="L14" i="14"/>
  <c r="L15" i="14"/>
  <c r="L16" i="14"/>
  <c r="L17" i="14"/>
  <c r="L18" i="14"/>
  <c r="L19" i="14"/>
  <c r="L20" i="14"/>
  <c r="L21" i="14"/>
  <c r="L22" i="14"/>
  <c r="L23" i="14"/>
  <c r="AE23" i="14" s="1"/>
  <c r="AF23" i="14" s="1"/>
  <c r="L24" i="14"/>
  <c r="L25" i="14"/>
  <c r="AE25" i="14" s="1"/>
  <c r="AF25" i="14" s="1"/>
  <c r="L26" i="14"/>
  <c r="L27" i="14"/>
  <c r="L28" i="14"/>
  <c r="L29" i="14"/>
  <c r="L30" i="14"/>
  <c r="L31" i="14"/>
  <c r="L32" i="14"/>
  <c r="L33" i="14"/>
  <c r="L34" i="14"/>
  <c r="L35" i="14"/>
  <c r="AE35" i="14" s="1"/>
  <c r="AF35" i="14" s="1"/>
  <c r="L36" i="14"/>
  <c r="L37" i="14"/>
  <c r="AE37" i="14" s="1"/>
  <c r="AF37" i="14" s="1"/>
  <c r="L38" i="14"/>
  <c r="L39" i="14"/>
  <c r="L40" i="14"/>
  <c r="L41" i="14"/>
  <c r="L42" i="14"/>
  <c r="L43" i="14"/>
  <c r="L44" i="14"/>
  <c r="L45" i="14"/>
  <c r="L46" i="14"/>
  <c r="L47" i="14"/>
  <c r="AE47" i="14" s="1"/>
  <c r="AF47" i="14" s="1"/>
  <c r="L48" i="14"/>
  <c r="L49" i="14"/>
  <c r="AE49" i="14" s="1"/>
  <c r="AF49" i="14" s="1"/>
  <c r="L50" i="14"/>
  <c r="L51" i="14"/>
  <c r="L52" i="14"/>
  <c r="L53" i="14"/>
  <c r="L54" i="14"/>
  <c r="L55" i="14"/>
  <c r="L56" i="14"/>
  <c r="L57" i="14"/>
  <c r="L58" i="14"/>
  <c r="L59" i="14"/>
  <c r="AE59" i="14" s="1"/>
  <c r="AF59" i="14" s="1"/>
  <c r="L60" i="14"/>
  <c r="L61" i="14"/>
  <c r="AE61" i="14" s="1"/>
  <c r="AF61" i="14" s="1"/>
  <c r="L62" i="14"/>
  <c r="L63" i="14"/>
  <c r="L64" i="14"/>
  <c r="L65" i="14"/>
  <c r="L66" i="14"/>
  <c r="L67" i="14"/>
  <c r="L68" i="14"/>
  <c r="L69" i="14"/>
  <c r="L70" i="14"/>
  <c r="L71" i="14"/>
  <c r="AE71" i="14" s="1"/>
  <c r="AF71" i="14" s="1"/>
  <c r="L72" i="14"/>
  <c r="L73" i="14"/>
  <c r="AE73" i="14" s="1"/>
  <c r="AF73" i="14" s="1"/>
  <c r="L74" i="14"/>
  <c r="L75" i="14"/>
  <c r="L76" i="14"/>
  <c r="L77" i="14"/>
  <c r="L78" i="14"/>
  <c r="L79" i="14"/>
  <c r="L80" i="14"/>
  <c r="L81" i="14"/>
  <c r="L82" i="14"/>
  <c r="L83" i="14"/>
  <c r="AE83" i="14" s="1"/>
  <c r="AF83" i="14" s="1"/>
  <c r="L84" i="14"/>
  <c r="L85" i="14"/>
  <c r="AE85" i="14" s="1"/>
  <c r="AF85" i="14" s="1"/>
  <c r="L86" i="14"/>
  <c r="L87" i="14"/>
  <c r="L88" i="14"/>
  <c r="L89" i="14"/>
  <c r="L90" i="14"/>
  <c r="L91" i="14"/>
  <c r="L92" i="14"/>
  <c r="L93" i="14"/>
  <c r="L94" i="14"/>
  <c r="L95" i="14"/>
  <c r="AE95" i="14" s="1"/>
  <c r="AF95" i="14" s="1"/>
  <c r="L96" i="14"/>
  <c r="L97" i="14"/>
  <c r="AE97" i="14" s="1"/>
  <c r="AF97" i="14" s="1"/>
  <c r="L98" i="14"/>
  <c r="L99" i="14"/>
  <c r="L100" i="14"/>
  <c r="L101" i="14"/>
  <c r="L102" i="14"/>
  <c r="L103" i="14"/>
  <c r="L104" i="14"/>
  <c r="L105" i="14"/>
  <c r="L106" i="14"/>
  <c r="L107" i="14"/>
  <c r="AE107" i="14" s="1"/>
  <c r="AF107" i="14" s="1"/>
  <c r="L108" i="14"/>
  <c r="L109" i="14"/>
  <c r="AE109" i="14" s="1"/>
  <c r="AF109" i="14" s="1"/>
  <c r="L110" i="14"/>
  <c r="L111" i="14"/>
  <c r="L112" i="14"/>
  <c r="L113" i="14"/>
  <c r="L114" i="14"/>
  <c r="L115" i="14"/>
  <c r="L116" i="14"/>
  <c r="L117" i="14"/>
  <c r="L118" i="14"/>
  <c r="L119" i="14"/>
  <c r="AE119" i="14" s="1"/>
  <c r="AF119" i="14" s="1"/>
  <c r="L120" i="14"/>
  <c r="L121" i="14"/>
  <c r="AE121" i="14" s="1"/>
  <c r="AF121" i="14" s="1"/>
  <c r="L122" i="14"/>
  <c r="L123" i="14"/>
  <c r="L124" i="14"/>
  <c r="L125" i="14"/>
  <c r="L126" i="14"/>
  <c r="L127" i="14"/>
  <c r="L128" i="14"/>
  <c r="L129" i="14"/>
  <c r="L130" i="14"/>
  <c r="L131" i="14"/>
  <c r="AE131" i="14" s="1"/>
  <c r="AF131" i="14" s="1"/>
  <c r="L132" i="14"/>
  <c r="L133" i="14"/>
  <c r="AE133" i="14" s="1"/>
  <c r="AF133" i="14" s="1"/>
  <c r="L134" i="14"/>
  <c r="L135" i="14"/>
  <c r="L136" i="14"/>
  <c r="L137" i="14"/>
  <c r="L138" i="14"/>
  <c r="L139" i="14"/>
  <c r="L140" i="14"/>
  <c r="L141" i="14"/>
  <c r="L142" i="14"/>
  <c r="L143" i="14"/>
  <c r="AE143" i="14" s="1"/>
  <c r="AF143" i="14" s="1"/>
  <c r="L144" i="1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L3" i="11"/>
  <c r="L4" i="11"/>
  <c r="L5" i="11"/>
  <c r="L6" i="11"/>
  <c r="L7" i="11"/>
  <c r="L8" i="11"/>
  <c r="L9" i="11"/>
  <c r="L10" i="11"/>
  <c r="L11" i="11"/>
  <c r="L12" i="11"/>
  <c r="L13" i="11"/>
  <c r="AE13" i="11" s="1"/>
  <c r="AF13" i="11" s="1"/>
  <c r="L14" i="11"/>
  <c r="L15" i="11"/>
  <c r="L16" i="11"/>
  <c r="L17" i="11"/>
  <c r="L18" i="11"/>
  <c r="L19" i="11"/>
  <c r="L20" i="11"/>
  <c r="L21" i="11"/>
  <c r="L22" i="11"/>
  <c r="L23" i="11"/>
  <c r="L24" i="11"/>
  <c r="L25" i="11"/>
  <c r="AE25" i="11" s="1"/>
  <c r="AF25" i="11" s="1"/>
  <c r="L26" i="11"/>
  <c r="L27" i="11"/>
  <c r="L28" i="11"/>
  <c r="L29" i="11"/>
  <c r="L30" i="11"/>
  <c r="L31" i="11"/>
  <c r="L32" i="11"/>
  <c r="L33" i="11"/>
  <c r="L34" i="11"/>
  <c r="L35" i="11"/>
  <c r="L36" i="11"/>
  <c r="L37" i="11"/>
  <c r="AE37" i="11" s="1"/>
  <c r="AF37" i="11" s="1"/>
  <c r="L38" i="11"/>
  <c r="L39" i="11"/>
  <c r="L40" i="11"/>
  <c r="L41" i="11"/>
  <c r="L42" i="11"/>
  <c r="L43" i="11"/>
  <c r="L44" i="11"/>
  <c r="L45" i="11"/>
  <c r="L46" i="11"/>
  <c r="L47" i="11"/>
  <c r="L48" i="11"/>
  <c r="L49" i="11"/>
  <c r="AE49" i="11" s="1"/>
  <c r="AF49" i="11" s="1"/>
  <c r="L50" i="11"/>
  <c r="L51" i="11"/>
  <c r="L52" i="11"/>
  <c r="L53" i="11"/>
  <c r="L54" i="11"/>
  <c r="L55" i="11"/>
  <c r="L56" i="11"/>
  <c r="L57" i="11"/>
  <c r="L58" i="11"/>
  <c r="L59" i="11"/>
  <c r="L60" i="11"/>
  <c r="AE60" i="11" s="1"/>
  <c r="AF60" i="11" s="1"/>
  <c r="L61" i="11"/>
  <c r="AE61" i="11" s="1"/>
  <c r="AF61" i="11" s="1"/>
  <c r="L62" i="11"/>
  <c r="L63" i="11"/>
  <c r="L64" i="11"/>
  <c r="L65" i="11"/>
  <c r="L66" i="11"/>
  <c r="L67" i="11"/>
  <c r="L68" i="11"/>
  <c r="L69" i="11"/>
  <c r="L70" i="11"/>
  <c r="L71" i="11"/>
  <c r="L72" i="11"/>
  <c r="AE72" i="11" s="1"/>
  <c r="AF72" i="11" s="1"/>
  <c r="L73" i="11"/>
  <c r="AE73" i="11" s="1"/>
  <c r="AF73" i="11" s="1"/>
  <c r="L74" i="11"/>
  <c r="L75" i="11"/>
  <c r="L76" i="11"/>
  <c r="L77" i="11"/>
  <c r="L78" i="11"/>
  <c r="AE78" i="11" s="1"/>
  <c r="AF78" i="11" s="1"/>
  <c r="L79" i="11"/>
  <c r="L80" i="11"/>
  <c r="L81" i="11"/>
  <c r="L82" i="11"/>
  <c r="L83" i="11"/>
  <c r="AE83" i="11" s="1"/>
  <c r="AF83" i="11" s="1"/>
  <c r="L84" i="11"/>
  <c r="AE84" i="11" s="1"/>
  <c r="AF84" i="11" s="1"/>
  <c r="L85" i="11"/>
  <c r="AE85" i="11" s="1"/>
  <c r="AF85" i="11" s="1"/>
  <c r="L86" i="11"/>
  <c r="L87" i="11"/>
  <c r="L88" i="11"/>
  <c r="L89" i="11"/>
  <c r="L90" i="11"/>
  <c r="AE90" i="11" s="1"/>
  <c r="AF90" i="11" s="1"/>
  <c r="L91" i="11"/>
  <c r="L92" i="11"/>
  <c r="L93" i="11"/>
  <c r="L94" i="11"/>
  <c r="L95" i="11"/>
  <c r="AE95" i="11" s="1"/>
  <c r="AF95" i="11" s="1"/>
  <c r="L96" i="11"/>
  <c r="AE96" i="11" s="1"/>
  <c r="AF96" i="11" s="1"/>
  <c r="L97" i="11"/>
  <c r="AE97" i="11" s="1"/>
  <c r="AF97" i="11" s="1"/>
  <c r="L98" i="11"/>
  <c r="L99" i="11"/>
  <c r="L100" i="11"/>
  <c r="L101" i="11"/>
  <c r="AE101" i="11" s="1"/>
  <c r="AF101" i="11" s="1"/>
  <c r="L102" i="11"/>
  <c r="AE102" i="11" s="1"/>
  <c r="AF102" i="11" s="1"/>
  <c r="L103" i="11"/>
  <c r="L104" i="11"/>
  <c r="L105" i="11"/>
  <c r="L106" i="11"/>
  <c r="L107" i="11"/>
  <c r="AE107" i="11" s="1"/>
  <c r="AF107" i="11" s="1"/>
  <c r="L108" i="11"/>
  <c r="AE108" i="11" s="1"/>
  <c r="AF108" i="11" s="1"/>
  <c r="L109" i="11"/>
  <c r="AE109" i="11" s="1"/>
  <c r="AF109" i="11" s="1"/>
  <c r="L110" i="11"/>
  <c r="L111" i="11"/>
  <c r="L112" i="11"/>
  <c r="L113" i="11"/>
  <c r="AE113" i="11" s="1"/>
  <c r="AF113" i="11" s="1"/>
  <c r="L114" i="11"/>
  <c r="AE114" i="11" s="1"/>
  <c r="AF114" i="11" s="1"/>
  <c r="L115" i="11"/>
  <c r="L116" i="11"/>
  <c r="L117" i="11"/>
  <c r="L118" i="11"/>
  <c r="L119" i="11"/>
  <c r="AE119" i="11" s="1"/>
  <c r="AF119" i="11" s="1"/>
  <c r="L120" i="11"/>
  <c r="AE120" i="11" s="1"/>
  <c r="AF120" i="11" s="1"/>
  <c r="L121" i="11"/>
  <c r="AE121" i="11" s="1"/>
  <c r="AF121" i="11" s="1"/>
  <c r="L122" i="11"/>
  <c r="L123" i="11"/>
  <c r="L124" i="11"/>
  <c r="L125" i="11"/>
  <c r="AE125" i="11" s="1"/>
  <c r="AF125" i="11" s="1"/>
  <c r="L126" i="11"/>
  <c r="AE126" i="11" s="1"/>
  <c r="AF126" i="11" s="1"/>
  <c r="L127" i="11"/>
  <c r="L128" i="11"/>
  <c r="L129" i="11"/>
  <c r="L130" i="11"/>
  <c r="L131" i="11"/>
  <c r="AE131" i="11" s="1"/>
  <c r="AF131" i="11" s="1"/>
  <c r="L132" i="11"/>
  <c r="AE132" i="11" s="1"/>
  <c r="AF132" i="11" s="1"/>
  <c r="L133" i="11"/>
  <c r="AE133" i="11" s="1"/>
  <c r="AF133" i="11" s="1"/>
  <c r="L134" i="11"/>
  <c r="L135" i="11"/>
  <c r="L136" i="11"/>
  <c r="L137" i="11"/>
  <c r="AE137" i="11" s="1"/>
  <c r="AF137" i="11" s="1"/>
  <c r="L138" i="11"/>
  <c r="AE138" i="11" s="1"/>
  <c r="AF138" i="11" s="1"/>
  <c r="L139" i="11"/>
  <c r="L140" i="11"/>
  <c r="L141" i="11"/>
  <c r="L142" i="11"/>
  <c r="L143" i="11"/>
  <c r="AE143" i="11" s="1"/>
  <c r="AF143" i="11" s="1"/>
  <c r="L144" i="11"/>
  <c r="AE144" i="11" s="1"/>
  <c r="AF144" i="11" s="1"/>
  <c r="L145" i="11"/>
  <c r="AE145" i="11" s="1"/>
  <c r="AF145" i="11" s="1"/>
  <c r="L146" i="11"/>
  <c r="L147" i="11"/>
  <c r="L148" i="11"/>
  <c r="L149" i="11"/>
  <c r="AE149" i="11" s="1"/>
  <c r="AF149" i="11" s="1"/>
  <c r="L150" i="11"/>
  <c r="AE150" i="11" s="1"/>
  <c r="AF150" i="11" s="1"/>
  <c r="L151" i="11"/>
  <c r="L152" i="11"/>
  <c r="L153" i="11"/>
  <c r="L154" i="11"/>
  <c r="L155" i="11"/>
  <c r="AE155" i="11" s="1"/>
  <c r="AF155" i="11" s="1"/>
  <c r="L156" i="11"/>
  <c r="AE156" i="11" s="1"/>
  <c r="AF156" i="11" s="1"/>
  <c r="L157" i="11"/>
  <c r="AE157" i="11" s="1"/>
  <c r="AF157" i="11" s="1"/>
  <c r="L158" i="11"/>
  <c r="L159" i="11"/>
  <c r="L160" i="11"/>
  <c r="L161" i="11"/>
  <c r="AE161" i="11" s="1"/>
  <c r="AF161" i="11" s="1"/>
  <c r="L162" i="11"/>
  <c r="AE162" i="11" s="1"/>
  <c r="AF162" i="11" s="1"/>
  <c r="L3" i="12"/>
  <c r="L4" i="12"/>
  <c r="L5" i="12"/>
  <c r="L6" i="12"/>
  <c r="L7" i="12"/>
  <c r="L8" i="12"/>
  <c r="L9" i="12"/>
  <c r="L10" i="12"/>
  <c r="L11" i="12"/>
  <c r="L12" i="12"/>
  <c r="L13" i="12"/>
  <c r="L14" i="12"/>
  <c r="L15" i="12"/>
  <c r="L16" i="12"/>
  <c r="L17" i="12"/>
  <c r="L18" i="12"/>
  <c r="L19" i="12"/>
  <c r="L20" i="12"/>
  <c r="L21" i="12"/>
  <c r="L22" i="12"/>
  <c r="L23" i="12"/>
  <c r="L24" i="12"/>
  <c r="AD24" i="12" s="1"/>
  <c r="AE24" i="12" s="1"/>
  <c r="L25" i="12"/>
  <c r="AD25" i="12" s="1"/>
  <c r="AE25" i="12" s="1"/>
  <c r="L26" i="12"/>
  <c r="L27" i="12"/>
  <c r="L28" i="12"/>
  <c r="L29" i="12"/>
  <c r="L30" i="12"/>
  <c r="L31" i="12"/>
  <c r="L32" i="12"/>
  <c r="L33" i="12"/>
  <c r="L34" i="12"/>
  <c r="L35" i="12"/>
  <c r="L36" i="12"/>
  <c r="L37" i="12"/>
  <c r="AD37" i="12" s="1"/>
  <c r="AE37" i="12" s="1"/>
  <c r="L38" i="12"/>
  <c r="L39" i="12"/>
  <c r="L40" i="12"/>
  <c r="L41" i="12"/>
  <c r="L42" i="12"/>
  <c r="L43" i="12"/>
  <c r="L44" i="12"/>
  <c r="L45" i="12"/>
  <c r="L46" i="12"/>
  <c r="L47" i="12"/>
  <c r="L48" i="12"/>
  <c r="L49" i="12"/>
  <c r="AD49" i="12" s="1"/>
  <c r="AE49" i="12" s="1"/>
  <c r="L50" i="12"/>
  <c r="L51" i="12"/>
  <c r="L52" i="12"/>
  <c r="L53" i="12"/>
  <c r="L54" i="12"/>
  <c r="L55" i="12"/>
  <c r="L56" i="12"/>
  <c r="L57" i="12"/>
  <c r="L58" i="12"/>
  <c r="L59" i="12"/>
  <c r="L60" i="12"/>
  <c r="L61" i="12"/>
  <c r="AD61" i="12" s="1"/>
  <c r="AE61" i="12" s="1"/>
  <c r="L62" i="12"/>
  <c r="L63" i="12"/>
  <c r="L64" i="12"/>
  <c r="L65" i="12"/>
  <c r="L66" i="12"/>
  <c r="L67" i="12"/>
  <c r="L68" i="12"/>
  <c r="L69" i="12"/>
  <c r="L70" i="12"/>
  <c r="L71" i="12"/>
  <c r="L72" i="12"/>
  <c r="L73" i="12"/>
  <c r="AD73" i="12" s="1"/>
  <c r="AE73" i="12" s="1"/>
  <c r="L74" i="12"/>
  <c r="L75" i="12"/>
  <c r="L76" i="12"/>
  <c r="L77" i="12"/>
  <c r="L78" i="12"/>
  <c r="L79" i="12"/>
  <c r="L80" i="12"/>
  <c r="L81" i="12"/>
  <c r="L82" i="12"/>
  <c r="L83" i="12"/>
  <c r="L84" i="12"/>
  <c r="L85" i="12"/>
  <c r="L86" i="12"/>
  <c r="L87" i="12"/>
  <c r="L88" i="12"/>
  <c r="L89" i="12"/>
  <c r="L90" i="12"/>
  <c r="L91" i="12"/>
  <c r="L92" i="12"/>
  <c r="L93" i="12"/>
  <c r="L94" i="12"/>
  <c r="L95" i="12"/>
  <c r="L96" i="12"/>
  <c r="AD96" i="12" s="1"/>
  <c r="AE96" i="12" s="1"/>
  <c r="L97" i="12"/>
  <c r="AD97" i="12" s="1"/>
  <c r="AE97" i="12" s="1"/>
  <c r="L98" i="12"/>
  <c r="L99" i="12"/>
  <c r="L100" i="12"/>
  <c r="L101" i="12"/>
  <c r="L102" i="12"/>
  <c r="L103" i="12"/>
  <c r="L104" i="12"/>
  <c r="L105" i="12"/>
  <c r="L106" i="12"/>
  <c r="L107" i="12"/>
  <c r="L2" i="12"/>
  <c r="AD13" i="12"/>
  <c r="AE13" i="12" s="1"/>
  <c r="AD59" i="12"/>
  <c r="AE59" i="12" s="1"/>
  <c r="AD60" i="12"/>
  <c r="AE60" i="12" s="1"/>
  <c r="AD58" i="12"/>
  <c r="AE58" i="12" s="1"/>
  <c r="AD2" i="12"/>
  <c r="AE2" i="12" s="1"/>
  <c r="AF32" i="13"/>
  <c r="AF44" i="13"/>
  <c r="AF56" i="13"/>
  <c r="AF68" i="13"/>
  <c r="AF7" i="13"/>
  <c r="AF19" i="13"/>
  <c r="AE20" i="13"/>
  <c r="AF20" i="13" s="1"/>
  <c r="AE21" i="13"/>
  <c r="AF21" i="13" s="1"/>
  <c r="AE22" i="13"/>
  <c r="AF22" i="13" s="1"/>
  <c r="AE23" i="13"/>
  <c r="AF23" i="13" s="1"/>
  <c r="AE24" i="13"/>
  <c r="AF24" i="13" s="1"/>
  <c r="AE26" i="13"/>
  <c r="AF26" i="13" s="1"/>
  <c r="AE27" i="13"/>
  <c r="AF27" i="13" s="1"/>
  <c r="AE28" i="13"/>
  <c r="AF28" i="13" s="1"/>
  <c r="AE29" i="13"/>
  <c r="AF29" i="13" s="1"/>
  <c r="AE30" i="13"/>
  <c r="AF30" i="13" s="1"/>
  <c r="AE31" i="13"/>
  <c r="AF31" i="13" s="1"/>
  <c r="AE32" i="13"/>
  <c r="AE33" i="13"/>
  <c r="AF33" i="13" s="1"/>
  <c r="AE34" i="13"/>
  <c r="AF34" i="13" s="1"/>
  <c r="AE35" i="13"/>
  <c r="AF35" i="13" s="1"/>
  <c r="AE36" i="13"/>
  <c r="AF36" i="13" s="1"/>
  <c r="AE38" i="13"/>
  <c r="AF38" i="13" s="1"/>
  <c r="AE39" i="13"/>
  <c r="AF39" i="13" s="1"/>
  <c r="AE40" i="13"/>
  <c r="AF40" i="13" s="1"/>
  <c r="AE41" i="13"/>
  <c r="AF41" i="13" s="1"/>
  <c r="AE42" i="13"/>
  <c r="AF42" i="13" s="1"/>
  <c r="AE43" i="13"/>
  <c r="AF43" i="13" s="1"/>
  <c r="AE44" i="13"/>
  <c r="AE45" i="13"/>
  <c r="AF45" i="13" s="1"/>
  <c r="AE46" i="13"/>
  <c r="AF46" i="13" s="1"/>
  <c r="AE47" i="13"/>
  <c r="AF47" i="13" s="1"/>
  <c r="AE48" i="13"/>
  <c r="AF48" i="13" s="1"/>
  <c r="AE50" i="13"/>
  <c r="AF50" i="13" s="1"/>
  <c r="AE51" i="13"/>
  <c r="AF51" i="13" s="1"/>
  <c r="AE52" i="13"/>
  <c r="AF52" i="13" s="1"/>
  <c r="AE53" i="13"/>
  <c r="AF53" i="13" s="1"/>
  <c r="AE54" i="13"/>
  <c r="AF54" i="13" s="1"/>
  <c r="AE55" i="13"/>
  <c r="AF55" i="13" s="1"/>
  <c r="AE56" i="13"/>
  <c r="AE57" i="13"/>
  <c r="AF57" i="13" s="1"/>
  <c r="AE58" i="13"/>
  <c r="AF58" i="13" s="1"/>
  <c r="AE59" i="13"/>
  <c r="AF59" i="13" s="1"/>
  <c r="AE60" i="13"/>
  <c r="AF60" i="13" s="1"/>
  <c r="AE62" i="13"/>
  <c r="AF62" i="13" s="1"/>
  <c r="AE63" i="13"/>
  <c r="AF63" i="13" s="1"/>
  <c r="AE64" i="13"/>
  <c r="AF64" i="13" s="1"/>
  <c r="AE65" i="13"/>
  <c r="AF65" i="13" s="1"/>
  <c r="AE66" i="13"/>
  <c r="AF66" i="13" s="1"/>
  <c r="AE67" i="13"/>
  <c r="AF67" i="13" s="1"/>
  <c r="AE68" i="13"/>
  <c r="AE69" i="13"/>
  <c r="AF69" i="13" s="1"/>
  <c r="AE70" i="13"/>
  <c r="AF70" i="13" s="1"/>
  <c r="AE71" i="13"/>
  <c r="AF71" i="13" s="1"/>
  <c r="AE72" i="13"/>
  <c r="AF72" i="13" s="1"/>
  <c r="AE74" i="13"/>
  <c r="AF74" i="13" s="1"/>
  <c r="AE75" i="13"/>
  <c r="AF75" i="13" s="1"/>
  <c r="AE4" i="13"/>
  <c r="AF4" i="13" s="1"/>
  <c r="AE5" i="13"/>
  <c r="AF5" i="13" s="1"/>
  <c r="AE6" i="13"/>
  <c r="AF6" i="13" s="1"/>
  <c r="AE7" i="13"/>
  <c r="AE8" i="13"/>
  <c r="AF8" i="13" s="1"/>
  <c r="AE9" i="13"/>
  <c r="AF9" i="13" s="1"/>
  <c r="AE10" i="13"/>
  <c r="AF10" i="13" s="1"/>
  <c r="AE11" i="13"/>
  <c r="AF11" i="13" s="1"/>
  <c r="AE12" i="13"/>
  <c r="AF12" i="13" s="1"/>
  <c r="AE14" i="13"/>
  <c r="AF14" i="13" s="1"/>
  <c r="AE15" i="13"/>
  <c r="AF15" i="13" s="1"/>
  <c r="AE16" i="13"/>
  <c r="AF16" i="13" s="1"/>
  <c r="AE17" i="13"/>
  <c r="AF17" i="13" s="1"/>
  <c r="AE18" i="13"/>
  <c r="AF18" i="13" s="1"/>
  <c r="AE19" i="13"/>
  <c r="AE2" i="13"/>
  <c r="AF2" i="13" s="1"/>
  <c r="AE3" i="13"/>
  <c r="AF3" i="13" s="1"/>
  <c r="AE6" i="14"/>
  <c r="AE2" i="14"/>
  <c r="AF2" i="14" s="1"/>
  <c r="AE21" i="14"/>
  <c r="AF142" i="14"/>
  <c r="AF144" i="14"/>
  <c r="AF6" i="14"/>
  <c r="AF15" i="14"/>
  <c r="AF21" i="14"/>
  <c r="AF27" i="14"/>
  <c r="AF39" i="14"/>
  <c r="AF51" i="14"/>
  <c r="AF63" i="14"/>
  <c r="AF75" i="14"/>
  <c r="AF87" i="14"/>
  <c r="AF99" i="14"/>
  <c r="AF111" i="14"/>
  <c r="AF123" i="14"/>
  <c r="AF135" i="14"/>
  <c r="AE27" i="14"/>
  <c r="AE28" i="14"/>
  <c r="AF28" i="14" s="1"/>
  <c r="AE29" i="14"/>
  <c r="AF29" i="14" s="1"/>
  <c r="AE30" i="14"/>
  <c r="AF30" i="14" s="1"/>
  <c r="AE31" i="14"/>
  <c r="AF31" i="14" s="1"/>
  <c r="AE32" i="14"/>
  <c r="AF32" i="14" s="1"/>
  <c r="AE33" i="14"/>
  <c r="AF33" i="14" s="1"/>
  <c r="AE34" i="14"/>
  <c r="AF34" i="14" s="1"/>
  <c r="AE36" i="14"/>
  <c r="AF36" i="14" s="1"/>
  <c r="AE38" i="14"/>
  <c r="AF38" i="14" s="1"/>
  <c r="AE39" i="14"/>
  <c r="AE40" i="14"/>
  <c r="AF40" i="14" s="1"/>
  <c r="AE41" i="14"/>
  <c r="AF41" i="14" s="1"/>
  <c r="AE42" i="14"/>
  <c r="AF42" i="14" s="1"/>
  <c r="AE43" i="14"/>
  <c r="AF43" i="14" s="1"/>
  <c r="AE44" i="14"/>
  <c r="AF44" i="14" s="1"/>
  <c r="AE45" i="14"/>
  <c r="AF45" i="14" s="1"/>
  <c r="AE46" i="14"/>
  <c r="AF46" i="14" s="1"/>
  <c r="AE48" i="14"/>
  <c r="AF48" i="14" s="1"/>
  <c r="AE50" i="14"/>
  <c r="AF50" i="14" s="1"/>
  <c r="AE51" i="14"/>
  <c r="AE52" i="14"/>
  <c r="AF52" i="14" s="1"/>
  <c r="AE53" i="14"/>
  <c r="AF53" i="14" s="1"/>
  <c r="AE54" i="14"/>
  <c r="AF54" i="14" s="1"/>
  <c r="AE55" i="14"/>
  <c r="AF55" i="14" s="1"/>
  <c r="AE56" i="14"/>
  <c r="AF56" i="14" s="1"/>
  <c r="AE57" i="14"/>
  <c r="AF57" i="14" s="1"/>
  <c r="AE58" i="14"/>
  <c r="AF58" i="14" s="1"/>
  <c r="AE60" i="14"/>
  <c r="AF60" i="14" s="1"/>
  <c r="AE62" i="14"/>
  <c r="AF62" i="14" s="1"/>
  <c r="AE63" i="14"/>
  <c r="AE64" i="14"/>
  <c r="AF64" i="14" s="1"/>
  <c r="AE65" i="14"/>
  <c r="AF65" i="14" s="1"/>
  <c r="AE66" i="14"/>
  <c r="AF66" i="14" s="1"/>
  <c r="AE67" i="14"/>
  <c r="AF67" i="14" s="1"/>
  <c r="AE68" i="14"/>
  <c r="AF68" i="14" s="1"/>
  <c r="AE69" i="14"/>
  <c r="AF69" i="14" s="1"/>
  <c r="AE70" i="14"/>
  <c r="AF70" i="14" s="1"/>
  <c r="AE72" i="14"/>
  <c r="AF72" i="14" s="1"/>
  <c r="AE74" i="14"/>
  <c r="AF74" i="14" s="1"/>
  <c r="AE75" i="14"/>
  <c r="AE76" i="14"/>
  <c r="AF76" i="14" s="1"/>
  <c r="AE77" i="14"/>
  <c r="AF77" i="14" s="1"/>
  <c r="AE78" i="14"/>
  <c r="AF78" i="14" s="1"/>
  <c r="AE79" i="14"/>
  <c r="AF79" i="14" s="1"/>
  <c r="AE80" i="14"/>
  <c r="AF80" i="14" s="1"/>
  <c r="AE81" i="14"/>
  <c r="AF81" i="14" s="1"/>
  <c r="AE82" i="14"/>
  <c r="AF82" i="14" s="1"/>
  <c r="AE84" i="14"/>
  <c r="AF84" i="14" s="1"/>
  <c r="AE86" i="14"/>
  <c r="AF86" i="14" s="1"/>
  <c r="AE87" i="14"/>
  <c r="AE88" i="14"/>
  <c r="AF88" i="14" s="1"/>
  <c r="AE89" i="14"/>
  <c r="AF89" i="14" s="1"/>
  <c r="AE90" i="14"/>
  <c r="AF90" i="14" s="1"/>
  <c r="AE91" i="14"/>
  <c r="AF91" i="14" s="1"/>
  <c r="AE92" i="14"/>
  <c r="AF92" i="14" s="1"/>
  <c r="AE93" i="14"/>
  <c r="AF93" i="14" s="1"/>
  <c r="AE94" i="14"/>
  <c r="AF94" i="14" s="1"/>
  <c r="AE96" i="14"/>
  <c r="AF96" i="14" s="1"/>
  <c r="AE98" i="14"/>
  <c r="AF98" i="14" s="1"/>
  <c r="AE99" i="14"/>
  <c r="AE100" i="14"/>
  <c r="AF100" i="14" s="1"/>
  <c r="AE101" i="14"/>
  <c r="AF101" i="14" s="1"/>
  <c r="AE102" i="14"/>
  <c r="AF102" i="14" s="1"/>
  <c r="AE103" i="14"/>
  <c r="AF103" i="14" s="1"/>
  <c r="AE104" i="14"/>
  <c r="AF104" i="14" s="1"/>
  <c r="AE105" i="14"/>
  <c r="AF105" i="14" s="1"/>
  <c r="AE106" i="14"/>
  <c r="AF106" i="14" s="1"/>
  <c r="AE108" i="14"/>
  <c r="AF108" i="14" s="1"/>
  <c r="AE110" i="14"/>
  <c r="AF110" i="14" s="1"/>
  <c r="AE111" i="14"/>
  <c r="AE112" i="14"/>
  <c r="AF112" i="14" s="1"/>
  <c r="AE113" i="14"/>
  <c r="AF113" i="14" s="1"/>
  <c r="AE114" i="14"/>
  <c r="AF114" i="14" s="1"/>
  <c r="AE115" i="14"/>
  <c r="AF115" i="14" s="1"/>
  <c r="AE116" i="14"/>
  <c r="AF116" i="14" s="1"/>
  <c r="AE117" i="14"/>
  <c r="AF117" i="14" s="1"/>
  <c r="AE118" i="14"/>
  <c r="AF118" i="14" s="1"/>
  <c r="AE120" i="14"/>
  <c r="AF120" i="14" s="1"/>
  <c r="AE122" i="14"/>
  <c r="AF122" i="14" s="1"/>
  <c r="AE123" i="14"/>
  <c r="AE124" i="14"/>
  <c r="AF124" i="14" s="1"/>
  <c r="AE125" i="14"/>
  <c r="AF125" i="14" s="1"/>
  <c r="AE126" i="14"/>
  <c r="AF126" i="14" s="1"/>
  <c r="AE127" i="14"/>
  <c r="AF127" i="14" s="1"/>
  <c r="AE128" i="14"/>
  <c r="AF128" i="14" s="1"/>
  <c r="AE129" i="14"/>
  <c r="AF129" i="14" s="1"/>
  <c r="AE130" i="14"/>
  <c r="AF130" i="14" s="1"/>
  <c r="AE132" i="14"/>
  <c r="AF132" i="14" s="1"/>
  <c r="AE134" i="14"/>
  <c r="AF134" i="14" s="1"/>
  <c r="AE135" i="14"/>
  <c r="AE136" i="14"/>
  <c r="AF136" i="14" s="1"/>
  <c r="AE137" i="14"/>
  <c r="AF137" i="14" s="1"/>
  <c r="AE138" i="14"/>
  <c r="AF138" i="14" s="1"/>
  <c r="AE139" i="14"/>
  <c r="AF139" i="14" s="1"/>
  <c r="AE140" i="14"/>
  <c r="AF140" i="14" s="1"/>
  <c r="AE141" i="14"/>
  <c r="AF141" i="14" s="1"/>
  <c r="AE142" i="14"/>
  <c r="AE144" i="14"/>
  <c r="AE3" i="14"/>
  <c r="AF3" i="14" s="1"/>
  <c r="AE4" i="14"/>
  <c r="AF4" i="14" s="1"/>
  <c r="AE5" i="14"/>
  <c r="AF5" i="14" s="1"/>
  <c r="AE7" i="14"/>
  <c r="AF7" i="14" s="1"/>
  <c r="AE8" i="14"/>
  <c r="AF8" i="14" s="1"/>
  <c r="AE9" i="14"/>
  <c r="AF9" i="14" s="1"/>
  <c r="AE10" i="14"/>
  <c r="AF10" i="14" s="1"/>
  <c r="AE11" i="14"/>
  <c r="AF11" i="14" s="1"/>
  <c r="AE12" i="14"/>
  <c r="AF12" i="14" s="1"/>
  <c r="AE14" i="14"/>
  <c r="AF14" i="14" s="1"/>
  <c r="AE15" i="14"/>
  <c r="AE16" i="14"/>
  <c r="AF16" i="14" s="1"/>
  <c r="AE17" i="14"/>
  <c r="AF17" i="14" s="1"/>
  <c r="AE18" i="14"/>
  <c r="AF18" i="14" s="1"/>
  <c r="AE19" i="14"/>
  <c r="AF19" i="14" s="1"/>
  <c r="AE20" i="14"/>
  <c r="AF20" i="14" s="1"/>
  <c r="AE22" i="14"/>
  <c r="AF22" i="14" s="1"/>
  <c r="AE24" i="14"/>
  <c r="AF24" i="14" s="1"/>
  <c r="AE26" i="14"/>
  <c r="AF26" i="14" s="1"/>
  <c r="AF5" i="11"/>
  <c r="AF16" i="11"/>
  <c r="AF17" i="11"/>
  <c r="AF22" i="11"/>
  <c r="AF28" i="11"/>
  <c r="AF29" i="11"/>
  <c r="AF34" i="11"/>
  <c r="AF40" i="11"/>
  <c r="AF41" i="11"/>
  <c r="AF46" i="11"/>
  <c r="AF52" i="11"/>
  <c r="AF53" i="11"/>
  <c r="AF58" i="11"/>
  <c r="AF64" i="11"/>
  <c r="AF65" i="11"/>
  <c r="AF70" i="11"/>
  <c r="AF76" i="11"/>
  <c r="AF77" i="11"/>
  <c r="AF82" i="11"/>
  <c r="AF88" i="11"/>
  <c r="AF89" i="11"/>
  <c r="AF94" i="11"/>
  <c r="AF100" i="11"/>
  <c r="AF106" i="11"/>
  <c r="AF112" i="11"/>
  <c r="AF118" i="11"/>
  <c r="AF124" i="11"/>
  <c r="AF130" i="11"/>
  <c r="AF135" i="11"/>
  <c r="AF136" i="11"/>
  <c r="AF142" i="11"/>
  <c r="AF147" i="11"/>
  <c r="AF148" i="11"/>
  <c r="AF154" i="11"/>
  <c r="AF159" i="11"/>
  <c r="AF160" i="11"/>
  <c r="AE160" i="11"/>
  <c r="AE159" i="11"/>
  <c r="AE158" i="11"/>
  <c r="AF158" i="11" s="1"/>
  <c r="AE154" i="11"/>
  <c r="AE153" i="11"/>
  <c r="AF153" i="11" s="1"/>
  <c r="AE152" i="11"/>
  <c r="AF152" i="11" s="1"/>
  <c r="AE151" i="11"/>
  <c r="AF151" i="11" s="1"/>
  <c r="AE148" i="11"/>
  <c r="AE147" i="11"/>
  <c r="AE146" i="11"/>
  <c r="AF146" i="11" s="1"/>
  <c r="AE142" i="11"/>
  <c r="AE141" i="11"/>
  <c r="AF141" i="11" s="1"/>
  <c r="AE140" i="11"/>
  <c r="AF140" i="11" s="1"/>
  <c r="AE139" i="11"/>
  <c r="AF139" i="11" s="1"/>
  <c r="AE136" i="11"/>
  <c r="AE135" i="11"/>
  <c r="AE134" i="11"/>
  <c r="AF134" i="11" s="1"/>
  <c r="AE130" i="11"/>
  <c r="AE129" i="11"/>
  <c r="AF129" i="11" s="1"/>
  <c r="AE128" i="11"/>
  <c r="AF128" i="11" s="1"/>
  <c r="AE127" i="11"/>
  <c r="AF127" i="11" s="1"/>
  <c r="AE124" i="11"/>
  <c r="AE123" i="11"/>
  <c r="AF123" i="11" s="1"/>
  <c r="AE122" i="11"/>
  <c r="AF122" i="11" s="1"/>
  <c r="AE118" i="11"/>
  <c r="AE117" i="11"/>
  <c r="AF117" i="11" s="1"/>
  <c r="AE116" i="11"/>
  <c r="AF116" i="11" s="1"/>
  <c r="AE115" i="11"/>
  <c r="AF115" i="11" s="1"/>
  <c r="AE112" i="11"/>
  <c r="AE111" i="11"/>
  <c r="AF111" i="11" s="1"/>
  <c r="AE110" i="11"/>
  <c r="AF110" i="11" s="1"/>
  <c r="AE106" i="11"/>
  <c r="AE105" i="11"/>
  <c r="AF105" i="11" s="1"/>
  <c r="AE104" i="11"/>
  <c r="AF104" i="11" s="1"/>
  <c r="AE103" i="11"/>
  <c r="AF103" i="11" s="1"/>
  <c r="AE100" i="11"/>
  <c r="AE99" i="11"/>
  <c r="AF99" i="11" s="1"/>
  <c r="AE98" i="11"/>
  <c r="AF98" i="11" s="1"/>
  <c r="AE94" i="11"/>
  <c r="AE93" i="11"/>
  <c r="AF93" i="11" s="1"/>
  <c r="AE92" i="11"/>
  <c r="AF92" i="11" s="1"/>
  <c r="AE91" i="11"/>
  <c r="AF91" i="11" s="1"/>
  <c r="AE89" i="11"/>
  <c r="AE88" i="11"/>
  <c r="AE87" i="11"/>
  <c r="AF87" i="11" s="1"/>
  <c r="AE86" i="11"/>
  <c r="AF86" i="11" s="1"/>
  <c r="AE82" i="11"/>
  <c r="AE81" i="11"/>
  <c r="AF81" i="11" s="1"/>
  <c r="AE80" i="11"/>
  <c r="AF80" i="11" s="1"/>
  <c r="AE79" i="11"/>
  <c r="AF79" i="11" s="1"/>
  <c r="AE77" i="11"/>
  <c r="AE76" i="11"/>
  <c r="AE75" i="11"/>
  <c r="AF75" i="11" s="1"/>
  <c r="AE74" i="11"/>
  <c r="AF74" i="11" s="1"/>
  <c r="AE71" i="11"/>
  <c r="AF71" i="11" s="1"/>
  <c r="AE70" i="11"/>
  <c r="AE69" i="11"/>
  <c r="AF69" i="11" s="1"/>
  <c r="AE68" i="11"/>
  <c r="AF68" i="11" s="1"/>
  <c r="AE67" i="11"/>
  <c r="AF67" i="11" s="1"/>
  <c r="AE66" i="11"/>
  <c r="AF66" i="11" s="1"/>
  <c r="AE65" i="11"/>
  <c r="AE64" i="11"/>
  <c r="AE63" i="11"/>
  <c r="AF63" i="11" s="1"/>
  <c r="AE62" i="11"/>
  <c r="AF62" i="11" s="1"/>
  <c r="AE59" i="11"/>
  <c r="AF59" i="11" s="1"/>
  <c r="AE58" i="11"/>
  <c r="AE57" i="11"/>
  <c r="AF57" i="11" s="1"/>
  <c r="AE56" i="11"/>
  <c r="AF56" i="11" s="1"/>
  <c r="AE55" i="11"/>
  <c r="AF55" i="11" s="1"/>
  <c r="AE54" i="11"/>
  <c r="AF54" i="11" s="1"/>
  <c r="AE53" i="11"/>
  <c r="AE52" i="11"/>
  <c r="AE51" i="11"/>
  <c r="AF51" i="11" s="1"/>
  <c r="AE50" i="11"/>
  <c r="AF50" i="11" s="1"/>
  <c r="AE48" i="11"/>
  <c r="AF48" i="11" s="1"/>
  <c r="AE47" i="11"/>
  <c r="AF47" i="11" s="1"/>
  <c r="AE46" i="11"/>
  <c r="AE45" i="11"/>
  <c r="AF45" i="11" s="1"/>
  <c r="AE44" i="11"/>
  <c r="AF44" i="11" s="1"/>
  <c r="AE43" i="11"/>
  <c r="AF43" i="11" s="1"/>
  <c r="AE42" i="11"/>
  <c r="AF42" i="11" s="1"/>
  <c r="AE41" i="11"/>
  <c r="AE40" i="11"/>
  <c r="AE39" i="11"/>
  <c r="AF39" i="11" s="1"/>
  <c r="AE38" i="11"/>
  <c r="AF38" i="11" s="1"/>
  <c r="AE36" i="11"/>
  <c r="AF36" i="11" s="1"/>
  <c r="AE35" i="11"/>
  <c r="AF35" i="11" s="1"/>
  <c r="AE34" i="11"/>
  <c r="AE33" i="11"/>
  <c r="AF33" i="11" s="1"/>
  <c r="AE32" i="11"/>
  <c r="AF32" i="11" s="1"/>
  <c r="AE31" i="11"/>
  <c r="AF31" i="11" s="1"/>
  <c r="AE30" i="11"/>
  <c r="AF30" i="11" s="1"/>
  <c r="AE29" i="11"/>
  <c r="AE28" i="11"/>
  <c r="AE27" i="11"/>
  <c r="AF27" i="11" s="1"/>
  <c r="AE26" i="11"/>
  <c r="AF26" i="11" s="1"/>
  <c r="AE24" i="11"/>
  <c r="AF24" i="11" s="1"/>
  <c r="AE23" i="11"/>
  <c r="AF23" i="11" s="1"/>
  <c r="AE22" i="11"/>
  <c r="AE21" i="11"/>
  <c r="AF21" i="11" s="1"/>
  <c r="AE20" i="11"/>
  <c r="AF20" i="11" s="1"/>
  <c r="AE19" i="11"/>
  <c r="AF19" i="11" s="1"/>
  <c r="AE18" i="11"/>
  <c r="AF18" i="11" s="1"/>
  <c r="AE17" i="11"/>
  <c r="AE16" i="11"/>
  <c r="AE15" i="11"/>
  <c r="AF15" i="11" s="1"/>
  <c r="AE14" i="11"/>
  <c r="AF14" i="11" s="1"/>
  <c r="AE12" i="11"/>
  <c r="AF12" i="11" s="1"/>
  <c r="AE11" i="11"/>
  <c r="AF11" i="11" s="1"/>
  <c r="AE10" i="11"/>
  <c r="AF10" i="11" s="1"/>
  <c r="AE9" i="11"/>
  <c r="AF9" i="11" s="1"/>
  <c r="AE8" i="11"/>
  <c r="AF8" i="11" s="1"/>
  <c r="AE7" i="11"/>
  <c r="AF7" i="11" s="1"/>
  <c r="AE6" i="11"/>
  <c r="AF6" i="11" s="1"/>
  <c r="AE5" i="11"/>
  <c r="AE4" i="11"/>
  <c r="AF4" i="11" s="1"/>
  <c r="AE3" i="11"/>
  <c r="AF3" i="11" s="1"/>
  <c r="AE2" i="1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2" i="4"/>
  <c r="AA6" i="12"/>
  <c r="AA5" i="12"/>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2" i="7"/>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4" i="3"/>
  <c r="Q3" i="3"/>
  <c r="T35" i="8"/>
  <c r="T28" i="8"/>
  <c r="T29" i="8" s="1"/>
  <c r="T22" i="8"/>
  <c r="M70" i="8"/>
  <c r="M31" i="8"/>
  <c r="M6" i="8"/>
  <c r="T35" i="7"/>
  <c r="T22" i="7"/>
  <c r="U29" i="7"/>
  <c r="T29" i="7"/>
  <c r="U28" i="7"/>
  <c r="T28" i="7"/>
  <c r="M84" i="7"/>
  <c r="M73" i="7"/>
  <c r="M65" i="7"/>
  <c r="M60" i="7"/>
  <c r="M56" i="7"/>
  <c r="M50" i="7"/>
  <c r="M33" i="7"/>
  <c r="M21" i="7"/>
  <c r="U35" i="3"/>
  <c r="U22" i="3"/>
  <c r="T35" i="3"/>
  <c r="T22" i="3"/>
  <c r="T29" i="3"/>
  <c r="U28" i="3"/>
  <c r="T28" i="3"/>
  <c r="M4" i="3"/>
  <c r="M192" i="3"/>
  <c r="M190" i="3"/>
  <c r="M188" i="3"/>
  <c r="M186" i="3"/>
  <c r="M184" i="3"/>
  <c r="M183" i="3"/>
  <c r="M181" i="3"/>
  <c r="M179" i="3"/>
  <c r="M177" i="3"/>
  <c r="M175" i="3"/>
  <c r="M173" i="3"/>
  <c r="M171" i="3"/>
  <c r="M169" i="3"/>
  <c r="M166" i="3"/>
  <c r="M164" i="3"/>
  <c r="M162" i="3"/>
  <c r="M160" i="3"/>
  <c r="M158" i="3"/>
  <c r="M153" i="3"/>
  <c r="M151" i="3"/>
  <c r="M149" i="3"/>
  <c r="M147" i="3"/>
  <c r="M145" i="3"/>
  <c r="M142" i="3"/>
  <c r="M141" i="3"/>
  <c r="M139" i="3"/>
  <c r="M135" i="3"/>
  <c r="M133" i="3"/>
  <c r="M131" i="3"/>
  <c r="M129" i="3"/>
  <c r="M127" i="3"/>
  <c r="M125" i="3"/>
  <c r="M121" i="3"/>
  <c r="M120" i="3"/>
  <c r="M118" i="3"/>
  <c r="M116" i="3"/>
  <c r="M112" i="3"/>
  <c r="M110" i="3"/>
  <c r="M108" i="3"/>
  <c r="M104" i="3"/>
  <c r="M102" i="3"/>
  <c r="M99" i="3"/>
  <c r="M95" i="3"/>
  <c r="M93" i="3"/>
  <c r="M89" i="3"/>
  <c r="M87" i="3"/>
  <c r="M83" i="3"/>
  <c r="M81" i="3"/>
  <c r="M79" i="3"/>
  <c r="M77" i="3"/>
  <c r="M75" i="3"/>
  <c r="M74" i="3"/>
  <c r="M72" i="3"/>
  <c r="M70" i="3"/>
  <c r="M68" i="3"/>
  <c r="M64" i="3"/>
  <c r="M62" i="3"/>
  <c r="M60" i="3"/>
  <c r="M57" i="3"/>
  <c r="M55" i="3"/>
  <c r="M53" i="3"/>
  <c r="M49" i="3"/>
  <c r="M47" i="3"/>
  <c r="M45" i="3"/>
  <c r="M43" i="3"/>
  <c r="M41" i="3"/>
  <c r="M39" i="3"/>
  <c r="M37" i="3"/>
  <c r="M33" i="3"/>
  <c r="M31" i="3"/>
  <c r="M29" i="3"/>
  <c r="M27" i="3"/>
  <c r="M25" i="3"/>
  <c r="M23" i="3"/>
  <c r="M21" i="3"/>
  <c r="M19" i="3"/>
  <c r="M16" i="3"/>
  <c r="M14" i="3"/>
  <c r="M11" i="3"/>
  <c r="M9" i="3"/>
  <c r="M5" i="3"/>
  <c r="M3" i="3"/>
  <c r="AD81" i="12"/>
  <c r="AE81" i="12" s="1"/>
  <c r="AD80" i="12"/>
  <c r="AE80" i="12" s="1"/>
  <c r="AD79" i="12"/>
  <c r="AE79" i="12" s="1"/>
  <c r="AD78" i="12"/>
  <c r="AE78" i="12" s="1"/>
  <c r="AD75" i="12"/>
  <c r="AE75" i="12" s="1"/>
  <c r="AD71" i="12"/>
  <c r="AE71" i="12" s="1"/>
  <c r="AD56" i="12"/>
  <c r="AE56" i="12" s="1"/>
  <c r="AD53" i="12"/>
  <c r="AE53" i="12" s="1"/>
  <c r="AD52" i="12"/>
  <c r="AE52" i="12" s="1"/>
  <c r="AD51" i="12"/>
  <c r="AE51" i="12" s="1"/>
  <c r="AD46" i="12"/>
  <c r="AE46" i="12" s="1"/>
  <c r="AD44" i="12"/>
  <c r="AE44" i="12" s="1"/>
  <c r="AD43" i="12"/>
  <c r="AE43" i="12" s="1"/>
  <c r="AD42" i="12"/>
  <c r="AE42" i="12" s="1"/>
  <c r="AD39" i="12"/>
  <c r="AE39" i="12" s="1"/>
  <c r="AD36" i="12"/>
  <c r="AE36" i="12" s="1"/>
  <c r="AD32" i="12"/>
  <c r="AE32" i="12" s="1"/>
  <c r="AD31" i="12"/>
  <c r="AE31" i="12" s="1"/>
  <c r="AD29" i="12"/>
  <c r="AE29" i="12" s="1"/>
  <c r="AD23" i="12"/>
  <c r="AE23" i="12" s="1"/>
  <c r="AD21" i="12"/>
  <c r="AE21" i="12" s="1"/>
  <c r="AD17" i="12"/>
  <c r="AE17" i="12" s="1"/>
  <c r="AD14" i="12"/>
  <c r="AE14" i="12" s="1"/>
  <c r="AD11" i="12"/>
  <c r="AE11" i="12" s="1"/>
  <c r="AD9" i="12"/>
  <c r="AE9" i="12" s="1"/>
  <c r="AD7" i="12"/>
  <c r="AE7" i="12" s="1"/>
  <c r="AD6" i="12"/>
  <c r="AE6" i="12" s="1"/>
  <c r="AD5" i="12"/>
  <c r="AE5" i="12" s="1"/>
  <c r="AD4" i="12"/>
  <c r="AE4" i="12" s="1"/>
  <c r="U31" i="9"/>
  <c r="X15" i="4"/>
  <c r="X16" i="4"/>
  <c r="Q2" i="8"/>
  <c r="T14" i="10"/>
  <c r="T18" i="10" s="1"/>
  <c r="T31" i="10"/>
  <c r="T30" i="10"/>
  <c r="T29" i="10"/>
  <c r="T26" i="10"/>
  <c r="T25" i="10"/>
  <c r="T24" i="10"/>
  <c r="T21" i="10"/>
  <c r="T20" i="10"/>
  <c r="T19" i="10"/>
  <c r="T16" i="10"/>
  <c r="T15" i="10"/>
  <c r="T28" i="10" s="1"/>
  <c r="T13" i="10"/>
  <c r="T23" i="10" s="1"/>
  <c r="T12" i="10"/>
  <c r="T11" i="10"/>
  <c r="T10" i="10"/>
  <c r="T9" i="10"/>
  <c r="T31" i="9"/>
  <c r="T30" i="9"/>
  <c r="T29" i="9"/>
  <c r="T26" i="9"/>
  <c r="U26" i="9" s="1"/>
  <c r="T25" i="9"/>
  <c r="T24" i="9"/>
  <c r="T21" i="9"/>
  <c r="T20" i="9"/>
  <c r="T19" i="9"/>
  <c r="T16" i="9"/>
  <c r="T15" i="9"/>
  <c r="T28" i="9" s="1"/>
  <c r="T14" i="9"/>
  <c r="T18" i="9" s="1"/>
  <c r="U19" i="9" s="1"/>
  <c r="T13" i="9"/>
  <c r="T23" i="9" s="1"/>
  <c r="T12" i="9"/>
  <c r="T11" i="9"/>
  <c r="T10" i="9"/>
  <c r="T9" i="9"/>
  <c r="U11" i="9" s="1"/>
  <c r="T34" i="8"/>
  <c r="T33" i="8"/>
  <c r="T32" i="8"/>
  <c r="T27" i="8"/>
  <c r="T26" i="8"/>
  <c r="T25" i="8"/>
  <c r="T21" i="8"/>
  <c r="T20" i="8"/>
  <c r="T19" i="8"/>
  <c r="T16" i="8"/>
  <c r="T15" i="8"/>
  <c r="T31" i="8" s="1"/>
  <c r="T14" i="8"/>
  <c r="T18" i="8" s="1"/>
  <c r="T13" i="8"/>
  <c r="T24" i="8" s="1"/>
  <c r="T12" i="8"/>
  <c r="T11" i="8"/>
  <c r="T10" i="8"/>
  <c r="T9" i="8"/>
  <c r="U12" i="8" s="1"/>
  <c r="T11" i="7"/>
  <c r="T10" i="7"/>
  <c r="T9" i="7"/>
  <c r="T34" i="7"/>
  <c r="T33" i="7"/>
  <c r="T32" i="7"/>
  <c r="T27" i="7"/>
  <c r="T26" i="7"/>
  <c r="T25" i="7"/>
  <c r="T21" i="7"/>
  <c r="T20" i="7"/>
  <c r="T19" i="7"/>
  <c r="T16" i="7"/>
  <c r="T15" i="7"/>
  <c r="T31" i="7" s="1"/>
  <c r="T14" i="7"/>
  <c r="T18" i="7" s="1"/>
  <c r="T13" i="7"/>
  <c r="T24" i="7" s="1"/>
  <c r="T12" i="7"/>
  <c r="U12" i="7" s="1"/>
  <c r="O3" i="19"/>
  <c r="O4" i="19"/>
  <c r="O5" i="19"/>
  <c r="O6" i="19"/>
  <c r="O7" i="19"/>
  <c r="O8" i="19"/>
  <c r="O9" i="19"/>
  <c r="O10" i="19"/>
  <c r="O11" i="19"/>
  <c r="O12" i="19"/>
  <c r="O13" i="19"/>
  <c r="O14" i="19"/>
  <c r="O15" i="19"/>
  <c r="O16" i="19"/>
  <c r="O17" i="19"/>
  <c r="O18" i="19"/>
  <c r="O19" i="19"/>
  <c r="O20" i="19"/>
  <c r="O21" i="19"/>
  <c r="O22" i="19"/>
  <c r="O23" i="19"/>
  <c r="O24" i="19"/>
  <c r="O25" i="19"/>
  <c r="O26" i="19"/>
  <c r="O27" i="19"/>
  <c r="O2" i="19"/>
  <c r="P2"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4" i="19"/>
  <c r="L73" i="19"/>
  <c r="L72" i="19"/>
  <c r="L71" i="19"/>
  <c r="L70" i="19"/>
  <c r="L69" i="19"/>
  <c r="L68" i="19"/>
  <c r="L67" i="19"/>
  <c r="L66" i="19"/>
  <c r="L65" i="19"/>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N27" i="19"/>
  <c r="L27" i="19"/>
  <c r="M27" i="19" s="1"/>
  <c r="N26" i="19"/>
  <c r="L26" i="19"/>
  <c r="M26" i="19" s="1"/>
  <c r="N25" i="19"/>
  <c r="L25" i="19"/>
  <c r="M25" i="19" s="1"/>
  <c r="N24" i="19"/>
  <c r="L24" i="19"/>
  <c r="M24" i="19" s="1"/>
  <c r="N23" i="19"/>
  <c r="L23" i="19"/>
  <c r="M23" i="19" s="1"/>
  <c r="N22" i="19"/>
  <c r="L22" i="19"/>
  <c r="M22" i="19" s="1"/>
  <c r="N21" i="19"/>
  <c r="L21" i="19"/>
  <c r="M21" i="19" s="1"/>
  <c r="N20" i="19"/>
  <c r="L20" i="19"/>
  <c r="M20" i="19" s="1"/>
  <c r="N19" i="19"/>
  <c r="L19" i="19"/>
  <c r="M19" i="19" s="1"/>
  <c r="N18" i="19"/>
  <c r="L18" i="19"/>
  <c r="M18" i="19" s="1"/>
  <c r="N17" i="19"/>
  <c r="L17" i="19"/>
  <c r="M17" i="19" s="1"/>
  <c r="N16" i="19"/>
  <c r="L16" i="19"/>
  <c r="M16" i="19" s="1"/>
  <c r="N15" i="19"/>
  <c r="L15" i="19"/>
  <c r="M15" i="19" s="1"/>
  <c r="N14" i="19"/>
  <c r="L14" i="19"/>
  <c r="M14" i="19" s="1"/>
  <c r="N13" i="19"/>
  <c r="L13" i="19"/>
  <c r="M13" i="19" s="1"/>
  <c r="N12" i="19"/>
  <c r="L12" i="19"/>
  <c r="M12" i="19" s="1"/>
  <c r="N11" i="19"/>
  <c r="L11" i="19"/>
  <c r="M11" i="19" s="1"/>
  <c r="R10" i="19"/>
  <c r="N10" i="19"/>
  <c r="L10" i="19"/>
  <c r="M10" i="19" s="1"/>
  <c r="N9" i="19"/>
  <c r="L9" i="19"/>
  <c r="M9" i="19" s="1"/>
  <c r="R8" i="19"/>
  <c r="S8" i="19" s="1"/>
  <c r="N8" i="19"/>
  <c r="L8" i="19"/>
  <c r="M8" i="19" s="1"/>
  <c r="R7" i="19"/>
  <c r="N7" i="19"/>
  <c r="L7" i="19"/>
  <c r="M7" i="19" s="1"/>
  <c r="R6" i="19"/>
  <c r="S6" i="19" s="1"/>
  <c r="N6" i="19"/>
  <c r="L6" i="19"/>
  <c r="M6" i="19" s="1"/>
  <c r="R5" i="19"/>
  <c r="N5" i="19"/>
  <c r="L5" i="19"/>
  <c r="M5" i="19" s="1"/>
  <c r="N4" i="19"/>
  <c r="L4" i="19"/>
  <c r="M4" i="19" s="1"/>
  <c r="N3" i="19"/>
  <c r="L3" i="19"/>
  <c r="M3" i="19" s="1"/>
  <c r="S2" i="19"/>
  <c r="N2" i="19"/>
  <c r="L2" i="19"/>
  <c r="M2" i="19" s="1"/>
  <c r="L63" i="18"/>
  <c r="M63" i="18" s="1"/>
  <c r="N63" i="18"/>
  <c r="O63" i="18"/>
  <c r="L64" i="18"/>
  <c r="M64" i="18" s="1"/>
  <c r="N64" i="18"/>
  <c r="O64" i="18"/>
  <c r="L65" i="18"/>
  <c r="M65" i="18" s="1"/>
  <c r="N65" i="18"/>
  <c r="O65" i="18"/>
  <c r="L66" i="18"/>
  <c r="M66" i="18" s="1"/>
  <c r="N66" i="18"/>
  <c r="O66" i="18"/>
  <c r="L67" i="18"/>
  <c r="M67" i="18" s="1"/>
  <c r="N67" i="18"/>
  <c r="O67" i="18"/>
  <c r="L68" i="18"/>
  <c r="M68" i="18" s="1"/>
  <c r="N68" i="18"/>
  <c r="O68" i="18"/>
  <c r="L69" i="18"/>
  <c r="M69" i="18" s="1"/>
  <c r="N69" i="18"/>
  <c r="O69" i="18"/>
  <c r="L70" i="18"/>
  <c r="M70" i="18" s="1"/>
  <c r="N70" i="18"/>
  <c r="O70" i="18"/>
  <c r="L71" i="18"/>
  <c r="M71" i="18" s="1"/>
  <c r="N71" i="18"/>
  <c r="O71" i="18"/>
  <c r="L72" i="18"/>
  <c r="M72" i="18" s="1"/>
  <c r="N72" i="18"/>
  <c r="O72" i="18"/>
  <c r="L73" i="18"/>
  <c r="M73" i="18" s="1"/>
  <c r="N73" i="18"/>
  <c r="O73" i="18"/>
  <c r="L74" i="18"/>
  <c r="M74" i="18" s="1"/>
  <c r="N74" i="18"/>
  <c r="O74" i="18"/>
  <c r="L75" i="18"/>
  <c r="M75" i="18" s="1"/>
  <c r="N75" i="18"/>
  <c r="O75" i="18"/>
  <c r="L76" i="18"/>
  <c r="M76" i="18" s="1"/>
  <c r="N76" i="18"/>
  <c r="O76" i="18"/>
  <c r="L77" i="18"/>
  <c r="M77" i="18" s="1"/>
  <c r="N77" i="18"/>
  <c r="O77" i="18"/>
  <c r="L78" i="18"/>
  <c r="M78" i="18" s="1"/>
  <c r="N78" i="18"/>
  <c r="O78" i="18"/>
  <c r="L79" i="18"/>
  <c r="M79" i="18" s="1"/>
  <c r="N79" i="18"/>
  <c r="O79" i="18"/>
  <c r="L80" i="18"/>
  <c r="M80" i="18" s="1"/>
  <c r="N80" i="18"/>
  <c r="O80" i="18"/>
  <c r="L81" i="18"/>
  <c r="M81" i="18" s="1"/>
  <c r="N81" i="18"/>
  <c r="O81" i="18"/>
  <c r="L82" i="18"/>
  <c r="M82" i="18" s="1"/>
  <c r="N82" i="18"/>
  <c r="O82" i="18"/>
  <c r="L83" i="18"/>
  <c r="M83" i="18" s="1"/>
  <c r="N83" i="18"/>
  <c r="O83" i="18"/>
  <c r="L84" i="18"/>
  <c r="M84" i="18" s="1"/>
  <c r="N84" i="18"/>
  <c r="O84" i="18"/>
  <c r="L85" i="18"/>
  <c r="M85" i="18" s="1"/>
  <c r="N85" i="18"/>
  <c r="O85" i="18"/>
  <c r="L86" i="18"/>
  <c r="M86" i="18" s="1"/>
  <c r="N86" i="18"/>
  <c r="O86" i="18"/>
  <c r="L87" i="18"/>
  <c r="M87" i="18" s="1"/>
  <c r="N87" i="18"/>
  <c r="O87" i="18"/>
  <c r="L88" i="18"/>
  <c r="M88" i="18" s="1"/>
  <c r="N88" i="18"/>
  <c r="O88" i="18"/>
  <c r="L89" i="18"/>
  <c r="M89" i="18" s="1"/>
  <c r="N89" i="18"/>
  <c r="O89" i="18"/>
  <c r="L90" i="18"/>
  <c r="M90" i="18" s="1"/>
  <c r="N90" i="18"/>
  <c r="O90" i="18"/>
  <c r="L91" i="18"/>
  <c r="M91" i="18" s="1"/>
  <c r="N91" i="18"/>
  <c r="O91" i="18"/>
  <c r="L92" i="18"/>
  <c r="M92" i="18" s="1"/>
  <c r="N92" i="18"/>
  <c r="O92" i="18"/>
  <c r="L93" i="18"/>
  <c r="M93" i="18" s="1"/>
  <c r="N93" i="18"/>
  <c r="O93" i="18"/>
  <c r="L94" i="18"/>
  <c r="M94" i="18" s="1"/>
  <c r="N94" i="18"/>
  <c r="O94" i="18"/>
  <c r="L95" i="18"/>
  <c r="M95" i="18" s="1"/>
  <c r="N95" i="18"/>
  <c r="O95" i="18"/>
  <c r="L96" i="18"/>
  <c r="M96" i="18" s="1"/>
  <c r="N96" i="18"/>
  <c r="O96" i="18"/>
  <c r="L97" i="18"/>
  <c r="M97" i="18" s="1"/>
  <c r="N97" i="18"/>
  <c r="O97" i="18"/>
  <c r="L98" i="18"/>
  <c r="M98" i="18" s="1"/>
  <c r="N98" i="18"/>
  <c r="O98" i="18"/>
  <c r="L99" i="18"/>
  <c r="M99" i="18" s="1"/>
  <c r="N99" i="18"/>
  <c r="O99" i="18"/>
  <c r="L100" i="18"/>
  <c r="M100" i="18" s="1"/>
  <c r="N100" i="18"/>
  <c r="O100" i="18"/>
  <c r="L101" i="18"/>
  <c r="M101" i="18" s="1"/>
  <c r="N101" i="18"/>
  <c r="O101" i="18"/>
  <c r="O62" i="18"/>
  <c r="N62" i="18"/>
  <c r="L62" i="18"/>
  <c r="M62" i="18" s="1"/>
  <c r="O61" i="18"/>
  <c r="N61" i="18"/>
  <c r="L61" i="18"/>
  <c r="M61" i="18" s="1"/>
  <c r="O60" i="18"/>
  <c r="N60" i="18"/>
  <c r="L60" i="18"/>
  <c r="M60" i="18" s="1"/>
  <c r="O59" i="18"/>
  <c r="N59" i="18"/>
  <c r="L59" i="18"/>
  <c r="M59" i="18" s="1"/>
  <c r="O58" i="18"/>
  <c r="N58" i="18"/>
  <c r="L58" i="18"/>
  <c r="M58" i="18" s="1"/>
  <c r="O57" i="18"/>
  <c r="N57" i="18"/>
  <c r="L57" i="18"/>
  <c r="M57" i="18" s="1"/>
  <c r="O56" i="18"/>
  <c r="N56" i="18"/>
  <c r="L56" i="18"/>
  <c r="M56" i="18" s="1"/>
  <c r="O55" i="18"/>
  <c r="N55" i="18"/>
  <c r="L55" i="18"/>
  <c r="M55" i="18" s="1"/>
  <c r="O54" i="18"/>
  <c r="N54" i="18"/>
  <c r="L54" i="18"/>
  <c r="M54" i="18" s="1"/>
  <c r="O53" i="18"/>
  <c r="N53" i="18"/>
  <c r="L53" i="18"/>
  <c r="M53" i="18" s="1"/>
  <c r="O52" i="18"/>
  <c r="N52" i="18"/>
  <c r="L52" i="18"/>
  <c r="M52" i="18" s="1"/>
  <c r="O51" i="18"/>
  <c r="N51" i="18"/>
  <c r="L51" i="18"/>
  <c r="M51" i="18" s="1"/>
  <c r="O50" i="18"/>
  <c r="N50" i="18"/>
  <c r="L50" i="18"/>
  <c r="M50" i="18" s="1"/>
  <c r="O49" i="18"/>
  <c r="N49" i="18"/>
  <c r="L49" i="18"/>
  <c r="M49" i="18" s="1"/>
  <c r="O48" i="18"/>
  <c r="N48" i="18"/>
  <c r="L48" i="18"/>
  <c r="M48" i="18" s="1"/>
  <c r="O47" i="18"/>
  <c r="N47" i="18"/>
  <c r="L47" i="18"/>
  <c r="M47" i="18" s="1"/>
  <c r="O46" i="18"/>
  <c r="N46" i="18"/>
  <c r="L46" i="18"/>
  <c r="M46" i="18" s="1"/>
  <c r="O45" i="18"/>
  <c r="N45" i="18"/>
  <c r="L45" i="18"/>
  <c r="M45" i="18" s="1"/>
  <c r="O44" i="18"/>
  <c r="N44" i="18"/>
  <c r="L44" i="18"/>
  <c r="M44" i="18" s="1"/>
  <c r="O43" i="18"/>
  <c r="N43" i="18"/>
  <c r="L43" i="18"/>
  <c r="M43" i="18" s="1"/>
  <c r="O42" i="18"/>
  <c r="N42" i="18"/>
  <c r="L42" i="18"/>
  <c r="M42" i="18" s="1"/>
  <c r="O41" i="18"/>
  <c r="N41" i="18"/>
  <c r="L41" i="18"/>
  <c r="M41" i="18" s="1"/>
  <c r="O40" i="18"/>
  <c r="N40" i="18"/>
  <c r="L40" i="18"/>
  <c r="M40" i="18" s="1"/>
  <c r="O39" i="18"/>
  <c r="N39" i="18"/>
  <c r="L39" i="18"/>
  <c r="M39" i="18" s="1"/>
  <c r="O38" i="18"/>
  <c r="N38" i="18"/>
  <c r="L38" i="18"/>
  <c r="M38" i="18" s="1"/>
  <c r="O37" i="18"/>
  <c r="N37" i="18"/>
  <c r="L37" i="18"/>
  <c r="M37" i="18" s="1"/>
  <c r="O36" i="18"/>
  <c r="N36" i="18"/>
  <c r="L36" i="18"/>
  <c r="M36" i="18" s="1"/>
  <c r="O35" i="18"/>
  <c r="N35" i="18"/>
  <c r="L35" i="18"/>
  <c r="M35" i="18" s="1"/>
  <c r="O34" i="18"/>
  <c r="N34" i="18"/>
  <c r="L34" i="18"/>
  <c r="M34" i="18" s="1"/>
  <c r="O33" i="18"/>
  <c r="N33" i="18"/>
  <c r="L33" i="18"/>
  <c r="M33" i="18" s="1"/>
  <c r="O32" i="18"/>
  <c r="N32" i="18"/>
  <c r="L32" i="18"/>
  <c r="M32" i="18" s="1"/>
  <c r="O31" i="18"/>
  <c r="N31" i="18"/>
  <c r="L31" i="18"/>
  <c r="M31" i="18" s="1"/>
  <c r="O30" i="18"/>
  <c r="N30" i="18"/>
  <c r="L30" i="18"/>
  <c r="M30" i="18" s="1"/>
  <c r="O29" i="18"/>
  <c r="N29" i="18"/>
  <c r="L29" i="18"/>
  <c r="M29" i="18" s="1"/>
  <c r="O28" i="18"/>
  <c r="N28" i="18"/>
  <c r="L28" i="18"/>
  <c r="M28" i="18" s="1"/>
  <c r="O27" i="18"/>
  <c r="N27" i="18"/>
  <c r="L27" i="18"/>
  <c r="M27" i="18" s="1"/>
  <c r="O26" i="18"/>
  <c r="N26" i="18"/>
  <c r="L26" i="18"/>
  <c r="M26" i="18" s="1"/>
  <c r="O25" i="18"/>
  <c r="N25" i="18"/>
  <c r="L25" i="18"/>
  <c r="M25" i="18" s="1"/>
  <c r="O24" i="18"/>
  <c r="N24" i="18"/>
  <c r="L24" i="18"/>
  <c r="M24" i="18" s="1"/>
  <c r="O23" i="18"/>
  <c r="N23" i="18"/>
  <c r="L23" i="18"/>
  <c r="M23" i="18" s="1"/>
  <c r="O22" i="18"/>
  <c r="N22" i="18"/>
  <c r="L22" i="18"/>
  <c r="M22" i="18" s="1"/>
  <c r="O21" i="18"/>
  <c r="N21" i="18"/>
  <c r="L21" i="18"/>
  <c r="M21" i="18" s="1"/>
  <c r="O20" i="18"/>
  <c r="N20" i="18"/>
  <c r="L20" i="18"/>
  <c r="M20" i="18" s="1"/>
  <c r="O19" i="18"/>
  <c r="N19" i="18"/>
  <c r="L19" i="18"/>
  <c r="M19" i="18" s="1"/>
  <c r="O18" i="18"/>
  <c r="N18" i="18"/>
  <c r="L18" i="18"/>
  <c r="M18" i="18" s="1"/>
  <c r="O17" i="18"/>
  <c r="N17" i="18"/>
  <c r="L17" i="18"/>
  <c r="M17" i="18" s="1"/>
  <c r="O16" i="18"/>
  <c r="N16" i="18"/>
  <c r="L16" i="18"/>
  <c r="M16" i="18" s="1"/>
  <c r="O15" i="18"/>
  <c r="N15" i="18"/>
  <c r="L15" i="18"/>
  <c r="M15" i="18" s="1"/>
  <c r="O14" i="18"/>
  <c r="N14" i="18"/>
  <c r="L14" i="18"/>
  <c r="M14" i="18" s="1"/>
  <c r="O13" i="18"/>
  <c r="N13" i="18"/>
  <c r="L13" i="18"/>
  <c r="M13" i="18" s="1"/>
  <c r="O12" i="18"/>
  <c r="N12" i="18"/>
  <c r="L12" i="18"/>
  <c r="M12" i="18" s="1"/>
  <c r="O11" i="18"/>
  <c r="N11" i="18"/>
  <c r="L11" i="18"/>
  <c r="M11" i="18" s="1"/>
  <c r="R10" i="18"/>
  <c r="O10" i="18"/>
  <c r="N10" i="18"/>
  <c r="L10" i="18"/>
  <c r="M10" i="18" s="1"/>
  <c r="O9" i="18"/>
  <c r="N9" i="18"/>
  <c r="L9" i="18"/>
  <c r="M9" i="18" s="1"/>
  <c r="S8" i="18"/>
  <c r="R8" i="18"/>
  <c r="O8" i="18"/>
  <c r="N8" i="18"/>
  <c r="L8" i="18"/>
  <c r="M8" i="18" s="1"/>
  <c r="R7" i="18"/>
  <c r="O7" i="18"/>
  <c r="N7" i="18"/>
  <c r="L7" i="18"/>
  <c r="M7" i="18" s="1"/>
  <c r="R6" i="18"/>
  <c r="O6" i="18"/>
  <c r="N6" i="18"/>
  <c r="M6" i="18"/>
  <c r="L6" i="18"/>
  <c r="R5" i="18"/>
  <c r="O5" i="18"/>
  <c r="N5" i="18"/>
  <c r="L5" i="18"/>
  <c r="M5" i="18" s="1"/>
  <c r="O4" i="18"/>
  <c r="N4" i="18"/>
  <c r="L4" i="18"/>
  <c r="M4" i="18" s="1"/>
  <c r="O3" i="18"/>
  <c r="N3" i="18"/>
  <c r="L3" i="18"/>
  <c r="M3" i="18" s="1"/>
  <c r="S2" i="18"/>
  <c r="P2" i="18" s="1"/>
  <c r="O2" i="18"/>
  <c r="N2" i="18"/>
  <c r="L2" i="18"/>
  <c r="M2" i="18" s="1"/>
  <c r="L76" i="17"/>
  <c r="L75" i="17"/>
  <c r="L74" i="17"/>
  <c r="L73" i="17"/>
  <c r="L72" i="17"/>
  <c r="L71" i="17"/>
  <c r="L70" i="17"/>
  <c r="L69" i="17"/>
  <c r="L68" i="17"/>
  <c r="L67" i="17"/>
  <c r="L66" i="17"/>
  <c r="L65" i="17"/>
  <c r="L64" i="17"/>
  <c r="L63" i="17"/>
  <c r="O62" i="17"/>
  <c r="N62" i="17"/>
  <c r="L62" i="17"/>
  <c r="M62" i="17" s="1"/>
  <c r="O61" i="17"/>
  <c r="N61" i="17"/>
  <c r="L61" i="17"/>
  <c r="M61" i="17" s="1"/>
  <c r="O60" i="17"/>
  <c r="N60" i="17"/>
  <c r="L60" i="17"/>
  <c r="M60" i="17" s="1"/>
  <c r="O59" i="17"/>
  <c r="N59" i="17"/>
  <c r="L59" i="17"/>
  <c r="M59" i="17" s="1"/>
  <c r="O58" i="17"/>
  <c r="N58" i="17"/>
  <c r="L58" i="17"/>
  <c r="M58" i="17" s="1"/>
  <c r="O57" i="17"/>
  <c r="N57" i="17"/>
  <c r="L57" i="17"/>
  <c r="M57" i="17" s="1"/>
  <c r="O56" i="17"/>
  <c r="N56" i="17"/>
  <c r="L56" i="17"/>
  <c r="M56" i="17" s="1"/>
  <c r="O55" i="17"/>
  <c r="N55" i="17"/>
  <c r="L55" i="17"/>
  <c r="M55" i="17" s="1"/>
  <c r="O54" i="17"/>
  <c r="N54" i="17"/>
  <c r="L54" i="17"/>
  <c r="M54" i="17" s="1"/>
  <c r="O53" i="17"/>
  <c r="N53" i="17"/>
  <c r="L53" i="17"/>
  <c r="M53" i="17" s="1"/>
  <c r="O52" i="17"/>
  <c r="N52" i="17"/>
  <c r="L52" i="17"/>
  <c r="M52" i="17" s="1"/>
  <c r="O51" i="17"/>
  <c r="N51" i="17"/>
  <c r="L51" i="17"/>
  <c r="M51" i="17" s="1"/>
  <c r="O50" i="17"/>
  <c r="N50" i="17"/>
  <c r="L50" i="17"/>
  <c r="M50" i="17" s="1"/>
  <c r="O49" i="17"/>
  <c r="N49" i="17"/>
  <c r="L49" i="17"/>
  <c r="M49" i="17" s="1"/>
  <c r="O48" i="17"/>
  <c r="N48" i="17"/>
  <c r="L48" i="17"/>
  <c r="M48" i="17" s="1"/>
  <c r="O47" i="17"/>
  <c r="N47" i="17"/>
  <c r="L47" i="17"/>
  <c r="M47" i="17" s="1"/>
  <c r="O46" i="17"/>
  <c r="N46" i="17"/>
  <c r="L46" i="17"/>
  <c r="M46" i="17" s="1"/>
  <c r="O45" i="17"/>
  <c r="N45" i="17"/>
  <c r="L45" i="17"/>
  <c r="M45" i="17" s="1"/>
  <c r="O44" i="17"/>
  <c r="N44" i="17"/>
  <c r="L44" i="17"/>
  <c r="M44" i="17" s="1"/>
  <c r="O43" i="17"/>
  <c r="N43" i="17"/>
  <c r="L43" i="17"/>
  <c r="M43" i="17" s="1"/>
  <c r="O42" i="17"/>
  <c r="N42" i="17"/>
  <c r="L42" i="17"/>
  <c r="M42" i="17" s="1"/>
  <c r="O41" i="17"/>
  <c r="N41" i="17"/>
  <c r="L41" i="17"/>
  <c r="M41" i="17" s="1"/>
  <c r="O40" i="17"/>
  <c r="N40" i="17"/>
  <c r="L40" i="17"/>
  <c r="M40" i="17" s="1"/>
  <c r="O39" i="17"/>
  <c r="N39" i="17"/>
  <c r="L39" i="17"/>
  <c r="M39" i="17" s="1"/>
  <c r="O38" i="17"/>
  <c r="N38" i="17"/>
  <c r="L38" i="17"/>
  <c r="M38" i="17" s="1"/>
  <c r="O37" i="17"/>
  <c r="N37" i="17"/>
  <c r="L37" i="17"/>
  <c r="M37" i="17" s="1"/>
  <c r="O36" i="17"/>
  <c r="N36" i="17"/>
  <c r="L36" i="17"/>
  <c r="M36" i="17" s="1"/>
  <c r="O35" i="17"/>
  <c r="N35" i="17"/>
  <c r="L35" i="17"/>
  <c r="M35" i="17" s="1"/>
  <c r="O34" i="17"/>
  <c r="N34" i="17"/>
  <c r="L34" i="17"/>
  <c r="M34" i="17" s="1"/>
  <c r="O33" i="17"/>
  <c r="N33" i="17"/>
  <c r="L33" i="17"/>
  <c r="M33" i="17" s="1"/>
  <c r="O32" i="17"/>
  <c r="N32" i="17"/>
  <c r="L32" i="17"/>
  <c r="M32" i="17" s="1"/>
  <c r="O31" i="17"/>
  <c r="N31" i="17"/>
  <c r="L31" i="17"/>
  <c r="M31" i="17" s="1"/>
  <c r="O30" i="17"/>
  <c r="N30" i="17"/>
  <c r="L30" i="17"/>
  <c r="M30" i="17" s="1"/>
  <c r="O29" i="17"/>
  <c r="N29" i="17"/>
  <c r="L29" i="17"/>
  <c r="M29" i="17" s="1"/>
  <c r="O28" i="17"/>
  <c r="N28" i="17"/>
  <c r="L28" i="17"/>
  <c r="M28" i="17" s="1"/>
  <c r="O27" i="17"/>
  <c r="N27" i="17"/>
  <c r="L27" i="17"/>
  <c r="M27" i="17" s="1"/>
  <c r="O26" i="17"/>
  <c r="N26" i="17"/>
  <c r="L26" i="17"/>
  <c r="M26" i="17" s="1"/>
  <c r="O25" i="17"/>
  <c r="N25" i="17"/>
  <c r="L25" i="17"/>
  <c r="M25" i="17" s="1"/>
  <c r="O24" i="17"/>
  <c r="N24" i="17"/>
  <c r="L24" i="17"/>
  <c r="M24" i="17" s="1"/>
  <c r="O23" i="17"/>
  <c r="N23" i="17"/>
  <c r="L23" i="17"/>
  <c r="M23" i="17" s="1"/>
  <c r="O22" i="17"/>
  <c r="N22" i="17"/>
  <c r="L22" i="17"/>
  <c r="M22" i="17" s="1"/>
  <c r="O21" i="17"/>
  <c r="N21" i="17"/>
  <c r="L21" i="17"/>
  <c r="M21" i="17" s="1"/>
  <c r="O20" i="17"/>
  <c r="N20" i="17"/>
  <c r="L20" i="17"/>
  <c r="M20" i="17" s="1"/>
  <c r="O19" i="17"/>
  <c r="N19" i="17"/>
  <c r="L19" i="17"/>
  <c r="M19" i="17" s="1"/>
  <c r="O18" i="17"/>
  <c r="N18" i="17"/>
  <c r="L18" i="17"/>
  <c r="M18" i="17" s="1"/>
  <c r="O17" i="17"/>
  <c r="N17" i="17"/>
  <c r="L17" i="17"/>
  <c r="M17" i="17" s="1"/>
  <c r="O16" i="17"/>
  <c r="N16" i="17"/>
  <c r="L16" i="17"/>
  <c r="M16" i="17" s="1"/>
  <c r="O15" i="17"/>
  <c r="N15" i="17"/>
  <c r="L15" i="17"/>
  <c r="M15" i="17" s="1"/>
  <c r="O14" i="17"/>
  <c r="N14" i="17"/>
  <c r="L14" i="17"/>
  <c r="M14" i="17" s="1"/>
  <c r="O13" i="17"/>
  <c r="N13" i="17"/>
  <c r="L13" i="17"/>
  <c r="M13" i="17" s="1"/>
  <c r="O12" i="17"/>
  <c r="N12" i="17"/>
  <c r="L12" i="17"/>
  <c r="M12" i="17" s="1"/>
  <c r="O11" i="17"/>
  <c r="N11" i="17"/>
  <c r="L11" i="17"/>
  <c r="M11" i="17" s="1"/>
  <c r="R10" i="17"/>
  <c r="O10" i="17"/>
  <c r="N10" i="17"/>
  <c r="L10" i="17"/>
  <c r="M10" i="17" s="1"/>
  <c r="O9" i="17"/>
  <c r="N9" i="17"/>
  <c r="L9" i="17"/>
  <c r="M9" i="17" s="1"/>
  <c r="S8" i="17"/>
  <c r="R8" i="17"/>
  <c r="O8" i="17"/>
  <c r="N8" i="17"/>
  <c r="L8" i="17"/>
  <c r="M8" i="17" s="1"/>
  <c r="R7" i="17"/>
  <c r="O7" i="17"/>
  <c r="N7" i="17"/>
  <c r="L7" i="17"/>
  <c r="M7" i="17" s="1"/>
  <c r="S6" i="17"/>
  <c r="R6" i="17"/>
  <c r="O6" i="17"/>
  <c r="N6" i="17"/>
  <c r="L6" i="17"/>
  <c r="M6" i="17" s="1"/>
  <c r="R5" i="17"/>
  <c r="R9" i="17" s="1"/>
  <c r="O5" i="17"/>
  <c r="N5" i="17"/>
  <c r="L5" i="17"/>
  <c r="M5" i="17" s="1"/>
  <c r="O4" i="17"/>
  <c r="N4" i="17"/>
  <c r="L4" i="17"/>
  <c r="M4" i="17" s="1"/>
  <c r="O3" i="17"/>
  <c r="N3" i="17"/>
  <c r="L3" i="17"/>
  <c r="M3" i="17" s="1"/>
  <c r="S2" i="17"/>
  <c r="P2" i="17"/>
  <c r="O2" i="17"/>
  <c r="N2" i="17"/>
  <c r="L2" i="17"/>
  <c r="M2" i="17" s="1"/>
  <c r="S2" i="15"/>
  <c r="L24" i="15"/>
  <c r="M24" i="15" s="1"/>
  <c r="N24" i="15"/>
  <c r="O24" i="15"/>
  <c r="L25" i="15"/>
  <c r="M25" i="15" s="1"/>
  <c r="N25" i="15"/>
  <c r="O25" i="15"/>
  <c r="L26" i="15"/>
  <c r="M26" i="15" s="1"/>
  <c r="N26" i="15"/>
  <c r="O26" i="15"/>
  <c r="L27" i="15"/>
  <c r="M27" i="15" s="1"/>
  <c r="N27" i="15"/>
  <c r="O27" i="15"/>
  <c r="L28" i="15"/>
  <c r="M28" i="15" s="1"/>
  <c r="N28" i="15"/>
  <c r="O28" i="15"/>
  <c r="L29" i="15"/>
  <c r="M29" i="15" s="1"/>
  <c r="N29" i="15"/>
  <c r="O29" i="15"/>
  <c r="L30" i="15"/>
  <c r="M30" i="15" s="1"/>
  <c r="N30" i="15"/>
  <c r="O30" i="15"/>
  <c r="L31" i="15"/>
  <c r="M31" i="15" s="1"/>
  <c r="N31" i="15"/>
  <c r="O31" i="15"/>
  <c r="L32" i="15"/>
  <c r="M32" i="15" s="1"/>
  <c r="N32" i="15"/>
  <c r="O32" i="15"/>
  <c r="L33" i="15"/>
  <c r="M33" i="15" s="1"/>
  <c r="N33" i="15"/>
  <c r="O33" i="15"/>
  <c r="L34" i="15"/>
  <c r="M34" i="15" s="1"/>
  <c r="N34" i="15"/>
  <c r="O34" i="15"/>
  <c r="L35" i="15"/>
  <c r="M35" i="15" s="1"/>
  <c r="N35" i="15"/>
  <c r="O35" i="15"/>
  <c r="L36" i="15"/>
  <c r="M36" i="15" s="1"/>
  <c r="N36" i="15"/>
  <c r="O36" i="15"/>
  <c r="L37" i="15"/>
  <c r="M37" i="15" s="1"/>
  <c r="N37" i="15"/>
  <c r="O37" i="15"/>
  <c r="L38" i="15"/>
  <c r="M38" i="15" s="1"/>
  <c r="N38" i="15"/>
  <c r="O38" i="15"/>
  <c r="L39" i="15"/>
  <c r="M39" i="15" s="1"/>
  <c r="N39" i="15"/>
  <c r="O39" i="15"/>
  <c r="L40" i="15"/>
  <c r="M40" i="15" s="1"/>
  <c r="N40" i="15"/>
  <c r="O40" i="15"/>
  <c r="L41" i="15"/>
  <c r="M41" i="15" s="1"/>
  <c r="N41" i="15"/>
  <c r="O41" i="15"/>
  <c r="L42" i="15"/>
  <c r="M42" i="15" s="1"/>
  <c r="N42" i="15"/>
  <c r="O42" i="15"/>
  <c r="L43" i="15"/>
  <c r="M43" i="15" s="1"/>
  <c r="N43" i="15"/>
  <c r="O43" i="15"/>
  <c r="L44" i="15"/>
  <c r="M44" i="15" s="1"/>
  <c r="N44" i="15"/>
  <c r="O44" i="15"/>
  <c r="L45" i="15"/>
  <c r="M45" i="15" s="1"/>
  <c r="N45" i="15"/>
  <c r="O45" i="15"/>
  <c r="L46" i="15"/>
  <c r="M46" i="15" s="1"/>
  <c r="N46" i="15"/>
  <c r="O46" i="15"/>
  <c r="L47" i="15"/>
  <c r="M47" i="15" s="1"/>
  <c r="N47" i="15"/>
  <c r="O47" i="15"/>
  <c r="L48" i="15"/>
  <c r="M48" i="15" s="1"/>
  <c r="N48" i="15"/>
  <c r="O48" i="15"/>
  <c r="L49" i="15"/>
  <c r="M49" i="15" s="1"/>
  <c r="N49" i="15"/>
  <c r="O49" i="15"/>
  <c r="L50" i="15"/>
  <c r="M50" i="15" s="1"/>
  <c r="N50" i="15"/>
  <c r="O50" i="15"/>
  <c r="L51" i="15"/>
  <c r="M51" i="15" s="1"/>
  <c r="N51" i="15"/>
  <c r="O51" i="15"/>
  <c r="L52" i="15"/>
  <c r="M52" i="15" s="1"/>
  <c r="N52" i="15"/>
  <c r="O52" i="15"/>
  <c r="L53" i="15"/>
  <c r="M53" i="15" s="1"/>
  <c r="N53" i="15"/>
  <c r="O53" i="15"/>
  <c r="L54" i="15"/>
  <c r="M54" i="15" s="1"/>
  <c r="N54" i="15"/>
  <c r="O54" i="15"/>
  <c r="L55" i="15"/>
  <c r="M55" i="15" s="1"/>
  <c r="N55" i="15"/>
  <c r="O55" i="15"/>
  <c r="L56" i="15"/>
  <c r="M56" i="15" s="1"/>
  <c r="N56" i="15"/>
  <c r="O56" i="15"/>
  <c r="L57" i="15"/>
  <c r="M57" i="15" s="1"/>
  <c r="N57" i="15"/>
  <c r="O57" i="15"/>
  <c r="L58" i="15"/>
  <c r="M58" i="15" s="1"/>
  <c r="N58" i="15"/>
  <c r="O58" i="15"/>
  <c r="L59" i="15"/>
  <c r="M59" i="15" s="1"/>
  <c r="N59" i="15"/>
  <c r="O59" i="15"/>
  <c r="L60" i="15"/>
  <c r="M60" i="15" s="1"/>
  <c r="N60" i="15"/>
  <c r="O60" i="15"/>
  <c r="L61" i="15"/>
  <c r="M61" i="15" s="1"/>
  <c r="N61" i="15"/>
  <c r="O61" i="15"/>
  <c r="L62" i="15"/>
  <c r="M62" i="15" s="1"/>
  <c r="N62" i="15"/>
  <c r="O62" i="15"/>
  <c r="L63" i="15"/>
  <c r="M63" i="15" s="1"/>
  <c r="N63" i="15"/>
  <c r="O63" i="15"/>
  <c r="L64" i="15"/>
  <c r="M64" i="15" s="1"/>
  <c r="N64" i="15"/>
  <c r="O64" i="15"/>
  <c r="L65" i="15"/>
  <c r="M65" i="15" s="1"/>
  <c r="N65" i="15"/>
  <c r="O65" i="15"/>
  <c r="L66" i="15"/>
  <c r="M66" i="15" s="1"/>
  <c r="N66" i="15"/>
  <c r="O66" i="15"/>
  <c r="L67" i="15"/>
  <c r="M67" i="15" s="1"/>
  <c r="N67" i="15"/>
  <c r="O67" i="15"/>
  <c r="L68" i="15"/>
  <c r="M68" i="15" s="1"/>
  <c r="N68" i="15"/>
  <c r="O68" i="15"/>
  <c r="L69" i="15"/>
  <c r="M69" i="15" s="1"/>
  <c r="N69" i="15"/>
  <c r="O69" i="15"/>
  <c r="L70" i="15"/>
  <c r="M70" i="15" s="1"/>
  <c r="N70" i="15"/>
  <c r="O70" i="15"/>
  <c r="L71" i="15"/>
  <c r="M71" i="15" s="1"/>
  <c r="N71" i="15"/>
  <c r="O71" i="15"/>
  <c r="L72" i="15"/>
  <c r="M72" i="15" s="1"/>
  <c r="N72" i="15"/>
  <c r="O72" i="15"/>
  <c r="L73" i="15"/>
  <c r="M73" i="15" s="1"/>
  <c r="N73" i="15"/>
  <c r="O73" i="15"/>
  <c r="L74" i="15"/>
  <c r="M74" i="15" s="1"/>
  <c r="N74" i="15"/>
  <c r="O74" i="15"/>
  <c r="L75" i="15"/>
  <c r="M75" i="15" s="1"/>
  <c r="N75" i="15"/>
  <c r="O75" i="15"/>
  <c r="L76" i="15"/>
  <c r="M76" i="15" s="1"/>
  <c r="N76" i="15"/>
  <c r="O76" i="15"/>
  <c r="O23" i="15"/>
  <c r="N23" i="15"/>
  <c r="L23" i="15"/>
  <c r="M23" i="15" s="1"/>
  <c r="O22" i="15"/>
  <c r="N22" i="15"/>
  <c r="L22" i="15"/>
  <c r="M22" i="15" s="1"/>
  <c r="O21" i="15"/>
  <c r="N21" i="15"/>
  <c r="L21" i="15"/>
  <c r="M21" i="15" s="1"/>
  <c r="O20" i="15"/>
  <c r="N20" i="15"/>
  <c r="L20" i="15"/>
  <c r="M20" i="15" s="1"/>
  <c r="O19" i="15"/>
  <c r="N19" i="15"/>
  <c r="L19" i="15"/>
  <c r="M19" i="15" s="1"/>
  <c r="O18" i="15"/>
  <c r="N18" i="15"/>
  <c r="L18" i="15"/>
  <c r="M18" i="15" s="1"/>
  <c r="O17" i="15"/>
  <c r="N17" i="15"/>
  <c r="L17" i="15"/>
  <c r="M17" i="15" s="1"/>
  <c r="O16" i="15"/>
  <c r="N16" i="15"/>
  <c r="L16" i="15"/>
  <c r="M16" i="15" s="1"/>
  <c r="O15" i="15"/>
  <c r="N15" i="15"/>
  <c r="L15" i="15"/>
  <c r="M15" i="15" s="1"/>
  <c r="O14" i="15"/>
  <c r="N14" i="15"/>
  <c r="L14" i="15"/>
  <c r="M14" i="15" s="1"/>
  <c r="O13" i="15"/>
  <c r="N13" i="15"/>
  <c r="L13" i="15"/>
  <c r="M13" i="15" s="1"/>
  <c r="O12" i="15"/>
  <c r="N12" i="15"/>
  <c r="L12" i="15"/>
  <c r="M12" i="15" s="1"/>
  <c r="O11" i="15"/>
  <c r="N11" i="15"/>
  <c r="L11" i="15"/>
  <c r="M11" i="15" s="1"/>
  <c r="R10" i="15"/>
  <c r="S10" i="15" s="1"/>
  <c r="O10" i="15"/>
  <c r="N10" i="15"/>
  <c r="L10" i="15"/>
  <c r="M10" i="15" s="1"/>
  <c r="O9" i="15"/>
  <c r="N9" i="15"/>
  <c r="M9" i="15"/>
  <c r="L9" i="15"/>
  <c r="R8" i="15"/>
  <c r="O8" i="15"/>
  <c r="N8" i="15"/>
  <c r="L8" i="15"/>
  <c r="M8" i="15" s="1"/>
  <c r="R7" i="15"/>
  <c r="S7" i="15" s="1"/>
  <c r="O7" i="15"/>
  <c r="N7" i="15"/>
  <c r="M7" i="15"/>
  <c r="L7" i="15"/>
  <c r="R6" i="15"/>
  <c r="S6" i="15" s="1"/>
  <c r="O6" i="15"/>
  <c r="N6" i="15"/>
  <c r="L6" i="15"/>
  <c r="M6" i="15" s="1"/>
  <c r="R5" i="15"/>
  <c r="S5" i="15" s="1"/>
  <c r="O5" i="15"/>
  <c r="N5" i="15"/>
  <c r="M5" i="15"/>
  <c r="L5" i="15"/>
  <c r="O4" i="15"/>
  <c r="N4" i="15"/>
  <c r="M4" i="15"/>
  <c r="L4" i="15"/>
  <c r="O3" i="15"/>
  <c r="N3" i="15"/>
  <c r="L3" i="15"/>
  <c r="M3" i="15" s="1"/>
  <c r="P2" i="15"/>
  <c r="O2" i="15"/>
  <c r="N2" i="15"/>
  <c r="M2" i="15"/>
  <c r="L2" i="15"/>
  <c r="R10" i="16"/>
  <c r="R8" i="16"/>
  <c r="R7" i="16"/>
  <c r="R6" i="16"/>
  <c r="R5" i="16"/>
  <c r="S5" i="16" s="1"/>
  <c r="S2" i="16"/>
  <c r="P2" i="16" s="1"/>
  <c r="O3" i="16"/>
  <c r="O4" i="16"/>
  <c r="O5" i="16"/>
  <c r="O6" i="16"/>
  <c r="O7" i="16"/>
  <c r="O8" i="16"/>
  <c r="O9" i="16"/>
  <c r="O10" i="16"/>
  <c r="O11" i="16"/>
  <c r="O12" i="16"/>
  <c r="O13" i="16"/>
  <c r="O14" i="16"/>
  <c r="O15" i="16"/>
  <c r="O16" i="16"/>
  <c r="O17" i="16"/>
  <c r="O18" i="16"/>
  <c r="O19" i="16"/>
  <c r="O20" i="16"/>
  <c r="O21" i="16"/>
  <c r="O22" i="16"/>
  <c r="O23" i="16"/>
  <c r="O2" i="16"/>
  <c r="L3" i="16"/>
  <c r="M3" i="16" s="1"/>
  <c r="N3" i="16"/>
  <c r="L4" i="16"/>
  <c r="M4" i="16" s="1"/>
  <c r="N4" i="16"/>
  <c r="L5" i="16"/>
  <c r="M5" i="16" s="1"/>
  <c r="N5" i="16"/>
  <c r="L6" i="16"/>
  <c r="M6" i="16" s="1"/>
  <c r="N6" i="16"/>
  <c r="L7" i="16"/>
  <c r="M7" i="16" s="1"/>
  <c r="N7" i="16"/>
  <c r="L8" i="16"/>
  <c r="M8" i="16" s="1"/>
  <c r="N8" i="16"/>
  <c r="L9" i="16"/>
  <c r="M9" i="16" s="1"/>
  <c r="N9" i="16"/>
  <c r="L10" i="16"/>
  <c r="M10" i="16" s="1"/>
  <c r="N10" i="16"/>
  <c r="L11" i="16"/>
  <c r="M11" i="16" s="1"/>
  <c r="N11" i="16"/>
  <c r="L12" i="16"/>
  <c r="M12" i="16" s="1"/>
  <c r="N12" i="16"/>
  <c r="L13" i="16"/>
  <c r="M13" i="16" s="1"/>
  <c r="N13" i="16"/>
  <c r="L14" i="16"/>
  <c r="M14" i="16" s="1"/>
  <c r="N14" i="16"/>
  <c r="L15" i="16"/>
  <c r="M15" i="16" s="1"/>
  <c r="N15" i="16"/>
  <c r="L16" i="16"/>
  <c r="M16" i="16" s="1"/>
  <c r="N16" i="16"/>
  <c r="L17" i="16"/>
  <c r="M17" i="16" s="1"/>
  <c r="N17" i="16"/>
  <c r="L18" i="16"/>
  <c r="M18" i="16" s="1"/>
  <c r="N18" i="16"/>
  <c r="L19" i="16"/>
  <c r="M19" i="16" s="1"/>
  <c r="N19" i="16"/>
  <c r="L20" i="16"/>
  <c r="M20" i="16" s="1"/>
  <c r="N20" i="16"/>
  <c r="L21" i="16"/>
  <c r="M21" i="16" s="1"/>
  <c r="N21" i="16"/>
  <c r="L22" i="16"/>
  <c r="M22" i="16" s="1"/>
  <c r="N22" i="16"/>
  <c r="L23" i="16"/>
  <c r="M23" i="16" s="1"/>
  <c r="N23" i="16"/>
  <c r="N2" i="16"/>
  <c r="L2" i="16"/>
  <c r="M2" i="16" s="1"/>
  <c r="R14" i="13"/>
  <c r="Q2" i="13"/>
  <c r="T2" i="13" s="1"/>
  <c r="K2" i="13"/>
  <c r="O78" i="13"/>
  <c r="N78" i="13"/>
  <c r="L78" i="13"/>
  <c r="M78" i="13" s="1"/>
  <c r="O77" i="13"/>
  <c r="N77" i="13"/>
  <c r="L77" i="13"/>
  <c r="M77" i="13" s="1"/>
  <c r="O76" i="13"/>
  <c r="N76" i="13"/>
  <c r="L76" i="13"/>
  <c r="M76" i="13" s="1"/>
  <c r="O75" i="13"/>
  <c r="N75" i="13"/>
  <c r="L75" i="13"/>
  <c r="M75" i="13" s="1"/>
  <c r="O74" i="13"/>
  <c r="N74" i="13"/>
  <c r="L74" i="13"/>
  <c r="M74" i="13" s="1"/>
  <c r="O73" i="13"/>
  <c r="N73" i="13"/>
  <c r="L73" i="13"/>
  <c r="M73" i="13" s="1"/>
  <c r="O72" i="13"/>
  <c r="N72" i="13"/>
  <c r="L72" i="13"/>
  <c r="M72" i="13" s="1"/>
  <c r="O71" i="13"/>
  <c r="N71" i="13"/>
  <c r="L71" i="13"/>
  <c r="M71" i="13" s="1"/>
  <c r="O70" i="13"/>
  <c r="N70" i="13"/>
  <c r="L70" i="13"/>
  <c r="M70" i="13" s="1"/>
  <c r="O69" i="13"/>
  <c r="N69" i="13"/>
  <c r="L69" i="13"/>
  <c r="M69" i="13" s="1"/>
  <c r="O68" i="13"/>
  <c r="N68" i="13"/>
  <c r="L68" i="13"/>
  <c r="M68" i="13" s="1"/>
  <c r="O67" i="13"/>
  <c r="N67" i="13"/>
  <c r="L67" i="13"/>
  <c r="M67" i="13" s="1"/>
  <c r="O66" i="13"/>
  <c r="N66" i="13"/>
  <c r="L66" i="13"/>
  <c r="M66" i="13" s="1"/>
  <c r="O65" i="13"/>
  <c r="N65" i="13"/>
  <c r="L65" i="13"/>
  <c r="M65" i="13" s="1"/>
  <c r="O64" i="13"/>
  <c r="N64" i="13"/>
  <c r="L64" i="13"/>
  <c r="M64" i="13" s="1"/>
  <c r="O63" i="13"/>
  <c r="N63" i="13"/>
  <c r="L63" i="13"/>
  <c r="M63" i="13" s="1"/>
  <c r="O62" i="13"/>
  <c r="N62" i="13"/>
  <c r="L62" i="13"/>
  <c r="M62" i="13" s="1"/>
  <c r="O61" i="13"/>
  <c r="N61" i="13"/>
  <c r="L61" i="13"/>
  <c r="M61" i="13" s="1"/>
  <c r="O60" i="13"/>
  <c r="N60" i="13"/>
  <c r="L60" i="13"/>
  <c r="M60" i="13" s="1"/>
  <c r="O59" i="13"/>
  <c r="N59" i="13"/>
  <c r="L59" i="13"/>
  <c r="M59" i="13" s="1"/>
  <c r="O58" i="13"/>
  <c r="N58" i="13"/>
  <c r="L58" i="13"/>
  <c r="M58" i="13" s="1"/>
  <c r="O57" i="13"/>
  <c r="N57" i="13"/>
  <c r="L57" i="13"/>
  <c r="M57" i="13" s="1"/>
  <c r="O56" i="13"/>
  <c r="N56" i="13"/>
  <c r="L56" i="13"/>
  <c r="M56" i="13" s="1"/>
  <c r="O55" i="13"/>
  <c r="N55" i="13"/>
  <c r="L55" i="13"/>
  <c r="M55" i="13" s="1"/>
  <c r="O54" i="13"/>
  <c r="N54" i="13"/>
  <c r="L54" i="13"/>
  <c r="M54" i="13" s="1"/>
  <c r="O53" i="13"/>
  <c r="N53" i="13"/>
  <c r="L53" i="13"/>
  <c r="M53" i="13" s="1"/>
  <c r="O52" i="13"/>
  <c r="N52" i="13"/>
  <c r="L52" i="13"/>
  <c r="M52" i="13" s="1"/>
  <c r="O51" i="13"/>
  <c r="N51" i="13"/>
  <c r="L51" i="13"/>
  <c r="M51" i="13" s="1"/>
  <c r="O50" i="13"/>
  <c r="N50" i="13"/>
  <c r="L50" i="13"/>
  <c r="M50" i="13" s="1"/>
  <c r="O49" i="13"/>
  <c r="N49" i="13"/>
  <c r="L49" i="13"/>
  <c r="M49" i="13" s="1"/>
  <c r="O48" i="13"/>
  <c r="N48" i="13"/>
  <c r="L48" i="13"/>
  <c r="M48" i="13" s="1"/>
  <c r="O47" i="13"/>
  <c r="N47" i="13"/>
  <c r="L47" i="13"/>
  <c r="M47" i="13" s="1"/>
  <c r="O46" i="13"/>
  <c r="N46" i="13"/>
  <c r="L46" i="13"/>
  <c r="M46" i="13" s="1"/>
  <c r="O45" i="13"/>
  <c r="N45" i="13"/>
  <c r="L45" i="13"/>
  <c r="M45" i="13" s="1"/>
  <c r="O44" i="13"/>
  <c r="N44" i="13"/>
  <c r="L44" i="13"/>
  <c r="M44" i="13" s="1"/>
  <c r="O43" i="13"/>
  <c r="N43" i="13"/>
  <c r="L43" i="13"/>
  <c r="M43" i="13" s="1"/>
  <c r="O42" i="13"/>
  <c r="N42" i="13"/>
  <c r="L42" i="13"/>
  <c r="M42" i="13" s="1"/>
  <c r="O41" i="13"/>
  <c r="N41" i="13"/>
  <c r="L41" i="13"/>
  <c r="M41" i="13" s="1"/>
  <c r="O40" i="13"/>
  <c r="N40" i="13"/>
  <c r="L40" i="13"/>
  <c r="M40" i="13" s="1"/>
  <c r="O39" i="13"/>
  <c r="N39" i="13"/>
  <c r="L39" i="13"/>
  <c r="M39" i="13" s="1"/>
  <c r="O38" i="13"/>
  <c r="N38" i="13"/>
  <c r="L38" i="13"/>
  <c r="M38" i="13" s="1"/>
  <c r="O37" i="13"/>
  <c r="N37" i="13"/>
  <c r="L37" i="13"/>
  <c r="M37" i="13" s="1"/>
  <c r="O36" i="13"/>
  <c r="N36" i="13"/>
  <c r="L36" i="13"/>
  <c r="M36" i="13" s="1"/>
  <c r="R35" i="13"/>
  <c r="O35" i="13"/>
  <c r="N35" i="13"/>
  <c r="L35" i="13"/>
  <c r="M35" i="13" s="1"/>
  <c r="O34" i="13"/>
  <c r="N34" i="13"/>
  <c r="L34" i="13"/>
  <c r="M34" i="13" s="1"/>
  <c r="R33" i="13"/>
  <c r="O33" i="13"/>
  <c r="N33" i="13"/>
  <c r="L33" i="13"/>
  <c r="M33" i="13" s="1"/>
  <c r="R32" i="13"/>
  <c r="O32" i="13"/>
  <c r="N32" i="13"/>
  <c r="L32" i="13"/>
  <c r="M32" i="13" s="1"/>
  <c r="R31" i="13"/>
  <c r="O31" i="13"/>
  <c r="N31" i="13"/>
  <c r="L31" i="13"/>
  <c r="M31" i="13" s="1"/>
  <c r="R30" i="13"/>
  <c r="O30" i="13"/>
  <c r="N30" i="13"/>
  <c r="L30" i="13"/>
  <c r="M30" i="13" s="1"/>
  <c r="O29" i="13"/>
  <c r="N29" i="13"/>
  <c r="L29" i="13"/>
  <c r="M29" i="13" s="1"/>
  <c r="O28" i="13"/>
  <c r="N28" i="13"/>
  <c r="L28" i="13"/>
  <c r="M28" i="13" s="1"/>
  <c r="O27" i="13"/>
  <c r="N27" i="13"/>
  <c r="L27" i="13"/>
  <c r="M27" i="13" s="1"/>
  <c r="O26" i="13"/>
  <c r="N26" i="13"/>
  <c r="L26" i="13"/>
  <c r="M26" i="13" s="1"/>
  <c r="O25" i="13"/>
  <c r="N25" i="13"/>
  <c r="L25" i="13"/>
  <c r="M25" i="13" s="1"/>
  <c r="R24" i="13"/>
  <c r="O24" i="13"/>
  <c r="N24" i="13"/>
  <c r="L24" i="13"/>
  <c r="M24" i="13" s="1"/>
  <c r="R23" i="13"/>
  <c r="O23" i="13"/>
  <c r="N23" i="13"/>
  <c r="L23" i="13"/>
  <c r="M23" i="13" s="1"/>
  <c r="O22" i="13"/>
  <c r="N22" i="13"/>
  <c r="L22" i="13"/>
  <c r="M22" i="13" s="1"/>
  <c r="O21" i="13"/>
  <c r="N21" i="13"/>
  <c r="L21" i="13"/>
  <c r="M21" i="13" s="1"/>
  <c r="O20" i="13"/>
  <c r="N20" i="13"/>
  <c r="L20" i="13"/>
  <c r="M20" i="13" s="1"/>
  <c r="R19" i="13"/>
  <c r="V14" i="13" s="1"/>
  <c r="O19" i="13"/>
  <c r="N19" i="13"/>
  <c r="L19" i="13"/>
  <c r="M19" i="13" s="1"/>
  <c r="R18" i="13"/>
  <c r="R22" i="13" s="1"/>
  <c r="O18" i="13"/>
  <c r="N18" i="13"/>
  <c r="L18" i="13"/>
  <c r="M18" i="13" s="1"/>
  <c r="R17" i="13"/>
  <c r="R29" i="13" s="1"/>
  <c r="O17" i="13"/>
  <c r="N17" i="13"/>
  <c r="L17" i="13"/>
  <c r="M17" i="13" s="1"/>
  <c r="V16" i="13"/>
  <c r="R16" i="13"/>
  <c r="O16" i="13"/>
  <c r="N16" i="13"/>
  <c r="L16" i="13"/>
  <c r="M16" i="13" s="1"/>
  <c r="V15" i="13"/>
  <c r="R15" i="13"/>
  <c r="O15" i="13"/>
  <c r="N15" i="13"/>
  <c r="L15" i="13"/>
  <c r="M15" i="13" s="1"/>
  <c r="O14" i="13"/>
  <c r="N14" i="13"/>
  <c r="L14" i="13"/>
  <c r="M14" i="13" s="1"/>
  <c r="O13" i="13"/>
  <c r="N13" i="13"/>
  <c r="L13" i="13"/>
  <c r="M13" i="13" s="1"/>
  <c r="O12" i="13"/>
  <c r="N12" i="13"/>
  <c r="L12" i="13"/>
  <c r="M12" i="13" s="1"/>
  <c r="O11" i="13"/>
  <c r="N11" i="13"/>
  <c r="L11" i="13"/>
  <c r="M11" i="13" s="1"/>
  <c r="O10" i="13"/>
  <c r="N10" i="13"/>
  <c r="L10" i="13"/>
  <c r="M10" i="13" s="1"/>
  <c r="O9" i="13"/>
  <c r="N9" i="13"/>
  <c r="L9" i="13"/>
  <c r="M9" i="13" s="1"/>
  <c r="O8" i="13"/>
  <c r="N8" i="13"/>
  <c r="L8" i="13"/>
  <c r="M8" i="13" s="1"/>
  <c r="O7" i="13"/>
  <c r="N7" i="13"/>
  <c r="L7" i="13"/>
  <c r="M7" i="13" s="1"/>
  <c r="O6" i="13"/>
  <c r="N6" i="13"/>
  <c r="L6" i="13"/>
  <c r="M6" i="13" s="1"/>
  <c r="O5" i="13"/>
  <c r="N5" i="13"/>
  <c r="L5" i="13"/>
  <c r="M5" i="13" s="1"/>
  <c r="O4" i="13"/>
  <c r="N4" i="13"/>
  <c r="L4" i="13"/>
  <c r="M4" i="13" s="1"/>
  <c r="O3" i="13"/>
  <c r="N3" i="13"/>
  <c r="L3" i="13"/>
  <c r="M3" i="13" s="1"/>
  <c r="O2" i="13"/>
  <c r="N2" i="13"/>
  <c r="L2" i="13"/>
  <c r="M2" i="13" s="1"/>
  <c r="S35" i="14"/>
  <c r="M104" i="14"/>
  <c r="N104" i="14" s="1"/>
  <c r="O104" i="14"/>
  <c r="P104" i="14"/>
  <c r="M118" i="14"/>
  <c r="N118" i="14" s="1"/>
  <c r="O118" i="14"/>
  <c r="P118" i="14"/>
  <c r="M112" i="14"/>
  <c r="N112" i="14" s="1"/>
  <c r="O112" i="14"/>
  <c r="P112" i="14"/>
  <c r="M111" i="14"/>
  <c r="N111" i="14" s="1"/>
  <c r="O111" i="14"/>
  <c r="P111" i="14"/>
  <c r="M119" i="14"/>
  <c r="N119" i="14" s="1"/>
  <c r="O119" i="14"/>
  <c r="P119" i="14"/>
  <c r="M110" i="14"/>
  <c r="N110" i="14" s="1"/>
  <c r="O110" i="14"/>
  <c r="P110" i="14"/>
  <c r="M102" i="14"/>
  <c r="N102" i="14" s="1"/>
  <c r="O102" i="14"/>
  <c r="P102" i="14"/>
  <c r="M114" i="14"/>
  <c r="N114" i="14" s="1"/>
  <c r="O114" i="14"/>
  <c r="P114" i="14"/>
  <c r="M113" i="14"/>
  <c r="N113" i="14" s="1"/>
  <c r="O113" i="14"/>
  <c r="P113" i="14"/>
  <c r="M120" i="14"/>
  <c r="N120" i="14" s="1"/>
  <c r="O120" i="14"/>
  <c r="P120" i="14"/>
  <c r="M116" i="14"/>
  <c r="N116" i="14" s="1"/>
  <c r="O116" i="14"/>
  <c r="P116" i="14"/>
  <c r="M115" i="14"/>
  <c r="N115" i="14" s="1"/>
  <c r="O115" i="14"/>
  <c r="P115" i="14"/>
  <c r="M121" i="14"/>
  <c r="N121" i="14" s="1"/>
  <c r="O121" i="14"/>
  <c r="P121" i="14"/>
  <c r="M128" i="14"/>
  <c r="N128" i="14" s="1"/>
  <c r="O128" i="14"/>
  <c r="P128" i="14"/>
  <c r="M130" i="14"/>
  <c r="N130" i="14" s="1"/>
  <c r="O130" i="14"/>
  <c r="P130" i="14"/>
  <c r="M123" i="14"/>
  <c r="N123" i="14" s="1"/>
  <c r="O123" i="14"/>
  <c r="P123" i="14"/>
  <c r="M129" i="14"/>
  <c r="N129" i="14" s="1"/>
  <c r="O129" i="14"/>
  <c r="P129" i="14"/>
  <c r="M125" i="14"/>
  <c r="N125" i="14" s="1"/>
  <c r="O125" i="14"/>
  <c r="P125" i="14"/>
  <c r="M132" i="14"/>
  <c r="N132" i="14" s="1"/>
  <c r="O132" i="14"/>
  <c r="P132" i="14"/>
  <c r="M131" i="14"/>
  <c r="N131" i="14" s="1"/>
  <c r="O131" i="14"/>
  <c r="P131" i="14"/>
  <c r="M122" i="14"/>
  <c r="N122" i="14" s="1"/>
  <c r="O122" i="14"/>
  <c r="P122" i="14"/>
  <c r="M133" i="14"/>
  <c r="N133" i="14" s="1"/>
  <c r="O133" i="14"/>
  <c r="P133" i="14"/>
  <c r="M124" i="14"/>
  <c r="N124" i="14" s="1"/>
  <c r="O124" i="14"/>
  <c r="P124" i="14"/>
  <c r="M126" i="14"/>
  <c r="N126" i="14" s="1"/>
  <c r="O126" i="14"/>
  <c r="P126" i="14"/>
  <c r="M127" i="14"/>
  <c r="N127" i="14" s="1"/>
  <c r="O127" i="14"/>
  <c r="P127" i="14"/>
  <c r="M144" i="14"/>
  <c r="N144" i="14" s="1"/>
  <c r="O144" i="14"/>
  <c r="P144" i="14"/>
  <c r="M143" i="14"/>
  <c r="N143" i="14" s="1"/>
  <c r="O143" i="14"/>
  <c r="P143" i="14"/>
  <c r="M134" i="14"/>
  <c r="N134" i="14" s="1"/>
  <c r="O134" i="14"/>
  <c r="P134" i="14"/>
  <c r="M138" i="14"/>
  <c r="N138" i="14" s="1"/>
  <c r="O138" i="14"/>
  <c r="P138" i="14"/>
  <c r="M136" i="14"/>
  <c r="N136" i="14" s="1"/>
  <c r="O136" i="14"/>
  <c r="P136" i="14"/>
  <c r="M142" i="14"/>
  <c r="N142" i="14" s="1"/>
  <c r="O142" i="14"/>
  <c r="P142" i="14"/>
  <c r="M135" i="14"/>
  <c r="N135" i="14" s="1"/>
  <c r="O135" i="14"/>
  <c r="P135" i="14"/>
  <c r="M117" i="14"/>
  <c r="N117" i="14" s="1"/>
  <c r="O117" i="14"/>
  <c r="P117" i="14"/>
  <c r="M139" i="14"/>
  <c r="N139" i="14" s="1"/>
  <c r="O139" i="14"/>
  <c r="P139" i="14"/>
  <c r="M141" i="14"/>
  <c r="N141" i="14" s="1"/>
  <c r="O141" i="14"/>
  <c r="P141" i="14"/>
  <c r="M137" i="14"/>
  <c r="N137" i="14" s="1"/>
  <c r="O137" i="14"/>
  <c r="P137" i="14"/>
  <c r="M140" i="14"/>
  <c r="N140" i="14" s="1"/>
  <c r="O140" i="14"/>
  <c r="P140" i="14"/>
  <c r="P100" i="14"/>
  <c r="O100" i="14"/>
  <c r="M100" i="14"/>
  <c r="N100" i="14" s="1"/>
  <c r="P103" i="14"/>
  <c r="O103" i="14"/>
  <c r="M103" i="14"/>
  <c r="N103" i="14" s="1"/>
  <c r="P106" i="14"/>
  <c r="O106" i="14"/>
  <c r="M106" i="14"/>
  <c r="N106" i="14" s="1"/>
  <c r="P107" i="14"/>
  <c r="O107" i="14"/>
  <c r="M107" i="14"/>
  <c r="N107" i="14" s="1"/>
  <c r="P99" i="14"/>
  <c r="O99" i="14"/>
  <c r="M99" i="14"/>
  <c r="N99" i="14" s="1"/>
  <c r="P105" i="14"/>
  <c r="O105" i="14"/>
  <c r="M105" i="14"/>
  <c r="N105" i="14" s="1"/>
  <c r="P98" i="14"/>
  <c r="O98" i="14"/>
  <c r="M98" i="14"/>
  <c r="N98" i="14" s="1"/>
  <c r="P108" i="14"/>
  <c r="O108" i="14"/>
  <c r="M108" i="14"/>
  <c r="N108" i="14" s="1"/>
  <c r="P109" i="14"/>
  <c r="O109" i="14"/>
  <c r="M109" i="14"/>
  <c r="N109" i="14" s="1"/>
  <c r="P90" i="14"/>
  <c r="O90" i="14"/>
  <c r="M90" i="14"/>
  <c r="N90" i="14" s="1"/>
  <c r="P101" i="14"/>
  <c r="O101" i="14"/>
  <c r="M101" i="14"/>
  <c r="N101" i="14" s="1"/>
  <c r="P86" i="14"/>
  <c r="O86" i="14"/>
  <c r="M86" i="14"/>
  <c r="N86" i="14" s="1"/>
  <c r="P88" i="14"/>
  <c r="O88" i="14"/>
  <c r="M88" i="14"/>
  <c r="N88" i="14" s="1"/>
  <c r="P93" i="14"/>
  <c r="O93" i="14"/>
  <c r="M93" i="14"/>
  <c r="N93" i="14" s="1"/>
  <c r="P96" i="14"/>
  <c r="O96" i="14"/>
  <c r="M96" i="14"/>
  <c r="N96" i="14" s="1"/>
  <c r="P92" i="14"/>
  <c r="O92" i="14"/>
  <c r="M92" i="14"/>
  <c r="N92" i="14" s="1"/>
  <c r="P91" i="14"/>
  <c r="O91" i="14"/>
  <c r="M91" i="14"/>
  <c r="N91" i="14" s="1"/>
  <c r="P87" i="14"/>
  <c r="O87" i="14"/>
  <c r="M87" i="14"/>
  <c r="N87" i="14" s="1"/>
  <c r="P97" i="14"/>
  <c r="O97" i="14"/>
  <c r="M97" i="14"/>
  <c r="N97" i="14" s="1"/>
  <c r="P89" i="14"/>
  <c r="O89" i="14"/>
  <c r="M89" i="14"/>
  <c r="N89" i="14" s="1"/>
  <c r="P95" i="14"/>
  <c r="O95" i="14"/>
  <c r="M95" i="14"/>
  <c r="N95" i="14" s="1"/>
  <c r="P94" i="14"/>
  <c r="O94" i="14"/>
  <c r="M94" i="14"/>
  <c r="N94" i="14" s="1"/>
  <c r="P84" i="14"/>
  <c r="O84" i="14"/>
  <c r="M84" i="14"/>
  <c r="N84" i="14" s="1"/>
  <c r="P82" i="14"/>
  <c r="O82" i="14"/>
  <c r="M82" i="14"/>
  <c r="N82" i="14" s="1"/>
  <c r="P85" i="14"/>
  <c r="O85" i="14"/>
  <c r="M85" i="14"/>
  <c r="N85" i="14" s="1"/>
  <c r="P79" i="14"/>
  <c r="O79" i="14"/>
  <c r="M79" i="14"/>
  <c r="N79" i="14" s="1"/>
  <c r="P80" i="14"/>
  <c r="O80" i="14"/>
  <c r="M80" i="14"/>
  <c r="N80" i="14" s="1"/>
  <c r="P74" i="14"/>
  <c r="O74" i="14"/>
  <c r="M74" i="14"/>
  <c r="N74" i="14" s="1"/>
  <c r="P77" i="14"/>
  <c r="O77" i="14"/>
  <c r="M77" i="14"/>
  <c r="N77" i="14" s="1"/>
  <c r="P76" i="14"/>
  <c r="O76" i="14"/>
  <c r="M76" i="14"/>
  <c r="N76" i="14" s="1"/>
  <c r="P81" i="14"/>
  <c r="O81" i="14"/>
  <c r="M81" i="14"/>
  <c r="N81" i="14" s="1"/>
  <c r="P83" i="14"/>
  <c r="O83" i="14"/>
  <c r="M83" i="14"/>
  <c r="N83" i="14" s="1"/>
  <c r="P78" i="14"/>
  <c r="O78" i="14"/>
  <c r="M78" i="14"/>
  <c r="N78" i="14" s="1"/>
  <c r="P75" i="14"/>
  <c r="O75" i="14"/>
  <c r="M75" i="14"/>
  <c r="N75" i="14" s="1"/>
  <c r="P66" i="14"/>
  <c r="O66" i="14"/>
  <c r="M66" i="14"/>
  <c r="N66" i="14" s="1"/>
  <c r="P62" i="14"/>
  <c r="O62" i="14"/>
  <c r="M62" i="14"/>
  <c r="N62" i="14" s="1"/>
  <c r="P67" i="14"/>
  <c r="O67" i="14"/>
  <c r="M67" i="14"/>
  <c r="N67" i="14" s="1"/>
  <c r="P72" i="14"/>
  <c r="O72" i="14"/>
  <c r="M72" i="14"/>
  <c r="N72" i="14" s="1"/>
  <c r="P64" i="14"/>
  <c r="O64" i="14"/>
  <c r="M64" i="14"/>
  <c r="N64" i="14" s="1"/>
  <c r="P73" i="14"/>
  <c r="O73" i="14"/>
  <c r="M73" i="14"/>
  <c r="N73" i="14" s="1"/>
  <c r="P63" i="14"/>
  <c r="O63" i="14"/>
  <c r="M63" i="14"/>
  <c r="N63" i="14" s="1"/>
  <c r="P65" i="14"/>
  <c r="O65" i="14"/>
  <c r="M65" i="14"/>
  <c r="N65" i="14" s="1"/>
  <c r="P68" i="14"/>
  <c r="O68" i="14"/>
  <c r="M68" i="14"/>
  <c r="N68" i="14" s="1"/>
  <c r="P71" i="14"/>
  <c r="O71" i="14"/>
  <c r="M71" i="14"/>
  <c r="N71" i="14" s="1"/>
  <c r="P69" i="14"/>
  <c r="O69" i="14"/>
  <c r="M69" i="14"/>
  <c r="N69" i="14" s="1"/>
  <c r="P70" i="14"/>
  <c r="O70" i="14"/>
  <c r="M70" i="14"/>
  <c r="N70" i="14" s="1"/>
  <c r="P57" i="14"/>
  <c r="O57" i="14"/>
  <c r="M57" i="14"/>
  <c r="N57" i="14" s="1"/>
  <c r="P61" i="14"/>
  <c r="O61" i="14"/>
  <c r="M61" i="14"/>
  <c r="N61" i="14" s="1"/>
  <c r="P60" i="14"/>
  <c r="O60" i="14"/>
  <c r="M60" i="14"/>
  <c r="N60" i="14" s="1"/>
  <c r="P50" i="14"/>
  <c r="O50" i="14"/>
  <c r="M50" i="14"/>
  <c r="N50" i="14" s="1"/>
  <c r="P59" i="14"/>
  <c r="O59" i="14"/>
  <c r="M59" i="14"/>
  <c r="N59" i="14" s="1"/>
  <c r="P54" i="14"/>
  <c r="O54" i="14"/>
  <c r="M54" i="14"/>
  <c r="N54" i="14" s="1"/>
  <c r="P56" i="14"/>
  <c r="O56" i="14"/>
  <c r="M56" i="14"/>
  <c r="N56" i="14" s="1"/>
  <c r="P51" i="14"/>
  <c r="O51" i="14"/>
  <c r="M51" i="14"/>
  <c r="N51" i="14" s="1"/>
  <c r="P53" i="14"/>
  <c r="O53" i="14"/>
  <c r="M53" i="14"/>
  <c r="N53" i="14" s="1"/>
  <c r="P58" i="14"/>
  <c r="O58" i="14"/>
  <c r="M58" i="14"/>
  <c r="N58" i="14" s="1"/>
  <c r="P55" i="14"/>
  <c r="O55" i="14"/>
  <c r="M55" i="14"/>
  <c r="N55" i="14" s="1"/>
  <c r="P52" i="14"/>
  <c r="O52" i="14"/>
  <c r="M52" i="14"/>
  <c r="N52" i="14" s="1"/>
  <c r="P49" i="14"/>
  <c r="O49" i="14"/>
  <c r="M49" i="14"/>
  <c r="N49" i="14" s="1"/>
  <c r="P48" i="14"/>
  <c r="O48" i="14"/>
  <c r="M48" i="14"/>
  <c r="N48" i="14" s="1"/>
  <c r="P42" i="14"/>
  <c r="O42" i="14"/>
  <c r="M42" i="14"/>
  <c r="N42" i="14" s="1"/>
  <c r="P46" i="14"/>
  <c r="O46" i="14"/>
  <c r="M46" i="14"/>
  <c r="N46" i="14" s="1"/>
  <c r="P47" i="14"/>
  <c r="O47" i="14"/>
  <c r="M47" i="14"/>
  <c r="N47" i="14" s="1"/>
  <c r="P44" i="14"/>
  <c r="O44" i="14"/>
  <c r="M44" i="14"/>
  <c r="N44" i="14" s="1"/>
  <c r="P40" i="14"/>
  <c r="O40" i="14"/>
  <c r="M40" i="14"/>
  <c r="N40" i="14" s="1"/>
  <c r="P38" i="14"/>
  <c r="O38" i="14"/>
  <c r="M38" i="14"/>
  <c r="N38" i="14" s="1"/>
  <c r="P45" i="14"/>
  <c r="O45" i="14"/>
  <c r="M45" i="14"/>
  <c r="N45" i="14" s="1"/>
  <c r="P43" i="14"/>
  <c r="O43" i="14"/>
  <c r="M43" i="14"/>
  <c r="N43" i="14" s="1"/>
  <c r="P39" i="14"/>
  <c r="O39" i="14"/>
  <c r="M39" i="14"/>
  <c r="N39" i="14" s="1"/>
  <c r="P41" i="14"/>
  <c r="O41" i="14"/>
  <c r="M41" i="14"/>
  <c r="N41" i="14" s="1"/>
  <c r="P29" i="14"/>
  <c r="O29" i="14"/>
  <c r="M29" i="14"/>
  <c r="N29" i="14" s="1"/>
  <c r="P36" i="14"/>
  <c r="O36" i="14"/>
  <c r="M36" i="14"/>
  <c r="N36" i="14" s="1"/>
  <c r="P37" i="14"/>
  <c r="O37" i="14"/>
  <c r="M37" i="14"/>
  <c r="N37" i="14" s="1"/>
  <c r="P26" i="14"/>
  <c r="O26" i="14"/>
  <c r="M26" i="14"/>
  <c r="N26" i="14" s="1"/>
  <c r="S33" i="14"/>
  <c r="P28" i="14"/>
  <c r="O28" i="14"/>
  <c r="M28" i="14"/>
  <c r="N28" i="14" s="1"/>
  <c r="S32" i="14"/>
  <c r="P25" i="14"/>
  <c r="O25" i="14"/>
  <c r="M25" i="14"/>
  <c r="N25" i="14" s="1"/>
  <c r="S31" i="14"/>
  <c r="P33" i="14"/>
  <c r="O33" i="14"/>
  <c r="M33" i="14"/>
  <c r="N33" i="14" s="1"/>
  <c r="S30" i="14"/>
  <c r="P31" i="14"/>
  <c r="O31" i="14"/>
  <c r="M31" i="14"/>
  <c r="N31" i="14" s="1"/>
  <c r="P32" i="14"/>
  <c r="O32" i="14"/>
  <c r="M32" i="14"/>
  <c r="N32" i="14" s="1"/>
  <c r="P34" i="14"/>
  <c r="O34" i="14"/>
  <c r="M34" i="14"/>
  <c r="N34" i="14" s="1"/>
  <c r="P30" i="14"/>
  <c r="O30" i="14"/>
  <c r="M30" i="14"/>
  <c r="N30" i="14" s="1"/>
  <c r="P27" i="14"/>
  <c r="O27" i="14"/>
  <c r="M27" i="14"/>
  <c r="N27" i="14" s="1"/>
  <c r="P11" i="14"/>
  <c r="O11" i="14"/>
  <c r="M11" i="14"/>
  <c r="N11" i="14" s="1"/>
  <c r="S24" i="14"/>
  <c r="P22" i="14"/>
  <c r="O22" i="14"/>
  <c r="M22" i="14"/>
  <c r="N22" i="14" s="1"/>
  <c r="S23" i="14"/>
  <c r="P23" i="14"/>
  <c r="O23" i="14"/>
  <c r="M23" i="14"/>
  <c r="N23" i="14" s="1"/>
  <c r="P21" i="14"/>
  <c r="O21" i="14"/>
  <c r="M21" i="14"/>
  <c r="N21" i="14" s="1"/>
  <c r="P24" i="14"/>
  <c r="O24" i="14"/>
  <c r="M24" i="14"/>
  <c r="N24" i="14" s="1"/>
  <c r="P15" i="14"/>
  <c r="O15" i="14"/>
  <c r="M15" i="14"/>
  <c r="N15" i="14" s="1"/>
  <c r="S19" i="14"/>
  <c r="W14" i="14" s="1"/>
  <c r="P20" i="14"/>
  <c r="O20" i="14"/>
  <c r="M20" i="14"/>
  <c r="N20" i="14" s="1"/>
  <c r="S18" i="14"/>
  <c r="S22" i="14" s="1"/>
  <c r="P19" i="14"/>
  <c r="O19" i="14"/>
  <c r="M19" i="14"/>
  <c r="N19" i="14" s="1"/>
  <c r="S17" i="14"/>
  <c r="S29" i="14" s="1"/>
  <c r="P18" i="14"/>
  <c r="O18" i="14"/>
  <c r="M18" i="14"/>
  <c r="N18" i="14" s="1"/>
  <c r="W16" i="14"/>
  <c r="S16" i="14"/>
  <c r="P13" i="14"/>
  <c r="O13" i="14"/>
  <c r="M13" i="14"/>
  <c r="N13" i="14" s="1"/>
  <c r="W15" i="14"/>
  <c r="S15" i="14"/>
  <c r="P14" i="14"/>
  <c r="O14" i="14"/>
  <c r="M14" i="14"/>
  <c r="N14" i="14" s="1"/>
  <c r="S14" i="14"/>
  <c r="P16" i="14"/>
  <c r="O16" i="14"/>
  <c r="M16" i="14"/>
  <c r="N16" i="14" s="1"/>
  <c r="P17" i="14"/>
  <c r="O17" i="14"/>
  <c r="M17" i="14"/>
  <c r="N17" i="14" s="1"/>
  <c r="P8" i="14"/>
  <c r="O8" i="14"/>
  <c r="M8" i="14"/>
  <c r="N8" i="14" s="1"/>
  <c r="P10" i="14"/>
  <c r="O10" i="14"/>
  <c r="M10" i="14"/>
  <c r="N10" i="14" s="1"/>
  <c r="P12" i="14"/>
  <c r="O12" i="14"/>
  <c r="M12" i="14"/>
  <c r="N12" i="14" s="1"/>
  <c r="P3" i="14"/>
  <c r="O3" i="14"/>
  <c r="M3" i="14"/>
  <c r="N3" i="14" s="1"/>
  <c r="P9" i="14"/>
  <c r="O9" i="14"/>
  <c r="M9" i="14"/>
  <c r="N9" i="14" s="1"/>
  <c r="P5" i="14"/>
  <c r="O5" i="14"/>
  <c r="M5" i="14"/>
  <c r="N5" i="14" s="1"/>
  <c r="P2" i="14"/>
  <c r="O2" i="14"/>
  <c r="M2" i="14"/>
  <c r="N2" i="14" s="1"/>
  <c r="L2" i="14"/>
  <c r="P35" i="14"/>
  <c r="O35" i="14"/>
  <c r="M35" i="14"/>
  <c r="N35" i="14" s="1"/>
  <c r="P6" i="14"/>
  <c r="O6" i="14"/>
  <c r="M6" i="14"/>
  <c r="N6" i="14" s="1"/>
  <c r="P7" i="14"/>
  <c r="O7" i="14"/>
  <c r="M7" i="14"/>
  <c r="N7" i="14" s="1"/>
  <c r="R4" i="14"/>
  <c r="R2" i="14" s="1"/>
  <c r="S2" i="14" s="1"/>
  <c r="P4" i="14"/>
  <c r="O4" i="14"/>
  <c r="M4" i="14"/>
  <c r="N4" i="14" s="1"/>
  <c r="S14" i="12"/>
  <c r="S14" i="11"/>
  <c r="T14" i="4"/>
  <c r="N163" i="4"/>
  <c r="O163" i="4" s="1"/>
  <c r="P163" i="4"/>
  <c r="Q163" i="4"/>
  <c r="N164" i="4"/>
  <c r="O164" i="4" s="1"/>
  <c r="P164" i="4"/>
  <c r="Q164" i="4"/>
  <c r="N165" i="4"/>
  <c r="O165" i="4" s="1"/>
  <c r="P165" i="4"/>
  <c r="Q165" i="4"/>
  <c r="N166" i="4"/>
  <c r="O166" i="4" s="1"/>
  <c r="P166" i="4"/>
  <c r="Q166" i="4"/>
  <c r="N167" i="4"/>
  <c r="O167" i="4" s="1"/>
  <c r="P167" i="4"/>
  <c r="Q167" i="4"/>
  <c r="N168" i="4"/>
  <c r="O168" i="4" s="1"/>
  <c r="P168" i="4"/>
  <c r="Q168" i="4"/>
  <c r="N169" i="4"/>
  <c r="O169" i="4" s="1"/>
  <c r="P169" i="4"/>
  <c r="Q169" i="4"/>
  <c r="N170" i="4"/>
  <c r="O170" i="4"/>
  <c r="P170" i="4"/>
  <c r="Q170" i="4"/>
  <c r="N171" i="4"/>
  <c r="O171" i="4" s="1"/>
  <c r="P171" i="4"/>
  <c r="Q171" i="4"/>
  <c r="N172" i="4"/>
  <c r="O172" i="4"/>
  <c r="P172" i="4"/>
  <c r="Q172" i="4"/>
  <c r="N173" i="4"/>
  <c r="O173" i="4" s="1"/>
  <c r="P173" i="4"/>
  <c r="Q173" i="4"/>
  <c r="N174" i="4"/>
  <c r="O174" i="4" s="1"/>
  <c r="P174" i="4"/>
  <c r="Q174" i="4"/>
  <c r="N175" i="4"/>
  <c r="O175" i="4" s="1"/>
  <c r="P175" i="4"/>
  <c r="Q175" i="4"/>
  <c r="N176" i="4"/>
  <c r="O176" i="4"/>
  <c r="P176" i="4"/>
  <c r="Q176" i="4"/>
  <c r="N177" i="4"/>
  <c r="O177" i="4" s="1"/>
  <c r="P177" i="4"/>
  <c r="Q177" i="4"/>
  <c r="N178" i="4"/>
  <c r="O178" i="4" s="1"/>
  <c r="P178" i="4"/>
  <c r="Q178" i="4"/>
  <c r="N179" i="4"/>
  <c r="O179" i="4" s="1"/>
  <c r="P179" i="4"/>
  <c r="Q179" i="4"/>
  <c r="N180" i="4"/>
  <c r="O180" i="4" s="1"/>
  <c r="P180" i="4"/>
  <c r="Q180" i="4"/>
  <c r="N181" i="4"/>
  <c r="O181" i="4" s="1"/>
  <c r="P181" i="4"/>
  <c r="Q181" i="4"/>
  <c r="N182" i="4"/>
  <c r="O182" i="4" s="1"/>
  <c r="P182" i="4"/>
  <c r="Q182" i="4"/>
  <c r="N183" i="4"/>
  <c r="O183" i="4" s="1"/>
  <c r="P183" i="4"/>
  <c r="Q183" i="4"/>
  <c r="N184" i="4"/>
  <c r="O184" i="4"/>
  <c r="P184" i="4"/>
  <c r="Q184" i="4"/>
  <c r="N185" i="4"/>
  <c r="O185" i="4" s="1"/>
  <c r="P185" i="4"/>
  <c r="Q185" i="4"/>
  <c r="N186" i="4"/>
  <c r="O186" i="4" s="1"/>
  <c r="P186" i="4"/>
  <c r="Q186" i="4"/>
  <c r="N187" i="4"/>
  <c r="O187" i="4" s="1"/>
  <c r="P187" i="4"/>
  <c r="Q187" i="4"/>
  <c r="N188" i="4"/>
  <c r="O188" i="4" s="1"/>
  <c r="P188" i="4"/>
  <c r="Q188" i="4"/>
  <c r="N189" i="4"/>
  <c r="O189" i="4" s="1"/>
  <c r="P189" i="4"/>
  <c r="Q189" i="4"/>
  <c r="N190" i="4"/>
  <c r="O190" i="4" s="1"/>
  <c r="P190" i="4"/>
  <c r="Q190" i="4"/>
  <c r="Q3" i="4"/>
  <c r="P2" i="11"/>
  <c r="Q2" i="4"/>
  <c r="N2" i="4"/>
  <c r="O2" i="4" s="1"/>
  <c r="M2" i="4"/>
  <c r="Q162" i="4"/>
  <c r="P162" i="4"/>
  <c r="N162" i="4"/>
  <c r="O162" i="4" s="1"/>
  <c r="Q161" i="4"/>
  <c r="P161" i="4"/>
  <c r="N161" i="4"/>
  <c r="O161" i="4" s="1"/>
  <c r="Q160" i="4"/>
  <c r="P160" i="4"/>
  <c r="N160" i="4"/>
  <c r="O160" i="4" s="1"/>
  <c r="Q159" i="4"/>
  <c r="P159" i="4"/>
  <c r="N159" i="4"/>
  <c r="O159" i="4" s="1"/>
  <c r="Q158" i="4"/>
  <c r="P158" i="4"/>
  <c r="N158" i="4"/>
  <c r="O158" i="4" s="1"/>
  <c r="Q157" i="4"/>
  <c r="P157" i="4"/>
  <c r="N157" i="4"/>
  <c r="O157" i="4" s="1"/>
  <c r="Q156" i="4"/>
  <c r="P156" i="4"/>
  <c r="N156" i="4"/>
  <c r="O156" i="4" s="1"/>
  <c r="Q155" i="4"/>
  <c r="P155" i="4"/>
  <c r="N155" i="4"/>
  <c r="O155" i="4" s="1"/>
  <c r="Q154" i="4"/>
  <c r="P154" i="4"/>
  <c r="N154" i="4"/>
  <c r="O154" i="4" s="1"/>
  <c r="Q153" i="4"/>
  <c r="P153" i="4"/>
  <c r="N153" i="4"/>
  <c r="O153" i="4" s="1"/>
  <c r="Q152" i="4"/>
  <c r="P152" i="4"/>
  <c r="N152" i="4"/>
  <c r="O152" i="4" s="1"/>
  <c r="Q151" i="4"/>
  <c r="P151" i="4"/>
  <c r="N151" i="4"/>
  <c r="O151" i="4" s="1"/>
  <c r="Q150" i="4"/>
  <c r="P150" i="4"/>
  <c r="N150" i="4"/>
  <c r="O150" i="4" s="1"/>
  <c r="Q149" i="4"/>
  <c r="P149" i="4"/>
  <c r="N149" i="4"/>
  <c r="O149" i="4" s="1"/>
  <c r="Q148" i="4"/>
  <c r="P148" i="4"/>
  <c r="N148" i="4"/>
  <c r="O148" i="4" s="1"/>
  <c r="Q147" i="4"/>
  <c r="P147" i="4"/>
  <c r="N147" i="4"/>
  <c r="O147" i="4" s="1"/>
  <c r="Q146" i="4"/>
  <c r="P146" i="4"/>
  <c r="N146" i="4"/>
  <c r="O146" i="4" s="1"/>
  <c r="Q145" i="4"/>
  <c r="P145" i="4"/>
  <c r="N145" i="4"/>
  <c r="O145" i="4" s="1"/>
  <c r="Q144" i="4"/>
  <c r="P144" i="4"/>
  <c r="N144" i="4"/>
  <c r="O144" i="4" s="1"/>
  <c r="Q143" i="4"/>
  <c r="P143" i="4"/>
  <c r="N143" i="4"/>
  <c r="O143" i="4" s="1"/>
  <c r="Q142" i="4"/>
  <c r="P142" i="4"/>
  <c r="N142" i="4"/>
  <c r="O142" i="4" s="1"/>
  <c r="Q141" i="4"/>
  <c r="P141" i="4"/>
  <c r="N141" i="4"/>
  <c r="O141" i="4" s="1"/>
  <c r="Q140" i="4"/>
  <c r="P140" i="4"/>
  <c r="N140" i="4"/>
  <c r="O140" i="4" s="1"/>
  <c r="Q139" i="4"/>
  <c r="P139" i="4"/>
  <c r="N139" i="4"/>
  <c r="O139" i="4" s="1"/>
  <c r="Q138" i="4"/>
  <c r="P138" i="4"/>
  <c r="N138" i="4"/>
  <c r="O138" i="4" s="1"/>
  <c r="Q137" i="4"/>
  <c r="P137" i="4"/>
  <c r="N137" i="4"/>
  <c r="O137" i="4" s="1"/>
  <c r="Q136" i="4"/>
  <c r="P136" i="4"/>
  <c r="N136" i="4"/>
  <c r="O136" i="4" s="1"/>
  <c r="Q135" i="4"/>
  <c r="P135" i="4"/>
  <c r="N135" i="4"/>
  <c r="O135" i="4" s="1"/>
  <c r="Q134" i="4"/>
  <c r="P134" i="4"/>
  <c r="N134" i="4"/>
  <c r="O134" i="4" s="1"/>
  <c r="Q133" i="4"/>
  <c r="P133" i="4"/>
  <c r="N133" i="4"/>
  <c r="O133" i="4" s="1"/>
  <c r="Q132" i="4"/>
  <c r="P132" i="4"/>
  <c r="N132" i="4"/>
  <c r="O132" i="4" s="1"/>
  <c r="Q131" i="4"/>
  <c r="P131" i="4"/>
  <c r="N131" i="4"/>
  <c r="O131" i="4" s="1"/>
  <c r="Q130" i="4"/>
  <c r="P130" i="4"/>
  <c r="N130" i="4"/>
  <c r="O130" i="4" s="1"/>
  <c r="Q129" i="4"/>
  <c r="P129" i="4"/>
  <c r="N129" i="4"/>
  <c r="O129" i="4" s="1"/>
  <c r="Q128" i="4"/>
  <c r="P128" i="4"/>
  <c r="N128" i="4"/>
  <c r="O128" i="4" s="1"/>
  <c r="Q127" i="4"/>
  <c r="P127" i="4"/>
  <c r="N127" i="4"/>
  <c r="O127" i="4" s="1"/>
  <c r="Q126" i="4"/>
  <c r="P126" i="4"/>
  <c r="N126" i="4"/>
  <c r="O126" i="4" s="1"/>
  <c r="Q125" i="4"/>
  <c r="P125" i="4"/>
  <c r="N125" i="4"/>
  <c r="O125" i="4" s="1"/>
  <c r="Q124" i="4"/>
  <c r="P124" i="4"/>
  <c r="N124" i="4"/>
  <c r="O124" i="4" s="1"/>
  <c r="Q123" i="4"/>
  <c r="P123" i="4"/>
  <c r="O123" i="4"/>
  <c r="N123" i="4"/>
  <c r="Q122" i="4"/>
  <c r="P122" i="4"/>
  <c r="N122" i="4"/>
  <c r="O122" i="4" s="1"/>
  <c r="Q121" i="4"/>
  <c r="P121" i="4"/>
  <c r="N121" i="4"/>
  <c r="O121" i="4" s="1"/>
  <c r="Q120" i="4"/>
  <c r="P120" i="4"/>
  <c r="N120" i="4"/>
  <c r="O120" i="4" s="1"/>
  <c r="Q119" i="4"/>
  <c r="P119" i="4"/>
  <c r="N119" i="4"/>
  <c r="O119" i="4" s="1"/>
  <c r="Q118" i="4"/>
  <c r="P118" i="4"/>
  <c r="N118" i="4"/>
  <c r="O118" i="4" s="1"/>
  <c r="Q117" i="4"/>
  <c r="P117" i="4"/>
  <c r="N117" i="4"/>
  <c r="O117" i="4" s="1"/>
  <c r="Q116" i="4"/>
  <c r="P116" i="4"/>
  <c r="N116" i="4"/>
  <c r="O116" i="4" s="1"/>
  <c r="Q115" i="4"/>
  <c r="P115" i="4"/>
  <c r="N115" i="4"/>
  <c r="O115" i="4" s="1"/>
  <c r="Q114" i="4"/>
  <c r="P114" i="4"/>
  <c r="N114" i="4"/>
  <c r="O114" i="4" s="1"/>
  <c r="Q113" i="4"/>
  <c r="P113" i="4"/>
  <c r="N113" i="4"/>
  <c r="O113" i="4" s="1"/>
  <c r="Q112" i="4"/>
  <c r="P112" i="4"/>
  <c r="N112" i="4"/>
  <c r="O112" i="4" s="1"/>
  <c r="Q111" i="4"/>
  <c r="P111" i="4"/>
  <c r="N111" i="4"/>
  <c r="O111" i="4" s="1"/>
  <c r="Q110" i="4"/>
  <c r="P110" i="4"/>
  <c r="N110" i="4"/>
  <c r="O110" i="4" s="1"/>
  <c r="Q109" i="4"/>
  <c r="P109" i="4"/>
  <c r="N109" i="4"/>
  <c r="O109" i="4" s="1"/>
  <c r="Q108" i="4"/>
  <c r="P108" i="4"/>
  <c r="N108" i="4"/>
  <c r="O108" i="4" s="1"/>
  <c r="Q107" i="4"/>
  <c r="P107" i="4"/>
  <c r="N107" i="4"/>
  <c r="O107" i="4" s="1"/>
  <c r="Q106" i="4"/>
  <c r="P106" i="4"/>
  <c r="N106" i="4"/>
  <c r="O106" i="4" s="1"/>
  <c r="Q105" i="4"/>
  <c r="P105" i="4"/>
  <c r="N105" i="4"/>
  <c r="O105" i="4" s="1"/>
  <c r="Q104" i="4"/>
  <c r="P104" i="4"/>
  <c r="N104" i="4"/>
  <c r="O104" i="4" s="1"/>
  <c r="Q103" i="4"/>
  <c r="P103" i="4"/>
  <c r="N103" i="4"/>
  <c r="O103" i="4" s="1"/>
  <c r="Q102" i="4"/>
  <c r="P102" i="4"/>
  <c r="N102" i="4"/>
  <c r="O102" i="4" s="1"/>
  <c r="Q101" i="4"/>
  <c r="P101" i="4"/>
  <c r="N101" i="4"/>
  <c r="O101" i="4" s="1"/>
  <c r="Q100" i="4"/>
  <c r="P100" i="4"/>
  <c r="N100" i="4"/>
  <c r="O100" i="4" s="1"/>
  <c r="Q99" i="4"/>
  <c r="P99" i="4"/>
  <c r="N99" i="4"/>
  <c r="O99" i="4" s="1"/>
  <c r="Q98" i="4"/>
  <c r="P98" i="4"/>
  <c r="N98" i="4"/>
  <c r="O98" i="4" s="1"/>
  <c r="Q97" i="4"/>
  <c r="P97" i="4"/>
  <c r="N97" i="4"/>
  <c r="O97" i="4" s="1"/>
  <c r="Q96" i="4"/>
  <c r="P96" i="4"/>
  <c r="N96" i="4"/>
  <c r="O96" i="4" s="1"/>
  <c r="Q95" i="4"/>
  <c r="P95" i="4"/>
  <c r="N95" i="4"/>
  <c r="O95" i="4" s="1"/>
  <c r="Q94" i="4"/>
  <c r="P94" i="4"/>
  <c r="N94" i="4"/>
  <c r="O94" i="4" s="1"/>
  <c r="Q93" i="4"/>
  <c r="P93" i="4"/>
  <c r="N93" i="4"/>
  <c r="O93" i="4" s="1"/>
  <c r="Q92" i="4"/>
  <c r="P92" i="4"/>
  <c r="N92" i="4"/>
  <c r="O92" i="4" s="1"/>
  <c r="Q91" i="4"/>
  <c r="P91" i="4"/>
  <c r="N91" i="4"/>
  <c r="O91" i="4" s="1"/>
  <c r="Q90" i="4"/>
  <c r="P90" i="4"/>
  <c r="N90" i="4"/>
  <c r="O90" i="4" s="1"/>
  <c r="Q89" i="4"/>
  <c r="P89" i="4"/>
  <c r="N89" i="4"/>
  <c r="O89" i="4" s="1"/>
  <c r="Q88" i="4"/>
  <c r="P88" i="4"/>
  <c r="N88" i="4"/>
  <c r="O88" i="4" s="1"/>
  <c r="Q87" i="4"/>
  <c r="P87" i="4"/>
  <c r="N87" i="4"/>
  <c r="O87" i="4" s="1"/>
  <c r="Q86" i="4"/>
  <c r="P86" i="4"/>
  <c r="N86" i="4"/>
  <c r="O86" i="4" s="1"/>
  <c r="Q85" i="4"/>
  <c r="P85" i="4"/>
  <c r="N85" i="4"/>
  <c r="O85" i="4" s="1"/>
  <c r="Q84" i="4"/>
  <c r="P84" i="4"/>
  <c r="N84" i="4"/>
  <c r="O84" i="4" s="1"/>
  <c r="Q83" i="4"/>
  <c r="P83" i="4"/>
  <c r="N83" i="4"/>
  <c r="O83" i="4" s="1"/>
  <c r="Q82" i="4"/>
  <c r="P82" i="4"/>
  <c r="N82" i="4"/>
  <c r="O82" i="4" s="1"/>
  <c r="Q81" i="4"/>
  <c r="P81" i="4"/>
  <c r="O81" i="4"/>
  <c r="N81" i="4"/>
  <c r="Q80" i="4"/>
  <c r="P80" i="4"/>
  <c r="N80" i="4"/>
  <c r="O80" i="4" s="1"/>
  <c r="Q79" i="4"/>
  <c r="P79" i="4"/>
  <c r="N79" i="4"/>
  <c r="O79" i="4" s="1"/>
  <c r="Q78" i="4"/>
  <c r="P78" i="4"/>
  <c r="N78" i="4"/>
  <c r="O78" i="4" s="1"/>
  <c r="Q77" i="4"/>
  <c r="P77" i="4"/>
  <c r="N77" i="4"/>
  <c r="O77" i="4" s="1"/>
  <c r="Q76" i="4"/>
  <c r="P76" i="4"/>
  <c r="N76" i="4"/>
  <c r="O76" i="4" s="1"/>
  <c r="Q75" i="4"/>
  <c r="P75" i="4"/>
  <c r="N75" i="4"/>
  <c r="O75" i="4" s="1"/>
  <c r="Q74" i="4"/>
  <c r="P74" i="4"/>
  <c r="N74" i="4"/>
  <c r="O74" i="4" s="1"/>
  <c r="Q73" i="4"/>
  <c r="P73" i="4"/>
  <c r="N73" i="4"/>
  <c r="O73" i="4" s="1"/>
  <c r="Q72" i="4"/>
  <c r="P72" i="4"/>
  <c r="N72" i="4"/>
  <c r="O72" i="4" s="1"/>
  <c r="Q71" i="4"/>
  <c r="P71" i="4"/>
  <c r="N71" i="4"/>
  <c r="O71" i="4" s="1"/>
  <c r="Q70" i="4"/>
  <c r="P70" i="4"/>
  <c r="N70" i="4"/>
  <c r="O70" i="4" s="1"/>
  <c r="Q69" i="4"/>
  <c r="P69" i="4"/>
  <c r="N69" i="4"/>
  <c r="O69" i="4" s="1"/>
  <c r="Q68" i="4"/>
  <c r="P68" i="4"/>
  <c r="N68" i="4"/>
  <c r="O68" i="4" s="1"/>
  <c r="Q67" i="4"/>
  <c r="P67" i="4"/>
  <c r="N67" i="4"/>
  <c r="O67" i="4" s="1"/>
  <c r="Q66" i="4"/>
  <c r="P66" i="4"/>
  <c r="N66" i="4"/>
  <c r="O66" i="4" s="1"/>
  <c r="Q65" i="4"/>
  <c r="P65" i="4"/>
  <c r="N65" i="4"/>
  <c r="O65" i="4" s="1"/>
  <c r="Q64" i="4"/>
  <c r="P64" i="4"/>
  <c r="O64" i="4"/>
  <c r="N64" i="4"/>
  <c r="Q63" i="4"/>
  <c r="P63" i="4"/>
  <c r="N63" i="4"/>
  <c r="O63" i="4" s="1"/>
  <c r="Q62" i="4"/>
  <c r="P62" i="4"/>
  <c r="O62" i="4"/>
  <c r="N62" i="4"/>
  <c r="Q61" i="4"/>
  <c r="P61" i="4"/>
  <c r="N61" i="4"/>
  <c r="O61" i="4" s="1"/>
  <c r="Q60" i="4"/>
  <c r="P60" i="4"/>
  <c r="N60" i="4"/>
  <c r="O60" i="4" s="1"/>
  <c r="Q59" i="4"/>
  <c r="P59" i="4"/>
  <c r="N59" i="4"/>
  <c r="O59" i="4" s="1"/>
  <c r="Q58" i="4"/>
  <c r="P58" i="4"/>
  <c r="N58" i="4"/>
  <c r="O58" i="4" s="1"/>
  <c r="Q57" i="4"/>
  <c r="P57" i="4"/>
  <c r="N57" i="4"/>
  <c r="O57" i="4" s="1"/>
  <c r="Q56" i="4"/>
  <c r="P56" i="4"/>
  <c r="N56" i="4"/>
  <c r="O56" i="4" s="1"/>
  <c r="Q55" i="4"/>
  <c r="P55" i="4"/>
  <c r="N55" i="4"/>
  <c r="O55" i="4" s="1"/>
  <c r="Q54" i="4"/>
  <c r="P54" i="4"/>
  <c r="N54" i="4"/>
  <c r="O54" i="4" s="1"/>
  <c r="Q53" i="4"/>
  <c r="P53" i="4"/>
  <c r="N53" i="4"/>
  <c r="O53" i="4" s="1"/>
  <c r="Q52" i="4"/>
  <c r="P52" i="4"/>
  <c r="N52" i="4"/>
  <c r="O52" i="4" s="1"/>
  <c r="Q51" i="4"/>
  <c r="P51" i="4"/>
  <c r="N51" i="4"/>
  <c r="O51" i="4" s="1"/>
  <c r="Q50" i="4"/>
  <c r="P50" i="4"/>
  <c r="N50" i="4"/>
  <c r="O50" i="4" s="1"/>
  <c r="Q49" i="4"/>
  <c r="P49" i="4"/>
  <c r="N49" i="4"/>
  <c r="O49" i="4" s="1"/>
  <c r="Q48" i="4"/>
  <c r="P48" i="4"/>
  <c r="N48" i="4"/>
  <c r="O48" i="4" s="1"/>
  <c r="Q47" i="4"/>
  <c r="P47" i="4"/>
  <c r="N47" i="4"/>
  <c r="O47" i="4" s="1"/>
  <c r="Q46" i="4"/>
  <c r="P46" i="4"/>
  <c r="N46" i="4"/>
  <c r="O46" i="4" s="1"/>
  <c r="Q45" i="4"/>
  <c r="P45" i="4"/>
  <c r="N45" i="4"/>
  <c r="O45" i="4" s="1"/>
  <c r="Q44" i="4"/>
  <c r="P44" i="4"/>
  <c r="N44" i="4"/>
  <c r="O44" i="4" s="1"/>
  <c r="Q43" i="4"/>
  <c r="P43" i="4"/>
  <c r="N43" i="4"/>
  <c r="O43" i="4" s="1"/>
  <c r="Q42" i="4"/>
  <c r="P42" i="4"/>
  <c r="N42" i="4"/>
  <c r="O42" i="4" s="1"/>
  <c r="Q41" i="4"/>
  <c r="P41" i="4"/>
  <c r="N41" i="4"/>
  <c r="O41" i="4" s="1"/>
  <c r="Q40" i="4"/>
  <c r="P40" i="4"/>
  <c r="N40" i="4"/>
  <c r="O40" i="4" s="1"/>
  <c r="Q39" i="4"/>
  <c r="P39" i="4"/>
  <c r="N39" i="4"/>
  <c r="O39" i="4" s="1"/>
  <c r="Q38" i="4"/>
  <c r="P38" i="4"/>
  <c r="N38" i="4"/>
  <c r="O38" i="4" s="1"/>
  <c r="Q37" i="4"/>
  <c r="P37" i="4"/>
  <c r="N37" i="4"/>
  <c r="O37" i="4" s="1"/>
  <c r="Q36" i="4"/>
  <c r="P36" i="4"/>
  <c r="N36" i="4"/>
  <c r="O36" i="4" s="1"/>
  <c r="T35" i="4"/>
  <c r="Q35" i="4"/>
  <c r="P35" i="4"/>
  <c r="N35" i="4"/>
  <c r="O35" i="4" s="1"/>
  <c r="Q34" i="4"/>
  <c r="P34" i="4"/>
  <c r="N34" i="4"/>
  <c r="O34" i="4" s="1"/>
  <c r="T33" i="4"/>
  <c r="Q33" i="4"/>
  <c r="P33" i="4"/>
  <c r="N33" i="4"/>
  <c r="O33" i="4" s="1"/>
  <c r="T32" i="4"/>
  <c r="Q32" i="4"/>
  <c r="P32" i="4"/>
  <c r="N32" i="4"/>
  <c r="O32" i="4" s="1"/>
  <c r="T31" i="4"/>
  <c r="Q31" i="4"/>
  <c r="P31" i="4"/>
  <c r="N31" i="4"/>
  <c r="O31" i="4" s="1"/>
  <c r="T30" i="4"/>
  <c r="Q30" i="4"/>
  <c r="P30" i="4"/>
  <c r="N30" i="4"/>
  <c r="O30" i="4" s="1"/>
  <c r="Q29" i="4"/>
  <c r="P29" i="4"/>
  <c r="N29" i="4"/>
  <c r="O29" i="4" s="1"/>
  <c r="Q28" i="4"/>
  <c r="P28" i="4"/>
  <c r="N28" i="4"/>
  <c r="O28" i="4" s="1"/>
  <c r="Q27" i="4"/>
  <c r="P27" i="4"/>
  <c r="N27" i="4"/>
  <c r="O27" i="4" s="1"/>
  <c r="Q26" i="4"/>
  <c r="P26" i="4"/>
  <c r="N26" i="4"/>
  <c r="O26" i="4" s="1"/>
  <c r="Q25" i="4"/>
  <c r="P25" i="4"/>
  <c r="N25" i="4"/>
  <c r="O25" i="4" s="1"/>
  <c r="T24" i="4"/>
  <c r="Q24" i="4"/>
  <c r="P24" i="4"/>
  <c r="N24" i="4"/>
  <c r="O24" i="4" s="1"/>
  <c r="T23" i="4"/>
  <c r="Q23" i="4"/>
  <c r="P23" i="4"/>
  <c r="N23" i="4"/>
  <c r="O23" i="4" s="1"/>
  <c r="Q22" i="4"/>
  <c r="P22" i="4"/>
  <c r="N22" i="4"/>
  <c r="O22" i="4" s="1"/>
  <c r="Q21" i="4"/>
  <c r="P21" i="4"/>
  <c r="N21" i="4"/>
  <c r="O21" i="4" s="1"/>
  <c r="Q20" i="4"/>
  <c r="P20" i="4"/>
  <c r="N20" i="4"/>
  <c r="O20" i="4" s="1"/>
  <c r="T19" i="4"/>
  <c r="X14" i="4" s="1"/>
  <c r="X17" i="4" s="1"/>
  <c r="Q19" i="4"/>
  <c r="P19" i="4"/>
  <c r="N19" i="4"/>
  <c r="O19" i="4" s="1"/>
  <c r="T18" i="4"/>
  <c r="T22" i="4" s="1"/>
  <c r="Q18" i="4"/>
  <c r="P18" i="4"/>
  <c r="N18" i="4"/>
  <c r="O18" i="4" s="1"/>
  <c r="T17" i="4"/>
  <c r="T29" i="4" s="1"/>
  <c r="Q17" i="4"/>
  <c r="P17" i="4"/>
  <c r="N17" i="4"/>
  <c r="O17" i="4" s="1"/>
  <c r="T16" i="4"/>
  <c r="Q16" i="4"/>
  <c r="P16" i="4"/>
  <c r="N16" i="4"/>
  <c r="O16" i="4" s="1"/>
  <c r="T15" i="4"/>
  <c r="Q15" i="4"/>
  <c r="P15" i="4"/>
  <c r="N15" i="4"/>
  <c r="O15" i="4" s="1"/>
  <c r="Q14" i="4"/>
  <c r="P14" i="4"/>
  <c r="N14" i="4"/>
  <c r="O14" i="4" s="1"/>
  <c r="Q13" i="4"/>
  <c r="P13" i="4"/>
  <c r="N13" i="4"/>
  <c r="O13" i="4" s="1"/>
  <c r="Q12" i="4"/>
  <c r="P12" i="4"/>
  <c r="N12" i="4"/>
  <c r="O12" i="4" s="1"/>
  <c r="Q11" i="4"/>
  <c r="P11" i="4"/>
  <c r="N11" i="4"/>
  <c r="O11" i="4" s="1"/>
  <c r="Q10" i="4"/>
  <c r="P10" i="4"/>
  <c r="N10" i="4"/>
  <c r="O10" i="4" s="1"/>
  <c r="Q9" i="4"/>
  <c r="P9" i="4"/>
  <c r="N9" i="4"/>
  <c r="O9" i="4" s="1"/>
  <c r="Q8" i="4"/>
  <c r="P8" i="4"/>
  <c r="N8" i="4"/>
  <c r="O8" i="4" s="1"/>
  <c r="Q7" i="4"/>
  <c r="P7" i="4"/>
  <c r="N7" i="4"/>
  <c r="O7" i="4" s="1"/>
  <c r="Q6" i="4"/>
  <c r="P6" i="4"/>
  <c r="N6" i="4"/>
  <c r="O6" i="4" s="1"/>
  <c r="Q5" i="4"/>
  <c r="P5" i="4"/>
  <c r="N5" i="4"/>
  <c r="O5" i="4" s="1"/>
  <c r="Q4" i="4"/>
  <c r="P4" i="4"/>
  <c r="N4" i="4"/>
  <c r="O4" i="4" s="1"/>
  <c r="P3" i="4"/>
  <c r="N3" i="4"/>
  <c r="O3" i="4" s="1"/>
  <c r="S2" i="4"/>
  <c r="V2" i="4" s="1"/>
  <c r="P2" i="4"/>
  <c r="M108" i="11"/>
  <c r="N108" i="11" s="1"/>
  <c r="O108" i="11"/>
  <c r="P108" i="11"/>
  <c r="M109" i="11"/>
  <c r="N109" i="11" s="1"/>
  <c r="O109" i="11"/>
  <c r="P109" i="11"/>
  <c r="M110" i="11"/>
  <c r="N110" i="11" s="1"/>
  <c r="O110" i="11"/>
  <c r="P110" i="11"/>
  <c r="M111" i="11"/>
  <c r="N111" i="11" s="1"/>
  <c r="O111" i="11"/>
  <c r="P111" i="11"/>
  <c r="M112" i="11"/>
  <c r="N112" i="11" s="1"/>
  <c r="O112" i="11"/>
  <c r="P112" i="11"/>
  <c r="M113" i="11"/>
  <c r="N113" i="11" s="1"/>
  <c r="O113" i="11"/>
  <c r="P113" i="11"/>
  <c r="M114" i="11"/>
  <c r="N114" i="11" s="1"/>
  <c r="O114" i="11"/>
  <c r="P114" i="11"/>
  <c r="M115" i="11"/>
  <c r="N115" i="11" s="1"/>
  <c r="O115" i="11"/>
  <c r="P115" i="11"/>
  <c r="M116" i="11"/>
  <c r="N116" i="11" s="1"/>
  <c r="O116" i="11"/>
  <c r="P116" i="11"/>
  <c r="M117" i="11"/>
  <c r="N117" i="11" s="1"/>
  <c r="O117" i="11"/>
  <c r="P117" i="11"/>
  <c r="M118" i="11"/>
  <c r="N118" i="11" s="1"/>
  <c r="O118" i="11"/>
  <c r="P118" i="11"/>
  <c r="M119" i="11"/>
  <c r="N119" i="11" s="1"/>
  <c r="O119" i="11"/>
  <c r="P119" i="11"/>
  <c r="M120" i="11"/>
  <c r="N120" i="11" s="1"/>
  <c r="O120" i="11"/>
  <c r="P120" i="11"/>
  <c r="M121" i="11"/>
  <c r="N121" i="11" s="1"/>
  <c r="O121" i="11"/>
  <c r="P121" i="11"/>
  <c r="M122" i="11"/>
  <c r="N122" i="11" s="1"/>
  <c r="O122" i="11"/>
  <c r="P122" i="11"/>
  <c r="M123" i="11"/>
  <c r="N123" i="11" s="1"/>
  <c r="O123" i="11"/>
  <c r="P123" i="11"/>
  <c r="M124" i="11"/>
  <c r="N124" i="11" s="1"/>
  <c r="O124" i="11"/>
  <c r="P124" i="11"/>
  <c r="M125" i="11"/>
  <c r="N125" i="11" s="1"/>
  <c r="O125" i="11"/>
  <c r="P125" i="11"/>
  <c r="M126" i="11"/>
  <c r="N126" i="11" s="1"/>
  <c r="O126" i="11"/>
  <c r="P126" i="11"/>
  <c r="M127" i="11"/>
  <c r="N127" i="11" s="1"/>
  <c r="O127" i="11"/>
  <c r="P127" i="11"/>
  <c r="M128" i="11"/>
  <c r="N128" i="11" s="1"/>
  <c r="O128" i="11"/>
  <c r="P128" i="11"/>
  <c r="M129" i="11"/>
  <c r="N129" i="11" s="1"/>
  <c r="O129" i="11"/>
  <c r="P129" i="11"/>
  <c r="M130" i="11"/>
  <c r="N130" i="11" s="1"/>
  <c r="O130" i="11"/>
  <c r="P130" i="11"/>
  <c r="M131" i="11"/>
  <c r="N131" i="11" s="1"/>
  <c r="O131" i="11"/>
  <c r="P131" i="11"/>
  <c r="M132" i="11"/>
  <c r="N132" i="11" s="1"/>
  <c r="O132" i="11"/>
  <c r="P132" i="11"/>
  <c r="M133" i="11"/>
  <c r="N133" i="11" s="1"/>
  <c r="O133" i="11"/>
  <c r="P133" i="11"/>
  <c r="M134" i="11"/>
  <c r="N134" i="11" s="1"/>
  <c r="O134" i="11"/>
  <c r="P134" i="11"/>
  <c r="M135" i="11"/>
  <c r="N135" i="11" s="1"/>
  <c r="O135" i="11"/>
  <c r="P135" i="11"/>
  <c r="M136" i="11"/>
  <c r="N136" i="11" s="1"/>
  <c r="O136" i="11"/>
  <c r="P136" i="11"/>
  <c r="M137" i="11"/>
  <c r="N137" i="11" s="1"/>
  <c r="O137" i="11"/>
  <c r="P137" i="11"/>
  <c r="M138" i="11"/>
  <c r="N138" i="11" s="1"/>
  <c r="O138" i="11"/>
  <c r="P138" i="11"/>
  <c r="M139" i="11"/>
  <c r="N139" i="11" s="1"/>
  <c r="O139" i="11"/>
  <c r="P139" i="11"/>
  <c r="M140" i="11"/>
  <c r="N140" i="11" s="1"/>
  <c r="O140" i="11"/>
  <c r="P140" i="11"/>
  <c r="M141" i="11"/>
  <c r="N141" i="11" s="1"/>
  <c r="O141" i="11"/>
  <c r="P141" i="11"/>
  <c r="M142" i="11"/>
  <c r="N142" i="11" s="1"/>
  <c r="O142" i="11"/>
  <c r="P142" i="11"/>
  <c r="M143" i="11"/>
  <c r="N143" i="11" s="1"/>
  <c r="O143" i="11"/>
  <c r="P143" i="11"/>
  <c r="M144" i="11"/>
  <c r="N144" i="11" s="1"/>
  <c r="O144" i="11"/>
  <c r="P144" i="11"/>
  <c r="M145" i="11"/>
  <c r="N145" i="11" s="1"/>
  <c r="O145" i="11"/>
  <c r="P145" i="11"/>
  <c r="M146" i="11"/>
  <c r="N146" i="11" s="1"/>
  <c r="O146" i="11"/>
  <c r="P146" i="11"/>
  <c r="M147" i="11"/>
  <c r="N147" i="11" s="1"/>
  <c r="O147" i="11"/>
  <c r="P147" i="11"/>
  <c r="M148" i="11"/>
  <c r="N148" i="11" s="1"/>
  <c r="O148" i="11"/>
  <c r="P148" i="11"/>
  <c r="M149" i="11"/>
  <c r="N149" i="11" s="1"/>
  <c r="O149" i="11"/>
  <c r="P149" i="11"/>
  <c r="M150" i="11"/>
  <c r="N150" i="11" s="1"/>
  <c r="O150" i="11"/>
  <c r="P150" i="11"/>
  <c r="M151" i="11"/>
  <c r="N151" i="11" s="1"/>
  <c r="O151" i="11"/>
  <c r="P151" i="11"/>
  <c r="M152" i="11"/>
  <c r="N152" i="11" s="1"/>
  <c r="O152" i="11"/>
  <c r="P152" i="11"/>
  <c r="M153" i="11"/>
  <c r="N153" i="11" s="1"/>
  <c r="O153" i="11"/>
  <c r="P153" i="11"/>
  <c r="M154" i="11"/>
  <c r="N154" i="11" s="1"/>
  <c r="O154" i="11"/>
  <c r="P154" i="11"/>
  <c r="M155" i="11"/>
  <c r="N155" i="11" s="1"/>
  <c r="O155" i="11"/>
  <c r="P155" i="11"/>
  <c r="M156" i="11"/>
  <c r="N156" i="11" s="1"/>
  <c r="O156" i="11"/>
  <c r="P156" i="11"/>
  <c r="M157" i="11"/>
  <c r="N157" i="11" s="1"/>
  <c r="O157" i="11"/>
  <c r="P157" i="11"/>
  <c r="M158" i="11"/>
  <c r="N158" i="11" s="1"/>
  <c r="O158" i="11"/>
  <c r="P158" i="11"/>
  <c r="M159" i="11"/>
  <c r="N159" i="11" s="1"/>
  <c r="O159" i="11"/>
  <c r="P159" i="11"/>
  <c r="M160" i="11"/>
  <c r="N160" i="11" s="1"/>
  <c r="O160" i="11"/>
  <c r="P160" i="11"/>
  <c r="M161" i="11"/>
  <c r="N161" i="11" s="1"/>
  <c r="O161" i="11"/>
  <c r="P161" i="11"/>
  <c r="M162" i="11"/>
  <c r="N162" i="11" s="1"/>
  <c r="O162" i="11"/>
  <c r="P162" i="11"/>
  <c r="P107" i="11"/>
  <c r="O107" i="11"/>
  <c r="M107" i="11"/>
  <c r="N107" i="11" s="1"/>
  <c r="P106" i="11"/>
  <c r="O106" i="11"/>
  <c r="M106" i="11"/>
  <c r="N106" i="11" s="1"/>
  <c r="P105" i="11"/>
  <c r="O105" i="11"/>
  <c r="M105" i="11"/>
  <c r="N105" i="11" s="1"/>
  <c r="P104" i="11"/>
  <c r="O104" i="11"/>
  <c r="M104" i="11"/>
  <c r="N104" i="11" s="1"/>
  <c r="P103" i="11"/>
  <c r="O103" i="11"/>
  <c r="M103" i="11"/>
  <c r="N103" i="11" s="1"/>
  <c r="P102" i="11"/>
  <c r="O102" i="11"/>
  <c r="M102" i="11"/>
  <c r="N102" i="11" s="1"/>
  <c r="P101" i="11"/>
  <c r="O101" i="11"/>
  <c r="M101" i="11"/>
  <c r="N101" i="11" s="1"/>
  <c r="P100" i="11"/>
  <c r="O100" i="11"/>
  <c r="M100" i="11"/>
  <c r="N100" i="11" s="1"/>
  <c r="P99" i="11"/>
  <c r="O99" i="11"/>
  <c r="M99" i="11"/>
  <c r="N99" i="11" s="1"/>
  <c r="P98" i="11"/>
  <c r="O98" i="11"/>
  <c r="M98" i="11"/>
  <c r="N98" i="11" s="1"/>
  <c r="P97" i="11"/>
  <c r="O97" i="11"/>
  <c r="M97" i="11"/>
  <c r="N97" i="11" s="1"/>
  <c r="P96" i="11"/>
  <c r="O96" i="11"/>
  <c r="M96" i="11"/>
  <c r="N96" i="11" s="1"/>
  <c r="P95" i="11"/>
  <c r="O95" i="11"/>
  <c r="M95" i="11"/>
  <c r="N95" i="11" s="1"/>
  <c r="P94" i="11"/>
  <c r="O94" i="11"/>
  <c r="M94" i="11"/>
  <c r="N94" i="11" s="1"/>
  <c r="P93" i="11"/>
  <c r="O93" i="11"/>
  <c r="M93" i="11"/>
  <c r="N93" i="11" s="1"/>
  <c r="P92" i="11"/>
  <c r="O92" i="11"/>
  <c r="M92" i="11"/>
  <c r="N92" i="11" s="1"/>
  <c r="P91" i="11"/>
  <c r="O91" i="11"/>
  <c r="M91" i="11"/>
  <c r="N91" i="11" s="1"/>
  <c r="P90" i="11"/>
  <c r="O90" i="11"/>
  <c r="M90" i="11"/>
  <c r="N90" i="11" s="1"/>
  <c r="P89" i="11"/>
  <c r="O89" i="11"/>
  <c r="M89" i="11"/>
  <c r="N89" i="11" s="1"/>
  <c r="P88" i="11"/>
  <c r="O88" i="11"/>
  <c r="M88" i="11"/>
  <c r="N88" i="11" s="1"/>
  <c r="P87" i="11"/>
  <c r="O87" i="11"/>
  <c r="M87" i="11"/>
  <c r="N87" i="11" s="1"/>
  <c r="P86" i="11"/>
  <c r="O86" i="11"/>
  <c r="M86" i="11"/>
  <c r="N86" i="11" s="1"/>
  <c r="P85" i="11"/>
  <c r="O85" i="11"/>
  <c r="M85" i="11"/>
  <c r="N85" i="11" s="1"/>
  <c r="P84" i="11"/>
  <c r="O84" i="11"/>
  <c r="M84" i="11"/>
  <c r="N84" i="11" s="1"/>
  <c r="P83" i="11"/>
  <c r="O83" i="11"/>
  <c r="M83" i="11"/>
  <c r="N83" i="11" s="1"/>
  <c r="P82" i="11"/>
  <c r="O82" i="11"/>
  <c r="M82" i="11"/>
  <c r="N82" i="11" s="1"/>
  <c r="P81" i="11"/>
  <c r="O81" i="11"/>
  <c r="M81" i="11"/>
  <c r="N81" i="11" s="1"/>
  <c r="P80" i="11"/>
  <c r="O80" i="11"/>
  <c r="M80" i="11"/>
  <c r="N80" i="11" s="1"/>
  <c r="P79" i="11"/>
  <c r="O79" i="11"/>
  <c r="M79" i="11"/>
  <c r="N79" i="11" s="1"/>
  <c r="P78" i="11"/>
  <c r="O78" i="11"/>
  <c r="M78" i="11"/>
  <c r="N78" i="11" s="1"/>
  <c r="P77" i="11"/>
  <c r="O77" i="11"/>
  <c r="M77" i="11"/>
  <c r="N77" i="11" s="1"/>
  <c r="P76" i="11"/>
  <c r="O76" i="11"/>
  <c r="M76" i="11"/>
  <c r="N76" i="11" s="1"/>
  <c r="P75" i="11"/>
  <c r="O75" i="11"/>
  <c r="M75" i="11"/>
  <c r="N75" i="11" s="1"/>
  <c r="P74" i="11"/>
  <c r="O74" i="11"/>
  <c r="N74" i="11"/>
  <c r="M74" i="11"/>
  <c r="P73" i="11"/>
  <c r="O73" i="11"/>
  <c r="M73" i="11"/>
  <c r="N73" i="11" s="1"/>
  <c r="P72" i="11"/>
  <c r="O72" i="11"/>
  <c r="M72" i="11"/>
  <c r="N72" i="11" s="1"/>
  <c r="P71" i="11"/>
  <c r="O71" i="11"/>
  <c r="M71" i="11"/>
  <c r="N71" i="11" s="1"/>
  <c r="P70" i="11"/>
  <c r="O70" i="11"/>
  <c r="M70" i="11"/>
  <c r="N70" i="11" s="1"/>
  <c r="P69" i="11"/>
  <c r="O69" i="11"/>
  <c r="M69" i="11"/>
  <c r="N69" i="11" s="1"/>
  <c r="P68" i="11"/>
  <c r="O68" i="11"/>
  <c r="M68" i="11"/>
  <c r="N68" i="11" s="1"/>
  <c r="P67" i="11"/>
  <c r="O67" i="11"/>
  <c r="M67" i="11"/>
  <c r="N67" i="11" s="1"/>
  <c r="P66" i="11"/>
  <c r="O66" i="11"/>
  <c r="M66" i="11"/>
  <c r="N66" i="11" s="1"/>
  <c r="P65" i="11"/>
  <c r="O65" i="11"/>
  <c r="M65" i="11"/>
  <c r="N65" i="11" s="1"/>
  <c r="P64" i="11"/>
  <c r="O64" i="11"/>
  <c r="M64" i="11"/>
  <c r="N64" i="11" s="1"/>
  <c r="P63" i="11"/>
  <c r="O63" i="11"/>
  <c r="M63" i="11"/>
  <c r="N63" i="11" s="1"/>
  <c r="P62" i="11"/>
  <c r="O62" i="11"/>
  <c r="M62" i="11"/>
  <c r="N62" i="11" s="1"/>
  <c r="P61" i="11"/>
  <c r="O61" i="11"/>
  <c r="M61" i="11"/>
  <c r="N61" i="11" s="1"/>
  <c r="P60" i="11"/>
  <c r="O60" i="11"/>
  <c r="M60" i="11"/>
  <c r="N60" i="11" s="1"/>
  <c r="P59" i="11"/>
  <c r="O59" i="11"/>
  <c r="M59" i="11"/>
  <c r="N59" i="11" s="1"/>
  <c r="P58" i="11"/>
  <c r="O58" i="11"/>
  <c r="M58" i="11"/>
  <c r="N58" i="11" s="1"/>
  <c r="P57" i="11"/>
  <c r="O57" i="11"/>
  <c r="M57" i="11"/>
  <c r="N57" i="11" s="1"/>
  <c r="P56" i="11"/>
  <c r="O56" i="11"/>
  <c r="M56" i="11"/>
  <c r="N56" i="11" s="1"/>
  <c r="P55" i="11"/>
  <c r="O55" i="11"/>
  <c r="M55" i="11"/>
  <c r="N55" i="11" s="1"/>
  <c r="P54" i="11"/>
  <c r="O54" i="11"/>
  <c r="M54" i="11"/>
  <c r="N54" i="11" s="1"/>
  <c r="P53" i="11"/>
  <c r="O53" i="11"/>
  <c r="M53" i="11"/>
  <c r="N53" i="11" s="1"/>
  <c r="P52" i="11"/>
  <c r="O52" i="11"/>
  <c r="M52" i="11"/>
  <c r="N52" i="11" s="1"/>
  <c r="P51" i="11"/>
  <c r="O51" i="11"/>
  <c r="M51" i="11"/>
  <c r="N51" i="11" s="1"/>
  <c r="P50" i="11"/>
  <c r="O50" i="11"/>
  <c r="M50" i="11"/>
  <c r="N50" i="11" s="1"/>
  <c r="P49" i="11"/>
  <c r="O49" i="11"/>
  <c r="M49" i="11"/>
  <c r="N49" i="11" s="1"/>
  <c r="P48" i="11"/>
  <c r="O48" i="11"/>
  <c r="M48" i="11"/>
  <c r="N48" i="11" s="1"/>
  <c r="P47" i="11"/>
  <c r="O47" i="11"/>
  <c r="M47" i="11"/>
  <c r="N47" i="11" s="1"/>
  <c r="P46" i="11"/>
  <c r="O46" i="11"/>
  <c r="M46" i="11"/>
  <c r="N46" i="11" s="1"/>
  <c r="P45" i="11"/>
  <c r="O45" i="11"/>
  <c r="M45" i="11"/>
  <c r="N45" i="11" s="1"/>
  <c r="P44" i="11"/>
  <c r="O44" i="11"/>
  <c r="M44" i="11"/>
  <c r="N44" i="11" s="1"/>
  <c r="P43" i="11"/>
  <c r="O43" i="11"/>
  <c r="M43" i="11"/>
  <c r="N43" i="11" s="1"/>
  <c r="P42" i="11"/>
  <c r="O42" i="11"/>
  <c r="M42" i="11"/>
  <c r="N42" i="11" s="1"/>
  <c r="P41" i="11"/>
  <c r="O41" i="11"/>
  <c r="M41" i="11"/>
  <c r="N41" i="11" s="1"/>
  <c r="P40" i="11"/>
  <c r="O40" i="11"/>
  <c r="M40" i="11"/>
  <c r="N40" i="11" s="1"/>
  <c r="P39" i="11"/>
  <c r="O39" i="11"/>
  <c r="M39" i="11"/>
  <c r="N39" i="11" s="1"/>
  <c r="P38" i="11"/>
  <c r="O38" i="11"/>
  <c r="M38" i="11"/>
  <c r="N38" i="11" s="1"/>
  <c r="P37" i="11"/>
  <c r="O37" i="11"/>
  <c r="M37" i="11"/>
  <c r="N37" i="11" s="1"/>
  <c r="P36" i="11"/>
  <c r="O36" i="11"/>
  <c r="M36" i="11"/>
  <c r="N36" i="11" s="1"/>
  <c r="S35" i="11"/>
  <c r="P35" i="11"/>
  <c r="O35" i="11"/>
  <c r="M35" i="11"/>
  <c r="N35" i="11" s="1"/>
  <c r="P34" i="11"/>
  <c r="O34" i="11"/>
  <c r="M34" i="11"/>
  <c r="N34" i="11" s="1"/>
  <c r="S33" i="11"/>
  <c r="P33" i="11"/>
  <c r="O33" i="11"/>
  <c r="M33" i="11"/>
  <c r="N33" i="11" s="1"/>
  <c r="S32" i="11"/>
  <c r="P32" i="11"/>
  <c r="O32" i="11"/>
  <c r="M32" i="11"/>
  <c r="N32" i="11" s="1"/>
  <c r="S31" i="11"/>
  <c r="P31" i="11"/>
  <c r="O31" i="11"/>
  <c r="M31" i="11"/>
  <c r="N31" i="11" s="1"/>
  <c r="S30" i="11"/>
  <c r="P30" i="11"/>
  <c r="O30" i="11"/>
  <c r="M30" i="11"/>
  <c r="N30" i="11" s="1"/>
  <c r="P29" i="11"/>
  <c r="O29" i="11"/>
  <c r="M29" i="11"/>
  <c r="N29" i="11" s="1"/>
  <c r="P28" i="11"/>
  <c r="O28" i="11"/>
  <c r="M28" i="11"/>
  <c r="N28" i="11" s="1"/>
  <c r="P27" i="11"/>
  <c r="O27" i="11"/>
  <c r="M27" i="11"/>
  <c r="N27" i="11" s="1"/>
  <c r="P26" i="11"/>
  <c r="O26" i="11"/>
  <c r="M26" i="11"/>
  <c r="N26" i="11" s="1"/>
  <c r="P25" i="11"/>
  <c r="O25" i="11"/>
  <c r="M25" i="11"/>
  <c r="N25" i="11" s="1"/>
  <c r="S24" i="11"/>
  <c r="P24" i="11"/>
  <c r="O24" i="11"/>
  <c r="M24" i="11"/>
  <c r="N24" i="11" s="1"/>
  <c r="S23" i="11"/>
  <c r="P23" i="11"/>
  <c r="O23" i="11"/>
  <c r="M23" i="11"/>
  <c r="N23" i="11" s="1"/>
  <c r="P22" i="11"/>
  <c r="O22" i="11"/>
  <c r="M22" i="11"/>
  <c r="N22" i="11" s="1"/>
  <c r="P21" i="11"/>
  <c r="O21" i="11"/>
  <c r="M21" i="11"/>
  <c r="N21" i="11" s="1"/>
  <c r="P20" i="11"/>
  <c r="O20" i="11"/>
  <c r="M20" i="11"/>
  <c r="N20" i="11" s="1"/>
  <c r="S19" i="11"/>
  <c r="W14" i="11" s="1"/>
  <c r="P19" i="11"/>
  <c r="O19" i="11"/>
  <c r="M19" i="11"/>
  <c r="N19" i="11" s="1"/>
  <c r="S18" i="11"/>
  <c r="S22" i="11" s="1"/>
  <c r="P18" i="11"/>
  <c r="O18" i="11"/>
  <c r="M18" i="11"/>
  <c r="N18" i="11" s="1"/>
  <c r="S17" i="11"/>
  <c r="S29" i="11" s="1"/>
  <c r="P17" i="11"/>
  <c r="O17" i="11"/>
  <c r="M17" i="11"/>
  <c r="N17" i="11" s="1"/>
  <c r="W16" i="11"/>
  <c r="P16" i="11"/>
  <c r="O16" i="11"/>
  <c r="M16" i="11"/>
  <c r="N16" i="11" s="1"/>
  <c r="W15" i="11"/>
  <c r="P15" i="11"/>
  <c r="O15" i="11"/>
  <c r="M15" i="11"/>
  <c r="N15" i="11" s="1"/>
  <c r="P14" i="11"/>
  <c r="O14" i="11"/>
  <c r="M14" i="11"/>
  <c r="N14" i="11" s="1"/>
  <c r="P13" i="11"/>
  <c r="O13" i="11"/>
  <c r="M13" i="11"/>
  <c r="N13" i="11" s="1"/>
  <c r="P12" i="11"/>
  <c r="O12" i="11"/>
  <c r="M12" i="11"/>
  <c r="N12" i="11" s="1"/>
  <c r="P11" i="11"/>
  <c r="O11" i="11"/>
  <c r="M11" i="11"/>
  <c r="N11" i="11" s="1"/>
  <c r="P10" i="11"/>
  <c r="O10" i="11"/>
  <c r="M10" i="11"/>
  <c r="N10" i="11" s="1"/>
  <c r="P9" i="11"/>
  <c r="O9" i="11"/>
  <c r="M9" i="11"/>
  <c r="N9" i="11" s="1"/>
  <c r="P8" i="11"/>
  <c r="O8" i="11"/>
  <c r="M8" i="11"/>
  <c r="N8" i="11" s="1"/>
  <c r="P7" i="11"/>
  <c r="O7" i="11"/>
  <c r="M7" i="11"/>
  <c r="N7" i="11" s="1"/>
  <c r="P6" i="11"/>
  <c r="O6" i="11"/>
  <c r="M6" i="11"/>
  <c r="N6" i="11" s="1"/>
  <c r="P5" i="11"/>
  <c r="O5" i="11"/>
  <c r="M5" i="11"/>
  <c r="N5" i="11" s="1"/>
  <c r="P4" i="11"/>
  <c r="O4" i="11"/>
  <c r="M4" i="11"/>
  <c r="N4" i="11" s="1"/>
  <c r="P3" i="11"/>
  <c r="O3" i="11"/>
  <c r="M3" i="11"/>
  <c r="N3" i="11" s="1"/>
  <c r="O2" i="11"/>
  <c r="M2" i="11"/>
  <c r="N2" i="11" s="1"/>
  <c r="L2" i="11"/>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2" i="12"/>
  <c r="S35" i="12"/>
  <c r="S33" i="12"/>
  <c r="S32" i="12"/>
  <c r="W16" i="12"/>
  <c r="W15" i="12"/>
  <c r="S31" i="12"/>
  <c r="S30" i="12"/>
  <c r="S24" i="12"/>
  <c r="S23" i="12"/>
  <c r="S19" i="12"/>
  <c r="W14" i="12" s="1"/>
  <c r="S18" i="12"/>
  <c r="S22" i="12" s="1"/>
  <c r="S17" i="12"/>
  <c r="S29" i="12" s="1"/>
  <c r="S16" i="12"/>
  <c r="S15" i="12"/>
  <c r="R2" i="12"/>
  <c r="M3" i="12"/>
  <c r="N3" i="12" s="1"/>
  <c r="O3" i="12"/>
  <c r="M4" i="12"/>
  <c r="N4" i="12" s="1"/>
  <c r="O4" i="12"/>
  <c r="M5" i="12"/>
  <c r="N5" i="12" s="1"/>
  <c r="O5" i="12"/>
  <c r="M6" i="12"/>
  <c r="N6" i="12" s="1"/>
  <c r="O6" i="12"/>
  <c r="M7" i="12"/>
  <c r="N7" i="12" s="1"/>
  <c r="O7" i="12"/>
  <c r="M8" i="12"/>
  <c r="N8" i="12" s="1"/>
  <c r="O8" i="12"/>
  <c r="M9" i="12"/>
  <c r="N9" i="12" s="1"/>
  <c r="O9" i="12"/>
  <c r="M10" i="12"/>
  <c r="N10" i="12" s="1"/>
  <c r="O10" i="12"/>
  <c r="M11" i="12"/>
  <c r="N11" i="12" s="1"/>
  <c r="O11" i="12"/>
  <c r="M12" i="12"/>
  <c r="N12" i="12" s="1"/>
  <c r="O12" i="12"/>
  <c r="M13" i="12"/>
  <c r="N13" i="12" s="1"/>
  <c r="O13" i="12"/>
  <c r="M14" i="12"/>
  <c r="N14" i="12" s="1"/>
  <c r="O14" i="12"/>
  <c r="M15" i="12"/>
  <c r="N15" i="12" s="1"/>
  <c r="O15" i="12"/>
  <c r="M16" i="12"/>
  <c r="N16" i="12" s="1"/>
  <c r="O16" i="12"/>
  <c r="M17" i="12"/>
  <c r="N17" i="12" s="1"/>
  <c r="O17" i="12"/>
  <c r="M18" i="12"/>
  <c r="N18" i="12" s="1"/>
  <c r="O18" i="12"/>
  <c r="M19" i="12"/>
  <c r="N19" i="12" s="1"/>
  <c r="O19" i="12"/>
  <c r="M20" i="12"/>
  <c r="N20" i="12" s="1"/>
  <c r="O20" i="12"/>
  <c r="M21" i="12"/>
  <c r="N21" i="12" s="1"/>
  <c r="O21" i="12"/>
  <c r="M22" i="12"/>
  <c r="N22" i="12" s="1"/>
  <c r="O22" i="12"/>
  <c r="M23" i="12"/>
  <c r="N23" i="12" s="1"/>
  <c r="O23" i="12"/>
  <c r="M24" i="12"/>
  <c r="N24" i="12" s="1"/>
  <c r="O24" i="12"/>
  <c r="M25" i="12"/>
  <c r="N25" i="12" s="1"/>
  <c r="O25" i="12"/>
  <c r="M26" i="12"/>
  <c r="N26" i="12" s="1"/>
  <c r="O26" i="12"/>
  <c r="M27" i="12"/>
  <c r="N27" i="12" s="1"/>
  <c r="O27" i="12"/>
  <c r="M28" i="12"/>
  <c r="N28" i="12" s="1"/>
  <c r="O28" i="12"/>
  <c r="M29" i="12"/>
  <c r="N29" i="12" s="1"/>
  <c r="O29" i="12"/>
  <c r="M30" i="12"/>
  <c r="N30" i="12" s="1"/>
  <c r="O30" i="12"/>
  <c r="M31" i="12"/>
  <c r="N31" i="12" s="1"/>
  <c r="O31" i="12"/>
  <c r="M32" i="12"/>
  <c r="N32" i="12" s="1"/>
  <c r="O32" i="12"/>
  <c r="M33" i="12"/>
  <c r="N33" i="12" s="1"/>
  <c r="O33" i="12"/>
  <c r="M34" i="12"/>
  <c r="N34" i="12" s="1"/>
  <c r="O34" i="12"/>
  <c r="M35" i="12"/>
  <c r="N35" i="12" s="1"/>
  <c r="O35" i="12"/>
  <c r="M36" i="12"/>
  <c r="N36" i="12" s="1"/>
  <c r="O36" i="12"/>
  <c r="M37" i="12"/>
  <c r="N37" i="12" s="1"/>
  <c r="O37" i="12"/>
  <c r="M38" i="12"/>
  <c r="N38" i="12" s="1"/>
  <c r="O38" i="12"/>
  <c r="M39" i="12"/>
  <c r="N39" i="12" s="1"/>
  <c r="O39" i="12"/>
  <c r="M40" i="12"/>
  <c r="N40" i="12" s="1"/>
  <c r="O40" i="12"/>
  <c r="M41" i="12"/>
  <c r="N41" i="12" s="1"/>
  <c r="O41" i="12"/>
  <c r="M42" i="12"/>
  <c r="N42" i="12" s="1"/>
  <c r="O42" i="12"/>
  <c r="M43" i="12"/>
  <c r="N43" i="12" s="1"/>
  <c r="O43" i="12"/>
  <c r="M44" i="12"/>
  <c r="N44" i="12" s="1"/>
  <c r="O44" i="12"/>
  <c r="M45" i="12"/>
  <c r="N45" i="12" s="1"/>
  <c r="O45" i="12"/>
  <c r="M46" i="12"/>
  <c r="N46" i="12" s="1"/>
  <c r="O46" i="12"/>
  <c r="M47" i="12"/>
  <c r="N47" i="12" s="1"/>
  <c r="O47" i="12"/>
  <c r="M48" i="12"/>
  <c r="N48" i="12" s="1"/>
  <c r="O48" i="12"/>
  <c r="M49" i="12"/>
  <c r="N49" i="12" s="1"/>
  <c r="O49" i="12"/>
  <c r="M50" i="12"/>
  <c r="N50" i="12" s="1"/>
  <c r="O50" i="12"/>
  <c r="M51" i="12"/>
  <c r="N51" i="12" s="1"/>
  <c r="O51" i="12"/>
  <c r="M52" i="12"/>
  <c r="N52" i="12" s="1"/>
  <c r="O52" i="12"/>
  <c r="M53" i="12"/>
  <c r="N53" i="12" s="1"/>
  <c r="O53" i="12"/>
  <c r="M54" i="12"/>
  <c r="N54" i="12" s="1"/>
  <c r="O54" i="12"/>
  <c r="M55" i="12"/>
  <c r="N55" i="12" s="1"/>
  <c r="O55" i="12"/>
  <c r="M56" i="12"/>
  <c r="N56" i="12" s="1"/>
  <c r="O56" i="12"/>
  <c r="M57" i="12"/>
  <c r="N57" i="12" s="1"/>
  <c r="O57" i="12"/>
  <c r="M58" i="12"/>
  <c r="N58" i="12" s="1"/>
  <c r="O58" i="12"/>
  <c r="M59" i="12"/>
  <c r="N59" i="12" s="1"/>
  <c r="O59" i="12"/>
  <c r="M60" i="12"/>
  <c r="N60" i="12" s="1"/>
  <c r="O60" i="12"/>
  <c r="M61" i="12"/>
  <c r="N61" i="12" s="1"/>
  <c r="O61" i="12"/>
  <c r="M62" i="12"/>
  <c r="N62" i="12" s="1"/>
  <c r="O62" i="12"/>
  <c r="M63" i="12"/>
  <c r="N63" i="12" s="1"/>
  <c r="O63" i="12"/>
  <c r="M64" i="12"/>
  <c r="N64" i="12" s="1"/>
  <c r="O64" i="12"/>
  <c r="M65" i="12"/>
  <c r="N65" i="12" s="1"/>
  <c r="O65" i="12"/>
  <c r="M66" i="12"/>
  <c r="N66" i="12" s="1"/>
  <c r="O66" i="12"/>
  <c r="M67" i="12"/>
  <c r="N67" i="12" s="1"/>
  <c r="O67" i="12"/>
  <c r="M68" i="12"/>
  <c r="N68" i="12" s="1"/>
  <c r="O68" i="12"/>
  <c r="M69" i="12"/>
  <c r="N69" i="12" s="1"/>
  <c r="O69" i="12"/>
  <c r="M70" i="12"/>
  <c r="N70" i="12" s="1"/>
  <c r="O70" i="12"/>
  <c r="M71" i="12"/>
  <c r="N71" i="12" s="1"/>
  <c r="O71" i="12"/>
  <c r="M72" i="12"/>
  <c r="N72" i="12" s="1"/>
  <c r="O72" i="12"/>
  <c r="M73" i="12"/>
  <c r="N73" i="12" s="1"/>
  <c r="O73" i="12"/>
  <c r="M74" i="12"/>
  <c r="N74" i="12" s="1"/>
  <c r="O74" i="12"/>
  <c r="M75" i="12"/>
  <c r="N75" i="12" s="1"/>
  <c r="O75" i="12"/>
  <c r="M76" i="12"/>
  <c r="N76" i="12" s="1"/>
  <c r="O76" i="12"/>
  <c r="M77" i="12"/>
  <c r="N77" i="12" s="1"/>
  <c r="O77" i="12"/>
  <c r="M78" i="12"/>
  <c r="N78" i="12" s="1"/>
  <c r="O78" i="12"/>
  <c r="M79" i="12"/>
  <c r="N79" i="12" s="1"/>
  <c r="O79" i="12"/>
  <c r="M80" i="12"/>
  <c r="N80" i="12" s="1"/>
  <c r="O80" i="12"/>
  <c r="M81" i="12"/>
  <c r="N81" i="12" s="1"/>
  <c r="O81" i="12"/>
  <c r="M82" i="12"/>
  <c r="N82" i="12" s="1"/>
  <c r="O82" i="12"/>
  <c r="M83" i="12"/>
  <c r="N83" i="12" s="1"/>
  <c r="O83" i="12"/>
  <c r="M84" i="12"/>
  <c r="N84" i="12" s="1"/>
  <c r="O84" i="12"/>
  <c r="M85" i="12"/>
  <c r="N85" i="12" s="1"/>
  <c r="O85" i="12"/>
  <c r="M86" i="12"/>
  <c r="N86" i="12" s="1"/>
  <c r="O86" i="12"/>
  <c r="M87" i="12"/>
  <c r="N87" i="12" s="1"/>
  <c r="O87" i="12"/>
  <c r="M88" i="12"/>
  <c r="N88" i="12" s="1"/>
  <c r="O88" i="12"/>
  <c r="M89" i="12"/>
  <c r="N89" i="12" s="1"/>
  <c r="O89" i="12"/>
  <c r="M90" i="12"/>
  <c r="N90" i="12" s="1"/>
  <c r="O90" i="12"/>
  <c r="M91" i="12"/>
  <c r="N91" i="12" s="1"/>
  <c r="O91" i="12"/>
  <c r="M92" i="12"/>
  <c r="N92" i="12" s="1"/>
  <c r="O92" i="12"/>
  <c r="M93" i="12"/>
  <c r="N93" i="12" s="1"/>
  <c r="O93" i="12"/>
  <c r="M94" i="12"/>
  <c r="N94" i="12" s="1"/>
  <c r="O94" i="12"/>
  <c r="M95" i="12"/>
  <c r="N95" i="12" s="1"/>
  <c r="O95" i="12"/>
  <c r="M96" i="12"/>
  <c r="N96" i="12" s="1"/>
  <c r="O96" i="12"/>
  <c r="M97" i="12"/>
  <c r="N97" i="12" s="1"/>
  <c r="O97" i="12"/>
  <c r="M98" i="12"/>
  <c r="N98" i="12" s="1"/>
  <c r="O98" i="12"/>
  <c r="M99" i="12"/>
  <c r="N99" i="12" s="1"/>
  <c r="O99" i="12"/>
  <c r="M100" i="12"/>
  <c r="N100" i="12" s="1"/>
  <c r="O100" i="12"/>
  <c r="M101" i="12"/>
  <c r="N101" i="12" s="1"/>
  <c r="O101" i="12"/>
  <c r="M102" i="12"/>
  <c r="N102" i="12" s="1"/>
  <c r="O102" i="12"/>
  <c r="M103" i="12"/>
  <c r="N103" i="12" s="1"/>
  <c r="O103" i="12"/>
  <c r="M104" i="12"/>
  <c r="N104" i="12" s="1"/>
  <c r="O104" i="12"/>
  <c r="M105" i="12"/>
  <c r="N105" i="12" s="1"/>
  <c r="O105" i="12"/>
  <c r="M106" i="12"/>
  <c r="N106" i="12" s="1"/>
  <c r="O106" i="12"/>
  <c r="M107" i="12"/>
  <c r="N107" i="12" s="1"/>
  <c r="O107" i="12"/>
  <c r="O2" i="12"/>
  <c r="M2" i="12"/>
  <c r="N2" i="12" s="1"/>
  <c r="N6" i="10"/>
  <c r="O6" i="10" s="1"/>
  <c r="N5" i="10"/>
  <c r="O5" i="10" s="1"/>
  <c r="AD3" i="12"/>
  <c r="AE3" i="12" s="1"/>
  <c r="AD8" i="12"/>
  <c r="AE8" i="12" s="1"/>
  <c r="AD15" i="12"/>
  <c r="AE15" i="12" s="1"/>
  <c r="AD16" i="12"/>
  <c r="AE16" i="12" s="1"/>
  <c r="AD18" i="12"/>
  <c r="AE18" i="12" s="1"/>
  <c r="AD20" i="12"/>
  <c r="AE20" i="12" s="1"/>
  <c r="AD33" i="12"/>
  <c r="AE33" i="12" s="1"/>
  <c r="AD35" i="12"/>
  <c r="AE35" i="12" s="1"/>
  <c r="AD57" i="12"/>
  <c r="AE57" i="12" s="1"/>
  <c r="AD69" i="12"/>
  <c r="AE69" i="12" s="1"/>
  <c r="AD70" i="12"/>
  <c r="AE70" i="12" s="1"/>
  <c r="AD72" i="12"/>
  <c r="AE72" i="12" s="1"/>
  <c r="AD74" i="12"/>
  <c r="AE74" i="12" s="1"/>
  <c r="AD76" i="12"/>
  <c r="AE76" i="12" s="1"/>
  <c r="AD89" i="12"/>
  <c r="AE89" i="12" s="1"/>
  <c r="AD99" i="12"/>
  <c r="AE99" i="12" s="1"/>
  <c r="P12" i="10"/>
  <c r="N12" i="10"/>
  <c r="O12" i="10" s="1"/>
  <c r="M12" i="10"/>
  <c r="P11" i="10"/>
  <c r="N11" i="10"/>
  <c r="O11" i="10" s="1"/>
  <c r="M11" i="10"/>
  <c r="P10" i="10"/>
  <c r="N10" i="10"/>
  <c r="O10" i="10" s="1"/>
  <c r="M10" i="10"/>
  <c r="P9" i="10"/>
  <c r="N9" i="10"/>
  <c r="O9" i="10" s="1"/>
  <c r="M9" i="10"/>
  <c r="P8" i="10"/>
  <c r="N8" i="10"/>
  <c r="O8" i="10" s="1"/>
  <c r="M8" i="10"/>
  <c r="P7" i="10"/>
  <c r="N7" i="10"/>
  <c r="O7" i="10" s="1"/>
  <c r="M7" i="10"/>
  <c r="P6" i="10"/>
  <c r="M6" i="10"/>
  <c r="P5" i="10"/>
  <c r="M5" i="10"/>
  <c r="P4" i="10"/>
  <c r="N4" i="10"/>
  <c r="O4" i="10" s="1"/>
  <c r="M4" i="10"/>
  <c r="P3" i="10"/>
  <c r="N3" i="10"/>
  <c r="O3" i="10" s="1"/>
  <c r="M3" i="10"/>
  <c r="S2" i="10"/>
  <c r="Q2" i="10"/>
  <c r="W2" i="10" s="1"/>
  <c r="P2" i="10"/>
  <c r="N2" i="10"/>
  <c r="O2" i="10" s="1"/>
  <c r="M2" i="10"/>
  <c r="P115" i="9"/>
  <c r="N115" i="9"/>
  <c r="O115" i="9" s="1"/>
  <c r="M115" i="9"/>
  <c r="P114" i="9"/>
  <c r="N114" i="9"/>
  <c r="O114" i="9" s="1"/>
  <c r="M114" i="9"/>
  <c r="P113" i="9"/>
  <c r="N113" i="9"/>
  <c r="O113" i="9" s="1"/>
  <c r="M113" i="9"/>
  <c r="P112" i="9"/>
  <c r="N112" i="9"/>
  <c r="O112" i="9" s="1"/>
  <c r="M112" i="9"/>
  <c r="P111" i="9"/>
  <c r="N111" i="9"/>
  <c r="O111" i="9" s="1"/>
  <c r="M111" i="9"/>
  <c r="P110" i="9"/>
  <c r="N110" i="9"/>
  <c r="O110" i="9" s="1"/>
  <c r="M110" i="9"/>
  <c r="P109" i="9"/>
  <c r="N109" i="9"/>
  <c r="O109" i="9" s="1"/>
  <c r="M109" i="9"/>
  <c r="P108" i="9"/>
  <c r="N108" i="9"/>
  <c r="O108" i="9" s="1"/>
  <c r="M108" i="9"/>
  <c r="P107" i="9"/>
  <c r="N107" i="9"/>
  <c r="O107" i="9" s="1"/>
  <c r="M107" i="9"/>
  <c r="P106" i="9"/>
  <c r="N106" i="9"/>
  <c r="O106" i="9" s="1"/>
  <c r="M106" i="9"/>
  <c r="P105" i="9"/>
  <c r="N105" i="9"/>
  <c r="O105" i="9" s="1"/>
  <c r="M105" i="9"/>
  <c r="P104" i="9"/>
  <c r="N104" i="9"/>
  <c r="O104" i="9" s="1"/>
  <c r="M104" i="9"/>
  <c r="P103" i="9"/>
  <c r="N103" i="9"/>
  <c r="O103" i="9" s="1"/>
  <c r="M103" i="9"/>
  <c r="P102" i="9"/>
  <c r="N102" i="9"/>
  <c r="O102" i="9" s="1"/>
  <c r="M102" i="9"/>
  <c r="P101" i="9"/>
  <c r="N101" i="9"/>
  <c r="O101" i="9" s="1"/>
  <c r="M101" i="9"/>
  <c r="P100" i="9"/>
  <c r="N100" i="9"/>
  <c r="O100" i="9" s="1"/>
  <c r="M100" i="9"/>
  <c r="P99" i="9"/>
  <c r="N99" i="9"/>
  <c r="O99" i="9" s="1"/>
  <c r="M99" i="9"/>
  <c r="P98" i="9"/>
  <c r="N98" i="9"/>
  <c r="O98" i="9" s="1"/>
  <c r="M98" i="9"/>
  <c r="P97" i="9"/>
  <c r="N97" i="9"/>
  <c r="O97" i="9" s="1"/>
  <c r="M97" i="9"/>
  <c r="P96" i="9"/>
  <c r="N96" i="9"/>
  <c r="O96" i="9" s="1"/>
  <c r="M96" i="9"/>
  <c r="P95" i="9"/>
  <c r="N95" i="9"/>
  <c r="O95" i="9" s="1"/>
  <c r="M95" i="9"/>
  <c r="P94" i="9"/>
  <c r="N94" i="9"/>
  <c r="O94" i="9" s="1"/>
  <c r="M94" i="9"/>
  <c r="P93" i="9"/>
  <c r="N93" i="9"/>
  <c r="O93" i="9" s="1"/>
  <c r="M93" i="9"/>
  <c r="P92" i="9"/>
  <c r="N92" i="9"/>
  <c r="O92" i="9" s="1"/>
  <c r="M92" i="9"/>
  <c r="P91" i="9"/>
  <c r="N91" i="9"/>
  <c r="O91" i="9" s="1"/>
  <c r="M91" i="9"/>
  <c r="P90" i="9"/>
  <c r="N90" i="9"/>
  <c r="O90" i="9" s="1"/>
  <c r="M90" i="9"/>
  <c r="P89" i="9"/>
  <c r="N89" i="9"/>
  <c r="O89" i="9" s="1"/>
  <c r="M89" i="9"/>
  <c r="P88" i="9"/>
  <c r="N88" i="9"/>
  <c r="O88" i="9" s="1"/>
  <c r="M88" i="9"/>
  <c r="P87" i="9"/>
  <c r="N87" i="9"/>
  <c r="O87" i="9" s="1"/>
  <c r="M87" i="9"/>
  <c r="P86" i="9"/>
  <c r="N86" i="9"/>
  <c r="O86" i="9" s="1"/>
  <c r="M86" i="9"/>
  <c r="P85" i="9"/>
  <c r="N85" i="9"/>
  <c r="O85" i="9" s="1"/>
  <c r="M85" i="9"/>
  <c r="P84" i="9"/>
  <c r="N84" i="9"/>
  <c r="O84" i="9" s="1"/>
  <c r="M84" i="9"/>
  <c r="P83" i="9"/>
  <c r="N83" i="9"/>
  <c r="O83" i="9" s="1"/>
  <c r="M83" i="9"/>
  <c r="P82" i="9"/>
  <c r="N82" i="9"/>
  <c r="O82" i="9" s="1"/>
  <c r="M82" i="9"/>
  <c r="P81" i="9"/>
  <c r="N81" i="9"/>
  <c r="O81" i="9" s="1"/>
  <c r="M81" i="9"/>
  <c r="P80" i="9"/>
  <c r="N80" i="9"/>
  <c r="O80" i="9" s="1"/>
  <c r="M80" i="9"/>
  <c r="P79" i="9"/>
  <c r="N79" i="9"/>
  <c r="O79" i="9" s="1"/>
  <c r="M79" i="9"/>
  <c r="P78" i="9"/>
  <c r="N78" i="9"/>
  <c r="O78" i="9" s="1"/>
  <c r="M78" i="9"/>
  <c r="P77" i="9"/>
  <c r="N77" i="9"/>
  <c r="O77" i="9" s="1"/>
  <c r="M77" i="9"/>
  <c r="P76" i="9"/>
  <c r="N76" i="9"/>
  <c r="O76" i="9" s="1"/>
  <c r="M76" i="9"/>
  <c r="P75" i="9"/>
  <c r="N75" i="9"/>
  <c r="O75" i="9" s="1"/>
  <c r="M75" i="9"/>
  <c r="P74" i="9"/>
  <c r="N74" i="9"/>
  <c r="O74" i="9" s="1"/>
  <c r="M74" i="9"/>
  <c r="P73" i="9"/>
  <c r="N73" i="9"/>
  <c r="O73" i="9" s="1"/>
  <c r="M73" i="9"/>
  <c r="P72" i="9"/>
  <c r="N72" i="9"/>
  <c r="O72" i="9" s="1"/>
  <c r="M72" i="9"/>
  <c r="P71" i="9"/>
  <c r="N71" i="9"/>
  <c r="O71" i="9" s="1"/>
  <c r="M71" i="9"/>
  <c r="P70" i="9"/>
  <c r="N70" i="9"/>
  <c r="O70" i="9" s="1"/>
  <c r="M70" i="9"/>
  <c r="P69" i="9"/>
  <c r="N69" i="9"/>
  <c r="O69" i="9" s="1"/>
  <c r="M69" i="9"/>
  <c r="P68" i="9"/>
  <c r="N68" i="9"/>
  <c r="O68" i="9" s="1"/>
  <c r="M68" i="9"/>
  <c r="P67" i="9"/>
  <c r="N67" i="9"/>
  <c r="O67" i="9" s="1"/>
  <c r="M67" i="9"/>
  <c r="P66" i="9"/>
  <c r="N66" i="9"/>
  <c r="O66" i="9" s="1"/>
  <c r="M66" i="9"/>
  <c r="P65" i="9"/>
  <c r="N65" i="9"/>
  <c r="O65" i="9" s="1"/>
  <c r="M65" i="9"/>
  <c r="P64" i="9"/>
  <c r="N64" i="9"/>
  <c r="O64" i="9" s="1"/>
  <c r="M64" i="9"/>
  <c r="P63" i="9"/>
  <c r="N63" i="9"/>
  <c r="O63" i="9" s="1"/>
  <c r="M63" i="9"/>
  <c r="P62" i="9"/>
  <c r="N62" i="9"/>
  <c r="O62" i="9" s="1"/>
  <c r="M62" i="9"/>
  <c r="P61" i="9"/>
  <c r="N61" i="9"/>
  <c r="O61" i="9" s="1"/>
  <c r="M61" i="9"/>
  <c r="P60" i="9"/>
  <c r="N60" i="9"/>
  <c r="O60" i="9" s="1"/>
  <c r="M60" i="9"/>
  <c r="P59" i="9"/>
  <c r="N59" i="9"/>
  <c r="O59" i="9" s="1"/>
  <c r="M59" i="9"/>
  <c r="P58" i="9"/>
  <c r="N58" i="9"/>
  <c r="O58" i="9" s="1"/>
  <c r="M58" i="9"/>
  <c r="P57" i="9"/>
  <c r="N57" i="9"/>
  <c r="O57" i="9" s="1"/>
  <c r="M57" i="9"/>
  <c r="P56" i="9"/>
  <c r="N56" i="9"/>
  <c r="O56" i="9" s="1"/>
  <c r="M56" i="9"/>
  <c r="P55" i="9"/>
  <c r="N55" i="9"/>
  <c r="O55" i="9" s="1"/>
  <c r="M55" i="9"/>
  <c r="P54" i="9"/>
  <c r="N54" i="9"/>
  <c r="O54" i="9" s="1"/>
  <c r="M54" i="9"/>
  <c r="P53" i="9"/>
  <c r="N53" i="9"/>
  <c r="O53" i="9" s="1"/>
  <c r="M53" i="9"/>
  <c r="P52" i="9"/>
  <c r="N52" i="9"/>
  <c r="O52" i="9" s="1"/>
  <c r="M52" i="9"/>
  <c r="P51" i="9"/>
  <c r="N51" i="9"/>
  <c r="O51" i="9" s="1"/>
  <c r="M51" i="9"/>
  <c r="P50" i="9"/>
  <c r="N50" i="9"/>
  <c r="O50" i="9" s="1"/>
  <c r="M50" i="9"/>
  <c r="P49" i="9"/>
  <c r="N49" i="9"/>
  <c r="O49" i="9" s="1"/>
  <c r="M49" i="9"/>
  <c r="P48" i="9"/>
  <c r="N48" i="9"/>
  <c r="O48" i="9" s="1"/>
  <c r="M48" i="9"/>
  <c r="P47" i="9"/>
  <c r="N47" i="9"/>
  <c r="O47" i="9" s="1"/>
  <c r="M47" i="9"/>
  <c r="P46" i="9"/>
  <c r="N46" i="9"/>
  <c r="O46" i="9" s="1"/>
  <c r="M46" i="9"/>
  <c r="P45" i="9"/>
  <c r="N45" i="9"/>
  <c r="O45" i="9" s="1"/>
  <c r="M45" i="9"/>
  <c r="P44" i="9"/>
  <c r="N44" i="9"/>
  <c r="O44" i="9" s="1"/>
  <c r="M44" i="9"/>
  <c r="P43" i="9"/>
  <c r="N43" i="9"/>
  <c r="O43" i="9" s="1"/>
  <c r="M43" i="9"/>
  <c r="P42" i="9"/>
  <c r="N42" i="9"/>
  <c r="O42" i="9" s="1"/>
  <c r="M42" i="9"/>
  <c r="P41" i="9"/>
  <c r="N41" i="9"/>
  <c r="O41" i="9" s="1"/>
  <c r="M41" i="9"/>
  <c r="P40" i="9"/>
  <c r="N40" i="9"/>
  <c r="O40" i="9" s="1"/>
  <c r="M40" i="9"/>
  <c r="P39" i="9"/>
  <c r="N39" i="9"/>
  <c r="O39" i="9" s="1"/>
  <c r="M39" i="9"/>
  <c r="P38" i="9"/>
  <c r="N38" i="9"/>
  <c r="O38" i="9" s="1"/>
  <c r="M38" i="9"/>
  <c r="P37" i="9"/>
  <c r="N37" i="9"/>
  <c r="O37" i="9" s="1"/>
  <c r="M37" i="9"/>
  <c r="P36" i="9"/>
  <c r="N36" i="9"/>
  <c r="O36" i="9" s="1"/>
  <c r="M36" i="9"/>
  <c r="P35" i="9"/>
  <c r="N35" i="9"/>
  <c r="O35" i="9" s="1"/>
  <c r="M35" i="9"/>
  <c r="P34" i="9"/>
  <c r="N34" i="9"/>
  <c r="O34" i="9" s="1"/>
  <c r="M34" i="9"/>
  <c r="P33" i="9"/>
  <c r="N33" i="9"/>
  <c r="O33" i="9" s="1"/>
  <c r="M33" i="9"/>
  <c r="P32" i="9"/>
  <c r="N32" i="9"/>
  <c r="O32" i="9" s="1"/>
  <c r="M32" i="9"/>
  <c r="P31" i="9"/>
  <c r="N31" i="9"/>
  <c r="O31" i="9" s="1"/>
  <c r="M31" i="9"/>
  <c r="P30" i="9"/>
  <c r="N30" i="9"/>
  <c r="O30" i="9" s="1"/>
  <c r="M30" i="9"/>
  <c r="P29" i="9"/>
  <c r="N29" i="9"/>
  <c r="O29" i="9" s="1"/>
  <c r="M29" i="9"/>
  <c r="P28" i="9"/>
  <c r="N28" i="9"/>
  <c r="O28" i="9" s="1"/>
  <c r="M28" i="9"/>
  <c r="P27" i="9"/>
  <c r="N27" i="9"/>
  <c r="O27" i="9" s="1"/>
  <c r="M27" i="9"/>
  <c r="P26" i="9"/>
  <c r="N26" i="9"/>
  <c r="O26" i="9" s="1"/>
  <c r="M26" i="9"/>
  <c r="P25" i="9"/>
  <c r="N25" i="9"/>
  <c r="O25" i="9" s="1"/>
  <c r="M25" i="9"/>
  <c r="P24" i="9"/>
  <c r="N24" i="9"/>
  <c r="O24" i="9" s="1"/>
  <c r="M24" i="9"/>
  <c r="P23" i="9"/>
  <c r="N23" i="9"/>
  <c r="O23" i="9" s="1"/>
  <c r="M23" i="9"/>
  <c r="P22" i="9"/>
  <c r="N22" i="9"/>
  <c r="O22" i="9" s="1"/>
  <c r="M22" i="9"/>
  <c r="P21" i="9"/>
  <c r="N21" i="9"/>
  <c r="O21" i="9" s="1"/>
  <c r="M21" i="9"/>
  <c r="P20" i="9"/>
  <c r="N20" i="9"/>
  <c r="O20" i="9" s="1"/>
  <c r="M20" i="9"/>
  <c r="P19" i="9"/>
  <c r="N19" i="9"/>
  <c r="O19" i="9" s="1"/>
  <c r="M19" i="9"/>
  <c r="P18" i="9"/>
  <c r="N18" i="9"/>
  <c r="O18" i="9" s="1"/>
  <c r="M18" i="9"/>
  <c r="P17" i="9"/>
  <c r="N17" i="9"/>
  <c r="O17" i="9" s="1"/>
  <c r="M17" i="9"/>
  <c r="P16" i="9"/>
  <c r="N16" i="9"/>
  <c r="O16" i="9" s="1"/>
  <c r="M16" i="9"/>
  <c r="P15" i="9"/>
  <c r="O15" i="9"/>
  <c r="N15" i="9"/>
  <c r="M15" i="9"/>
  <c r="P14" i="9"/>
  <c r="N14" i="9"/>
  <c r="O14" i="9" s="1"/>
  <c r="M14" i="9"/>
  <c r="P13" i="9"/>
  <c r="O13" i="9"/>
  <c r="N13" i="9"/>
  <c r="M13" i="9"/>
  <c r="P12" i="9"/>
  <c r="N12" i="9"/>
  <c r="O12" i="9" s="1"/>
  <c r="M12" i="9"/>
  <c r="P11" i="9"/>
  <c r="N11" i="9"/>
  <c r="O11" i="9" s="1"/>
  <c r="M11" i="9"/>
  <c r="P10" i="9"/>
  <c r="O10" i="9"/>
  <c r="N10" i="9"/>
  <c r="M10" i="9"/>
  <c r="P9" i="9"/>
  <c r="N9" i="9"/>
  <c r="O9" i="9" s="1"/>
  <c r="M9" i="9"/>
  <c r="P8" i="9"/>
  <c r="N8" i="9"/>
  <c r="O8" i="9" s="1"/>
  <c r="M8" i="9"/>
  <c r="P7" i="9"/>
  <c r="N7" i="9"/>
  <c r="O7" i="9" s="1"/>
  <c r="M7" i="9"/>
  <c r="P6" i="9"/>
  <c r="N6" i="9"/>
  <c r="O6" i="9" s="1"/>
  <c r="M6" i="9"/>
  <c r="P5" i="9"/>
  <c r="N5" i="9"/>
  <c r="O5" i="9" s="1"/>
  <c r="M5" i="9"/>
  <c r="P4" i="9"/>
  <c r="N4" i="9"/>
  <c r="O4" i="9" s="1"/>
  <c r="M4" i="9"/>
  <c r="P3" i="9"/>
  <c r="N3" i="9"/>
  <c r="O3" i="9" s="1"/>
  <c r="M3" i="9"/>
  <c r="S2" i="9"/>
  <c r="Q2" i="9"/>
  <c r="V2" i="9" s="1"/>
  <c r="P2" i="9"/>
  <c r="N2" i="9"/>
  <c r="O2" i="9" s="1"/>
  <c r="M2" i="9"/>
  <c r="S2" i="8"/>
  <c r="V5" i="14" l="1"/>
  <c r="V5" i="4"/>
  <c r="V5" i="13"/>
  <c r="V5" i="11"/>
  <c r="AF2" i="11"/>
  <c r="Q8" i="14"/>
  <c r="Q20" i="14"/>
  <c r="Q32" i="14"/>
  <c r="Q44" i="14"/>
  <c r="Q56" i="14"/>
  <c r="Q68" i="14"/>
  <c r="Q80" i="14"/>
  <c r="Q92" i="14"/>
  <c r="Q104" i="14"/>
  <c r="Q116" i="14"/>
  <c r="Q128" i="14"/>
  <c r="Q140" i="14"/>
  <c r="Q9" i="14"/>
  <c r="Q21" i="14"/>
  <c r="Q33" i="14"/>
  <c r="Q45" i="14"/>
  <c r="Q57" i="14"/>
  <c r="Q69" i="14"/>
  <c r="Q81" i="14"/>
  <c r="Q93" i="14"/>
  <c r="Q105" i="14"/>
  <c r="Q117" i="14"/>
  <c r="Q129" i="14"/>
  <c r="Q141" i="14"/>
  <c r="Q10" i="14"/>
  <c r="Q22" i="14"/>
  <c r="Q34" i="14"/>
  <c r="Q46" i="14"/>
  <c r="Q58" i="14"/>
  <c r="Q70" i="14"/>
  <c r="Q82" i="14"/>
  <c r="Q94" i="14"/>
  <c r="Q106" i="14"/>
  <c r="Q118" i="14"/>
  <c r="Q130" i="14"/>
  <c r="Q142" i="14"/>
  <c r="Q11" i="14"/>
  <c r="Q23" i="14"/>
  <c r="Q35" i="14"/>
  <c r="Q47" i="14"/>
  <c r="Q59" i="14"/>
  <c r="Q71" i="14"/>
  <c r="Q83" i="14"/>
  <c r="Q95" i="14"/>
  <c r="Q107" i="14"/>
  <c r="Q119" i="14"/>
  <c r="Q131" i="14"/>
  <c r="Q143" i="14"/>
  <c r="Q12" i="14"/>
  <c r="Q24" i="14"/>
  <c r="Q36" i="14"/>
  <c r="Q48" i="14"/>
  <c r="Q60" i="14"/>
  <c r="Q72" i="14"/>
  <c r="Q84" i="14"/>
  <c r="Q96" i="14"/>
  <c r="Q108" i="14"/>
  <c r="Q120" i="14"/>
  <c r="Q132" i="14"/>
  <c r="Q144" i="14"/>
  <c r="Q13" i="14"/>
  <c r="Q25" i="14"/>
  <c r="Q37" i="14"/>
  <c r="Q49" i="14"/>
  <c r="Q61" i="14"/>
  <c r="Q73" i="14"/>
  <c r="Q85" i="14"/>
  <c r="Q97" i="14"/>
  <c r="Q109" i="14"/>
  <c r="Q121" i="14"/>
  <c r="Q133" i="14"/>
  <c r="Q2" i="14"/>
  <c r="Q14" i="14"/>
  <c r="Q26" i="14"/>
  <c r="Q38" i="14"/>
  <c r="Q50" i="14"/>
  <c r="Q62" i="14"/>
  <c r="Q74" i="14"/>
  <c r="Q86" i="14"/>
  <c r="Q98" i="14"/>
  <c r="Q110" i="14"/>
  <c r="Q122" i="14"/>
  <c r="Q134" i="14"/>
  <c r="Q3" i="14"/>
  <c r="Q15" i="14"/>
  <c r="Q27" i="14"/>
  <c r="Q39" i="14"/>
  <c r="Q51" i="14"/>
  <c r="Q63" i="14"/>
  <c r="Q75" i="14"/>
  <c r="Q87" i="14"/>
  <c r="Q99" i="14"/>
  <c r="Q111" i="14"/>
  <c r="Q123" i="14"/>
  <c r="Q135" i="14"/>
  <c r="Q4" i="14"/>
  <c r="Q16" i="14"/>
  <c r="Q28" i="14"/>
  <c r="Q40" i="14"/>
  <c r="Q52" i="14"/>
  <c r="Q64" i="14"/>
  <c r="Q76" i="14"/>
  <c r="Q88" i="14"/>
  <c r="Q100" i="14"/>
  <c r="Q112" i="14"/>
  <c r="Q124" i="14"/>
  <c r="Q136" i="14"/>
  <c r="Q5" i="14"/>
  <c r="Q17" i="14"/>
  <c r="Q29" i="14"/>
  <c r="Q41" i="14"/>
  <c r="Q53" i="14"/>
  <c r="Q65" i="14"/>
  <c r="Q77" i="14"/>
  <c r="Q89" i="14"/>
  <c r="Q101" i="14"/>
  <c r="Q113" i="14"/>
  <c r="Q125" i="14"/>
  <c r="Q137" i="14"/>
  <c r="Q6" i="14"/>
  <c r="Q18" i="14"/>
  <c r="Q30" i="14"/>
  <c r="Q42" i="14"/>
  <c r="Q54" i="14"/>
  <c r="Q66" i="14"/>
  <c r="Q78" i="14"/>
  <c r="Q90" i="14"/>
  <c r="Q102" i="14"/>
  <c r="Q114" i="14"/>
  <c r="Q126" i="14"/>
  <c r="Q138" i="14"/>
  <c r="Q7" i="14"/>
  <c r="Q19" i="14"/>
  <c r="Q31" i="14"/>
  <c r="Q43" i="14"/>
  <c r="Q55" i="14"/>
  <c r="Q67" i="14"/>
  <c r="Q79" i="14"/>
  <c r="Q91" i="14"/>
  <c r="Q103" i="14"/>
  <c r="Q115" i="14"/>
  <c r="Q127" i="14"/>
  <c r="Q139" i="14"/>
  <c r="V2" i="14"/>
  <c r="AD55" i="12"/>
  <c r="AE55" i="12" s="1"/>
  <c r="AD12" i="12"/>
  <c r="AE12" i="12" s="1"/>
  <c r="AD30" i="12"/>
  <c r="AE30" i="12" s="1"/>
  <c r="AD45" i="12"/>
  <c r="AE45" i="12" s="1"/>
  <c r="AD95" i="12"/>
  <c r="AE95" i="12" s="1"/>
  <c r="AD107" i="12"/>
  <c r="AE107" i="12" s="1"/>
  <c r="AD105" i="12"/>
  <c r="AE105" i="12" s="1"/>
  <c r="AD19" i="12"/>
  <c r="AE19" i="12" s="1"/>
  <c r="AD34" i="12"/>
  <c r="AE34" i="12" s="1"/>
  <c r="AD48" i="12"/>
  <c r="AE48" i="12" s="1"/>
  <c r="AD62" i="12"/>
  <c r="AE62" i="12" s="1"/>
  <c r="AD82" i="12"/>
  <c r="AE82" i="12" s="1"/>
  <c r="AD98" i="12"/>
  <c r="AE98" i="12" s="1"/>
  <c r="AD10" i="12"/>
  <c r="AE10" i="12" s="1"/>
  <c r="AD50" i="12"/>
  <c r="AE50" i="12" s="1"/>
  <c r="AD63" i="12"/>
  <c r="AE63" i="12" s="1"/>
  <c r="AD83" i="12"/>
  <c r="AE83" i="12" s="1"/>
  <c r="AD100" i="12"/>
  <c r="AE100" i="12" s="1"/>
  <c r="AD68" i="12"/>
  <c r="AE68" i="12" s="1"/>
  <c r="AD94" i="12"/>
  <c r="AE94" i="12" s="1"/>
  <c r="AD22" i="12"/>
  <c r="AE22" i="12" s="1"/>
  <c r="AD38" i="12"/>
  <c r="AE38" i="12" s="1"/>
  <c r="AD64" i="12"/>
  <c r="AE64" i="12" s="1"/>
  <c r="AD84" i="12"/>
  <c r="AE84" i="12" s="1"/>
  <c r="AD101" i="12"/>
  <c r="AE101" i="12" s="1"/>
  <c r="AD47" i="12"/>
  <c r="AE47" i="12" s="1"/>
  <c r="AD65" i="12"/>
  <c r="AE65" i="12" s="1"/>
  <c r="AD87" i="12"/>
  <c r="AE87" i="12" s="1"/>
  <c r="AD102" i="12"/>
  <c r="AE102" i="12" s="1"/>
  <c r="AD86" i="12"/>
  <c r="AE86" i="12" s="1"/>
  <c r="AD40" i="12"/>
  <c r="AE40" i="12" s="1"/>
  <c r="AD66" i="12"/>
  <c r="AE66" i="12" s="1"/>
  <c r="AD88" i="12"/>
  <c r="AE88" i="12" s="1"/>
  <c r="AD103" i="12"/>
  <c r="AE103" i="12" s="1"/>
  <c r="AD26" i="12"/>
  <c r="AE26" i="12" s="1"/>
  <c r="AD41" i="12"/>
  <c r="AE41" i="12" s="1"/>
  <c r="AD67" i="12"/>
  <c r="AE67" i="12" s="1"/>
  <c r="AD90" i="12"/>
  <c r="AE90" i="12" s="1"/>
  <c r="AD104" i="12"/>
  <c r="AE104" i="12" s="1"/>
  <c r="AD54" i="12"/>
  <c r="AE54" i="12" s="1"/>
  <c r="AD85" i="12"/>
  <c r="AE85" i="12" s="1"/>
  <c r="AD77" i="12"/>
  <c r="AE77" i="12" s="1"/>
  <c r="AD27" i="12"/>
  <c r="AE27" i="12" s="1"/>
  <c r="AD91" i="12"/>
  <c r="AE91" i="12" s="1"/>
  <c r="AD106" i="12"/>
  <c r="AE106" i="12" s="1"/>
  <c r="AD28" i="12"/>
  <c r="AE28" i="12" s="1"/>
  <c r="AD92" i="12"/>
  <c r="AE92" i="12" s="1"/>
  <c r="AD93" i="12"/>
  <c r="AE93" i="12" s="1"/>
  <c r="Q13" i="12"/>
  <c r="Q25" i="12"/>
  <c r="Q37" i="12"/>
  <c r="Q49" i="12"/>
  <c r="Q61" i="12"/>
  <c r="Q73" i="12"/>
  <c r="Q85" i="12"/>
  <c r="Q97" i="12"/>
  <c r="Q11" i="12"/>
  <c r="Q23" i="12"/>
  <c r="Q35" i="12"/>
  <c r="Q47" i="12"/>
  <c r="Q59" i="12"/>
  <c r="Q71" i="12"/>
  <c r="Q83" i="12"/>
  <c r="Q95" i="12"/>
  <c r="Q107" i="12"/>
  <c r="Q12" i="12"/>
  <c r="Q24" i="12"/>
  <c r="Q36" i="12"/>
  <c r="Q48" i="12"/>
  <c r="Q60" i="12"/>
  <c r="Q72" i="12"/>
  <c r="Q84" i="12"/>
  <c r="Q96" i="12"/>
  <c r="Q14" i="12"/>
  <c r="Q26" i="12"/>
  <c r="Q38" i="12"/>
  <c r="Q50" i="12"/>
  <c r="Q62" i="12"/>
  <c r="Q74" i="12"/>
  <c r="Q86" i="12"/>
  <c r="Q98" i="12"/>
  <c r="Q3" i="12"/>
  <c r="Q15" i="12"/>
  <c r="Q27" i="12"/>
  <c r="Q39" i="12"/>
  <c r="Q51" i="12"/>
  <c r="Q63" i="12"/>
  <c r="Q75" i="12"/>
  <c r="Q87" i="12"/>
  <c r="Q99" i="12"/>
  <c r="Q4" i="12"/>
  <c r="Q16" i="12"/>
  <c r="Q28" i="12"/>
  <c r="Q40" i="12"/>
  <c r="Q52" i="12"/>
  <c r="Q64" i="12"/>
  <c r="Q76" i="12"/>
  <c r="Q88" i="12"/>
  <c r="Q100" i="12"/>
  <c r="Q5" i="12"/>
  <c r="Q17" i="12"/>
  <c r="Q29" i="12"/>
  <c r="Q41" i="12"/>
  <c r="Q53" i="12"/>
  <c r="Q65" i="12"/>
  <c r="Q101" i="12"/>
  <c r="Q6" i="12"/>
  <c r="Q42" i="12"/>
  <c r="Q102" i="12"/>
  <c r="Q7" i="12"/>
  <c r="Q19" i="12"/>
  <c r="Q31" i="12"/>
  <c r="Q43" i="12"/>
  <c r="Q55" i="12"/>
  <c r="Q67" i="12"/>
  <c r="Q79" i="12"/>
  <c r="Q103" i="12"/>
  <c r="Q8" i="12"/>
  <c r="Q20" i="12"/>
  <c r="Q32" i="12"/>
  <c r="Q44" i="12"/>
  <c r="Q56" i="12"/>
  <c r="Q68" i="12"/>
  <c r="Q80" i="12"/>
  <c r="Q92" i="12"/>
  <c r="Q104" i="12"/>
  <c r="Q77" i="12"/>
  <c r="Q18" i="12"/>
  <c r="Q30" i="12"/>
  <c r="Q54" i="12"/>
  <c r="Q66" i="12"/>
  <c r="Q90" i="12"/>
  <c r="Q91" i="12"/>
  <c r="Q9" i="12"/>
  <c r="Q21" i="12"/>
  <c r="Q33" i="12"/>
  <c r="Q45" i="12"/>
  <c r="Q57" i="12"/>
  <c r="Q69" i="12"/>
  <c r="Q81" i="12"/>
  <c r="Q93" i="12"/>
  <c r="Q105" i="12"/>
  <c r="Q89" i="12"/>
  <c r="Q78" i="12"/>
  <c r="Q10" i="12"/>
  <c r="Q22" i="12"/>
  <c r="Q34" i="12"/>
  <c r="Q46" i="12"/>
  <c r="Q58" i="12"/>
  <c r="Q70" i="12"/>
  <c r="Q82" i="12"/>
  <c r="Q94" i="12"/>
  <c r="Q106" i="12"/>
  <c r="S2" i="12"/>
  <c r="Q2" i="12"/>
  <c r="U10" i="10"/>
  <c r="U11" i="10"/>
  <c r="U12" i="10"/>
  <c r="U2" i="13"/>
  <c r="R25" i="13"/>
  <c r="R2" i="13"/>
  <c r="R34" i="13"/>
  <c r="W15" i="13"/>
  <c r="S15" i="13"/>
  <c r="S23" i="13"/>
  <c r="T35" i="13"/>
  <c r="S30" i="13"/>
  <c r="T15" i="14"/>
  <c r="U35" i="14"/>
  <c r="T16" i="14"/>
  <c r="T34" i="4"/>
  <c r="Y15" i="4"/>
  <c r="T30" i="11"/>
  <c r="T23" i="11"/>
  <c r="U15" i="4"/>
  <c r="T25" i="4"/>
  <c r="Y16" i="4"/>
  <c r="U28" i="8"/>
  <c r="U29" i="8" s="1"/>
  <c r="U25" i="8"/>
  <c r="U26" i="8"/>
  <c r="U10" i="8"/>
  <c r="U27" i="8"/>
  <c r="U33" i="7"/>
  <c r="W16" i="13"/>
  <c r="U19" i="8"/>
  <c r="T32" i="12"/>
  <c r="U16" i="4"/>
  <c r="V17" i="13"/>
  <c r="S10" i="18"/>
  <c r="U19" i="7"/>
  <c r="U20" i="8"/>
  <c r="T15" i="12"/>
  <c r="S10" i="19"/>
  <c r="U20" i="7"/>
  <c r="U21" i="8"/>
  <c r="U31" i="4"/>
  <c r="S10" i="16"/>
  <c r="U21" i="7"/>
  <c r="R2" i="10"/>
  <c r="U2" i="10"/>
  <c r="S32" i="13"/>
  <c r="S7" i="19"/>
  <c r="T35" i="12"/>
  <c r="U11" i="8"/>
  <c r="W17" i="12"/>
  <c r="S7" i="17"/>
  <c r="S6" i="18"/>
  <c r="S10" i="17"/>
  <c r="U35" i="4"/>
  <c r="U20" i="9"/>
  <c r="R9" i="18"/>
  <c r="T6" i="18" s="1"/>
  <c r="U12" i="9"/>
  <c r="U21" i="9"/>
  <c r="S7" i="18"/>
  <c r="U10" i="9"/>
  <c r="U24" i="9"/>
  <c r="U35" i="11"/>
  <c r="S16" i="13"/>
  <c r="U25" i="9"/>
  <c r="R2" i="8"/>
  <c r="U29" i="10"/>
  <c r="U24" i="10"/>
  <c r="U25" i="10"/>
  <c r="U26" i="10"/>
  <c r="U19" i="10"/>
  <c r="U20" i="10"/>
  <c r="U21" i="10"/>
  <c r="U30" i="10"/>
  <c r="U31" i="10"/>
  <c r="U29" i="9"/>
  <c r="U30" i="9"/>
  <c r="U32" i="8"/>
  <c r="U33" i="8"/>
  <c r="U34" i="8"/>
  <c r="U25" i="7"/>
  <c r="U26" i="7"/>
  <c r="U27" i="7"/>
  <c r="U32" i="7"/>
  <c r="U34" i="7"/>
  <c r="U10" i="7"/>
  <c r="U11" i="7"/>
  <c r="R9" i="19"/>
  <c r="T8" i="19" s="1"/>
  <c r="S5" i="19"/>
  <c r="S9" i="19" s="1"/>
  <c r="S5" i="18"/>
  <c r="S9" i="18" s="1"/>
  <c r="T8" i="17"/>
  <c r="T7" i="17"/>
  <c r="T6" i="17"/>
  <c r="S5" i="17"/>
  <c r="S9" i="17" s="1"/>
  <c r="T5" i="17"/>
  <c r="R9" i="15"/>
  <c r="S8" i="15"/>
  <c r="S9" i="15" s="1"/>
  <c r="S6" i="16"/>
  <c r="S9" i="16" s="1"/>
  <c r="S7" i="16"/>
  <c r="S8" i="16"/>
  <c r="R9" i="16"/>
  <c r="T5" i="16" s="1"/>
  <c r="S24" i="13"/>
  <c r="S31" i="13"/>
  <c r="S33" i="13"/>
  <c r="S35" i="13"/>
  <c r="T23" i="14"/>
  <c r="W17" i="14"/>
  <c r="T33" i="14"/>
  <c r="S25" i="14"/>
  <c r="T32" i="14"/>
  <c r="T30" i="14"/>
  <c r="T35" i="14"/>
  <c r="T31" i="14"/>
  <c r="T24" i="14"/>
  <c r="S34" i="14"/>
  <c r="U2" i="14"/>
  <c r="X16" i="14"/>
  <c r="X15" i="14"/>
  <c r="U30" i="4"/>
  <c r="W2" i="4"/>
  <c r="U23" i="4"/>
  <c r="U33" i="4"/>
  <c r="U32" i="4"/>
  <c r="V35" i="4"/>
  <c r="U24" i="4"/>
  <c r="T2" i="4"/>
  <c r="X15" i="11"/>
  <c r="S25" i="11"/>
  <c r="W17" i="11"/>
  <c r="T33" i="11"/>
  <c r="T31" i="11"/>
  <c r="T32" i="11"/>
  <c r="X16" i="11"/>
  <c r="T24" i="11"/>
  <c r="T35" i="11"/>
  <c r="U35" i="12"/>
  <c r="S25" i="12"/>
  <c r="T16" i="12" s="1"/>
  <c r="T33" i="12"/>
  <c r="U2" i="12"/>
  <c r="V2" i="12"/>
  <c r="T30" i="12"/>
  <c r="T31" i="12"/>
  <c r="T23" i="12"/>
  <c r="T24" i="12"/>
  <c r="X15" i="12"/>
  <c r="X16" i="12"/>
  <c r="V2" i="10"/>
  <c r="W2" i="9"/>
  <c r="U2" i="9"/>
  <c r="R2" i="9"/>
  <c r="P115" i="8"/>
  <c r="N115" i="8"/>
  <c r="O115" i="8" s="1"/>
  <c r="M115" i="8"/>
  <c r="P114" i="8"/>
  <c r="N114" i="8"/>
  <c r="O114" i="8" s="1"/>
  <c r="M114" i="8"/>
  <c r="P113" i="8"/>
  <c r="N113" i="8"/>
  <c r="O113" i="8" s="1"/>
  <c r="M113" i="8"/>
  <c r="P112" i="8"/>
  <c r="N112" i="8"/>
  <c r="O112" i="8" s="1"/>
  <c r="M112" i="8"/>
  <c r="P111" i="8"/>
  <c r="N111" i="8"/>
  <c r="O111" i="8" s="1"/>
  <c r="M111" i="8"/>
  <c r="P110" i="8"/>
  <c r="N110" i="8"/>
  <c r="O110" i="8" s="1"/>
  <c r="M110" i="8"/>
  <c r="P109" i="8"/>
  <c r="N109" i="8"/>
  <c r="O109" i="8" s="1"/>
  <c r="M109" i="8"/>
  <c r="P108" i="8"/>
  <c r="N108" i="8"/>
  <c r="O108" i="8" s="1"/>
  <c r="M108" i="8"/>
  <c r="P107" i="8"/>
  <c r="N107" i="8"/>
  <c r="O107" i="8" s="1"/>
  <c r="M107" i="8"/>
  <c r="P106" i="8"/>
  <c r="N106" i="8"/>
  <c r="O106" i="8" s="1"/>
  <c r="M106" i="8"/>
  <c r="P105" i="8"/>
  <c r="N105" i="8"/>
  <c r="O105" i="8" s="1"/>
  <c r="M105" i="8"/>
  <c r="P104" i="8"/>
  <c r="N104" i="8"/>
  <c r="O104" i="8" s="1"/>
  <c r="M104" i="8"/>
  <c r="P103" i="8"/>
  <c r="N103" i="8"/>
  <c r="O103" i="8" s="1"/>
  <c r="M103" i="8"/>
  <c r="P102" i="8"/>
  <c r="N102" i="8"/>
  <c r="O102" i="8" s="1"/>
  <c r="M102" i="8"/>
  <c r="P101" i="8"/>
  <c r="N101" i="8"/>
  <c r="O101" i="8" s="1"/>
  <c r="M101" i="8"/>
  <c r="P100" i="8"/>
  <c r="N100" i="8"/>
  <c r="O100" i="8" s="1"/>
  <c r="M100" i="8"/>
  <c r="P99" i="8"/>
  <c r="N99" i="8"/>
  <c r="O99" i="8" s="1"/>
  <c r="M99" i="8"/>
  <c r="P98" i="8"/>
  <c r="N98" i="8"/>
  <c r="O98" i="8" s="1"/>
  <c r="M98" i="8"/>
  <c r="P97" i="8"/>
  <c r="N97" i="8"/>
  <c r="O97" i="8" s="1"/>
  <c r="M97" i="8"/>
  <c r="P96" i="8"/>
  <c r="N96" i="8"/>
  <c r="O96" i="8" s="1"/>
  <c r="M96" i="8"/>
  <c r="P95" i="8"/>
  <c r="N95" i="8"/>
  <c r="O95" i="8" s="1"/>
  <c r="M95" i="8"/>
  <c r="P94" i="8"/>
  <c r="N94" i="8"/>
  <c r="O94" i="8" s="1"/>
  <c r="M94" i="8"/>
  <c r="P93" i="8"/>
  <c r="N93" i="8"/>
  <c r="O93" i="8" s="1"/>
  <c r="M93" i="8"/>
  <c r="P92" i="8"/>
  <c r="N92" i="8"/>
  <c r="O92" i="8" s="1"/>
  <c r="M92" i="8"/>
  <c r="P91" i="8"/>
  <c r="N91" i="8"/>
  <c r="O91" i="8" s="1"/>
  <c r="M91" i="8"/>
  <c r="P90" i="8"/>
  <c r="N90" i="8"/>
  <c r="O90" i="8" s="1"/>
  <c r="M90" i="8"/>
  <c r="P89" i="8"/>
  <c r="N89" i="8"/>
  <c r="O89" i="8" s="1"/>
  <c r="M89" i="8"/>
  <c r="P88" i="8"/>
  <c r="N88" i="8"/>
  <c r="O88" i="8" s="1"/>
  <c r="M88" i="8"/>
  <c r="P87" i="8"/>
  <c r="N87" i="8"/>
  <c r="O87" i="8" s="1"/>
  <c r="M87" i="8"/>
  <c r="P86" i="8"/>
  <c r="N86" i="8"/>
  <c r="O86" i="8" s="1"/>
  <c r="M86" i="8"/>
  <c r="P85" i="8"/>
  <c r="N85" i="8"/>
  <c r="O85" i="8" s="1"/>
  <c r="M85" i="8"/>
  <c r="P84" i="8"/>
  <c r="N84" i="8"/>
  <c r="O84" i="8" s="1"/>
  <c r="M84" i="8"/>
  <c r="P83" i="8"/>
  <c r="N83" i="8"/>
  <c r="O83" i="8" s="1"/>
  <c r="M83" i="8"/>
  <c r="P82" i="8"/>
  <c r="N82" i="8"/>
  <c r="O82" i="8" s="1"/>
  <c r="M82" i="8"/>
  <c r="P81" i="8"/>
  <c r="N81" i="8"/>
  <c r="O81" i="8" s="1"/>
  <c r="M81" i="8"/>
  <c r="P80" i="8"/>
  <c r="N80" i="8"/>
  <c r="O80" i="8" s="1"/>
  <c r="M80" i="8"/>
  <c r="P79" i="8"/>
  <c r="N79" i="8"/>
  <c r="O79" i="8" s="1"/>
  <c r="M79" i="8"/>
  <c r="P78" i="8"/>
  <c r="N78" i="8"/>
  <c r="O78" i="8" s="1"/>
  <c r="M78" i="8"/>
  <c r="P77" i="8"/>
  <c r="N77" i="8"/>
  <c r="O77" i="8" s="1"/>
  <c r="M77" i="8"/>
  <c r="P76" i="8"/>
  <c r="N76" i="8"/>
  <c r="O76" i="8" s="1"/>
  <c r="M76" i="8"/>
  <c r="P75" i="8"/>
  <c r="N75" i="8"/>
  <c r="O75" i="8" s="1"/>
  <c r="M75" i="8"/>
  <c r="P74" i="8"/>
  <c r="N74" i="8"/>
  <c r="O74" i="8" s="1"/>
  <c r="M74" i="8"/>
  <c r="P73" i="8"/>
  <c r="N73" i="8"/>
  <c r="O73" i="8" s="1"/>
  <c r="M73" i="8"/>
  <c r="P72" i="8"/>
  <c r="N72" i="8"/>
  <c r="O72" i="8" s="1"/>
  <c r="M72" i="8"/>
  <c r="P71" i="8"/>
  <c r="N71" i="8"/>
  <c r="O71" i="8" s="1"/>
  <c r="M71" i="8"/>
  <c r="P70" i="8"/>
  <c r="N70" i="8"/>
  <c r="O70" i="8" s="1"/>
  <c r="P69" i="8"/>
  <c r="N69" i="8"/>
  <c r="O69" i="8" s="1"/>
  <c r="M69" i="8"/>
  <c r="P68" i="8"/>
  <c r="N68" i="8"/>
  <c r="O68" i="8" s="1"/>
  <c r="M68" i="8"/>
  <c r="P67" i="8"/>
  <c r="N67" i="8"/>
  <c r="O67" i="8" s="1"/>
  <c r="M67" i="8"/>
  <c r="P66" i="8"/>
  <c r="N66" i="8"/>
  <c r="O66" i="8" s="1"/>
  <c r="M66" i="8"/>
  <c r="P65" i="8"/>
  <c r="N65" i="8"/>
  <c r="O65" i="8" s="1"/>
  <c r="M65" i="8"/>
  <c r="P64" i="8"/>
  <c r="N64" i="8"/>
  <c r="O64" i="8" s="1"/>
  <c r="M64" i="8"/>
  <c r="P63" i="8"/>
  <c r="N63" i="8"/>
  <c r="O63" i="8" s="1"/>
  <c r="M63" i="8"/>
  <c r="P62" i="8"/>
  <c r="N62" i="8"/>
  <c r="O62" i="8" s="1"/>
  <c r="M62" i="8"/>
  <c r="P61" i="8"/>
  <c r="N61" i="8"/>
  <c r="O61" i="8" s="1"/>
  <c r="M61" i="8"/>
  <c r="P60" i="8"/>
  <c r="N60" i="8"/>
  <c r="O60" i="8" s="1"/>
  <c r="M60" i="8"/>
  <c r="P59" i="8"/>
  <c r="N59" i="8"/>
  <c r="O59" i="8" s="1"/>
  <c r="M59" i="8"/>
  <c r="P58" i="8"/>
  <c r="N58" i="8"/>
  <c r="O58" i="8" s="1"/>
  <c r="M58" i="8"/>
  <c r="P57" i="8"/>
  <c r="N57" i="8"/>
  <c r="O57" i="8" s="1"/>
  <c r="M57" i="8"/>
  <c r="P56" i="8"/>
  <c r="N56" i="8"/>
  <c r="O56" i="8" s="1"/>
  <c r="M56" i="8"/>
  <c r="P55" i="8"/>
  <c r="N55" i="8"/>
  <c r="O55" i="8" s="1"/>
  <c r="M55" i="8"/>
  <c r="P54" i="8"/>
  <c r="N54" i="8"/>
  <c r="O54" i="8" s="1"/>
  <c r="M54" i="8"/>
  <c r="P53" i="8"/>
  <c r="N53" i="8"/>
  <c r="O53" i="8" s="1"/>
  <c r="M53" i="8"/>
  <c r="P52" i="8"/>
  <c r="N52" i="8"/>
  <c r="O52" i="8" s="1"/>
  <c r="M52" i="8"/>
  <c r="P51" i="8"/>
  <c r="N51" i="8"/>
  <c r="O51" i="8" s="1"/>
  <c r="M51" i="8"/>
  <c r="P50" i="8"/>
  <c r="N50" i="8"/>
  <c r="O50" i="8" s="1"/>
  <c r="M50" i="8"/>
  <c r="P49" i="8"/>
  <c r="N49" i="8"/>
  <c r="O49" i="8" s="1"/>
  <c r="M49" i="8"/>
  <c r="P48" i="8"/>
  <c r="N48" i="8"/>
  <c r="O48" i="8" s="1"/>
  <c r="M48" i="8"/>
  <c r="P47" i="8"/>
  <c r="N47" i="8"/>
  <c r="O47" i="8" s="1"/>
  <c r="M47" i="8"/>
  <c r="P46" i="8"/>
  <c r="N46" i="8"/>
  <c r="O46" i="8" s="1"/>
  <c r="M46" i="8"/>
  <c r="P45" i="8"/>
  <c r="N45" i="8"/>
  <c r="O45" i="8" s="1"/>
  <c r="M45" i="8"/>
  <c r="P44" i="8"/>
  <c r="N44" i="8"/>
  <c r="O44" i="8" s="1"/>
  <c r="M44" i="8"/>
  <c r="P43" i="8"/>
  <c r="N43" i="8"/>
  <c r="O43" i="8" s="1"/>
  <c r="M43" i="8"/>
  <c r="P42" i="8"/>
  <c r="N42" i="8"/>
  <c r="O42" i="8" s="1"/>
  <c r="M42" i="8"/>
  <c r="P41" i="8"/>
  <c r="N41" i="8"/>
  <c r="O41" i="8" s="1"/>
  <c r="M41" i="8"/>
  <c r="P40" i="8"/>
  <c r="N40" i="8"/>
  <c r="O40" i="8" s="1"/>
  <c r="M40" i="8"/>
  <c r="P39" i="8"/>
  <c r="N39" i="8"/>
  <c r="O39" i="8" s="1"/>
  <c r="M39" i="8"/>
  <c r="P38" i="8"/>
  <c r="N38" i="8"/>
  <c r="O38" i="8" s="1"/>
  <c r="M38" i="8"/>
  <c r="P37" i="8"/>
  <c r="N37" i="8"/>
  <c r="O37" i="8" s="1"/>
  <c r="M37" i="8"/>
  <c r="P36" i="8"/>
  <c r="N36" i="8"/>
  <c r="O36" i="8" s="1"/>
  <c r="M36" i="8"/>
  <c r="P35" i="8"/>
  <c r="N35" i="8"/>
  <c r="O35" i="8" s="1"/>
  <c r="M35" i="8"/>
  <c r="P34" i="8"/>
  <c r="N34" i="8"/>
  <c r="O34" i="8" s="1"/>
  <c r="M34" i="8"/>
  <c r="P33" i="8"/>
  <c r="N33" i="8"/>
  <c r="O33" i="8" s="1"/>
  <c r="M33" i="8"/>
  <c r="P32" i="8"/>
  <c r="N32" i="8"/>
  <c r="O32" i="8" s="1"/>
  <c r="M32" i="8"/>
  <c r="P31" i="8"/>
  <c r="O31" i="8"/>
  <c r="N31" i="8"/>
  <c r="P30" i="8"/>
  <c r="N30" i="8"/>
  <c r="O30" i="8" s="1"/>
  <c r="M30" i="8"/>
  <c r="P29" i="8"/>
  <c r="N29" i="8"/>
  <c r="O29" i="8" s="1"/>
  <c r="M29" i="8"/>
  <c r="P28" i="8"/>
  <c r="N28" i="8"/>
  <c r="O28" i="8" s="1"/>
  <c r="M28" i="8"/>
  <c r="P27" i="8"/>
  <c r="N27" i="8"/>
  <c r="O27" i="8" s="1"/>
  <c r="M27" i="8"/>
  <c r="P26" i="8"/>
  <c r="N26" i="8"/>
  <c r="O26" i="8" s="1"/>
  <c r="M26" i="8"/>
  <c r="P25" i="8"/>
  <c r="N25" i="8"/>
  <c r="O25" i="8" s="1"/>
  <c r="M25" i="8"/>
  <c r="P24" i="8"/>
  <c r="N24" i="8"/>
  <c r="O24" i="8" s="1"/>
  <c r="M24" i="8"/>
  <c r="P23" i="8"/>
  <c r="N23" i="8"/>
  <c r="O23" i="8" s="1"/>
  <c r="M23" i="8"/>
  <c r="P22" i="8"/>
  <c r="N22" i="8"/>
  <c r="O22" i="8" s="1"/>
  <c r="M22" i="8"/>
  <c r="P21" i="8"/>
  <c r="N21" i="8"/>
  <c r="O21" i="8" s="1"/>
  <c r="M21" i="8"/>
  <c r="P20" i="8"/>
  <c r="N20" i="8"/>
  <c r="O20" i="8" s="1"/>
  <c r="M20" i="8"/>
  <c r="P19" i="8"/>
  <c r="N19" i="8"/>
  <c r="O19" i="8" s="1"/>
  <c r="M19" i="8"/>
  <c r="P18" i="8"/>
  <c r="N18" i="8"/>
  <c r="O18" i="8" s="1"/>
  <c r="M18" i="8"/>
  <c r="P17" i="8"/>
  <c r="N17" i="8"/>
  <c r="O17" i="8" s="1"/>
  <c r="M17" i="8"/>
  <c r="P16" i="8"/>
  <c r="N16" i="8"/>
  <c r="O16" i="8" s="1"/>
  <c r="M16" i="8"/>
  <c r="P15" i="8"/>
  <c r="N15" i="8"/>
  <c r="O15" i="8" s="1"/>
  <c r="M15" i="8"/>
  <c r="P14" i="8"/>
  <c r="N14" i="8"/>
  <c r="O14" i="8" s="1"/>
  <c r="M14" i="8"/>
  <c r="P13" i="8"/>
  <c r="N13" i="8"/>
  <c r="O13" i="8" s="1"/>
  <c r="M13" i="8"/>
  <c r="P12" i="8"/>
  <c r="N12" i="8"/>
  <c r="O12" i="8" s="1"/>
  <c r="M12" i="8"/>
  <c r="P11" i="8"/>
  <c r="N11" i="8"/>
  <c r="O11" i="8" s="1"/>
  <c r="M11" i="8"/>
  <c r="P10" i="8"/>
  <c r="N10" i="8"/>
  <c r="O10" i="8" s="1"/>
  <c r="M10" i="8"/>
  <c r="P9" i="8"/>
  <c r="N9" i="8"/>
  <c r="O9" i="8" s="1"/>
  <c r="M9" i="8"/>
  <c r="P8" i="8"/>
  <c r="N8" i="8"/>
  <c r="O8" i="8" s="1"/>
  <c r="M8" i="8"/>
  <c r="P7" i="8"/>
  <c r="N7" i="8"/>
  <c r="O7" i="8" s="1"/>
  <c r="M7" i="8"/>
  <c r="P6" i="8"/>
  <c r="N6" i="8"/>
  <c r="O6" i="8" s="1"/>
  <c r="P5" i="8"/>
  <c r="N5" i="8"/>
  <c r="O5" i="8" s="1"/>
  <c r="M5" i="8"/>
  <c r="P4" i="8"/>
  <c r="N4" i="8"/>
  <c r="O4" i="8" s="1"/>
  <c r="M4" i="8"/>
  <c r="P3" i="8"/>
  <c r="N3" i="8"/>
  <c r="O3" i="8" s="1"/>
  <c r="M3" i="8"/>
  <c r="V2" i="8"/>
  <c r="P2" i="8"/>
  <c r="N2" i="8"/>
  <c r="O2" i="8" s="1"/>
  <c r="M2" i="8"/>
  <c r="T16" i="3"/>
  <c r="T9" i="3"/>
  <c r="T34" i="3"/>
  <c r="T33" i="3"/>
  <c r="T32" i="3"/>
  <c r="T27" i="3"/>
  <c r="T26" i="3"/>
  <c r="T25" i="3"/>
  <c r="T21" i="3"/>
  <c r="T20" i="3"/>
  <c r="T19" i="3"/>
  <c r="T15" i="3"/>
  <c r="T31" i="3" s="1"/>
  <c r="T14" i="3"/>
  <c r="T18" i="3" s="1"/>
  <c r="T13" i="3"/>
  <c r="T24" i="3" s="1"/>
  <c r="T12" i="3"/>
  <c r="T11" i="3"/>
  <c r="T10" i="3"/>
  <c r="U10" i="3" s="1"/>
  <c r="M3" i="7"/>
  <c r="N3" i="7"/>
  <c r="O3" i="7" s="1"/>
  <c r="P3" i="7"/>
  <c r="M4" i="7"/>
  <c r="N4" i="7"/>
  <c r="O4" i="7" s="1"/>
  <c r="P4" i="7"/>
  <c r="M5" i="7"/>
  <c r="N5" i="7"/>
  <c r="O5" i="7" s="1"/>
  <c r="P5" i="7"/>
  <c r="M6" i="7"/>
  <c r="N6" i="7"/>
  <c r="O6" i="7" s="1"/>
  <c r="P6" i="7"/>
  <c r="M7" i="7"/>
  <c r="N7" i="7"/>
  <c r="O7" i="7" s="1"/>
  <c r="P7" i="7"/>
  <c r="M8" i="7"/>
  <c r="N8" i="7"/>
  <c r="O8" i="7" s="1"/>
  <c r="P8" i="7"/>
  <c r="M9" i="7"/>
  <c r="N9" i="7"/>
  <c r="O9" i="7" s="1"/>
  <c r="P9" i="7"/>
  <c r="M10" i="7"/>
  <c r="N10" i="7"/>
  <c r="O10" i="7" s="1"/>
  <c r="P10" i="7"/>
  <c r="M11" i="7"/>
  <c r="N11" i="7"/>
  <c r="O11" i="7" s="1"/>
  <c r="P11" i="7"/>
  <c r="M12" i="7"/>
  <c r="N12" i="7"/>
  <c r="O12" i="7" s="1"/>
  <c r="P12" i="7"/>
  <c r="M13" i="7"/>
  <c r="N13" i="7"/>
  <c r="O13" i="7" s="1"/>
  <c r="P13" i="7"/>
  <c r="M14" i="7"/>
  <c r="N14" i="7"/>
  <c r="O14" i="7" s="1"/>
  <c r="P14" i="7"/>
  <c r="M15" i="7"/>
  <c r="N15" i="7"/>
  <c r="O15" i="7" s="1"/>
  <c r="P15" i="7"/>
  <c r="M16" i="7"/>
  <c r="N16" i="7"/>
  <c r="O16" i="7" s="1"/>
  <c r="P16" i="7"/>
  <c r="M17" i="7"/>
  <c r="N17" i="7"/>
  <c r="O17" i="7" s="1"/>
  <c r="P17" i="7"/>
  <c r="M18" i="7"/>
  <c r="N18" i="7"/>
  <c r="O18" i="7" s="1"/>
  <c r="P18" i="7"/>
  <c r="M19" i="7"/>
  <c r="N19" i="7"/>
  <c r="O19" i="7" s="1"/>
  <c r="P19" i="7"/>
  <c r="M20" i="7"/>
  <c r="N20" i="7"/>
  <c r="O20" i="7" s="1"/>
  <c r="P20" i="7"/>
  <c r="N21" i="7"/>
  <c r="O21" i="7" s="1"/>
  <c r="P21" i="7"/>
  <c r="M22" i="7"/>
  <c r="N22" i="7"/>
  <c r="O22" i="7" s="1"/>
  <c r="P22" i="7"/>
  <c r="M23" i="7"/>
  <c r="N23" i="7"/>
  <c r="O23" i="7" s="1"/>
  <c r="P23" i="7"/>
  <c r="M24" i="7"/>
  <c r="N24" i="7"/>
  <c r="O24" i="7" s="1"/>
  <c r="P24" i="7"/>
  <c r="M25" i="7"/>
  <c r="N25" i="7"/>
  <c r="O25" i="7" s="1"/>
  <c r="P25" i="7"/>
  <c r="M26" i="7"/>
  <c r="N26" i="7"/>
  <c r="O26" i="7" s="1"/>
  <c r="P26" i="7"/>
  <c r="M27" i="7"/>
  <c r="N27" i="7"/>
  <c r="O27" i="7" s="1"/>
  <c r="P27" i="7"/>
  <c r="M28" i="7"/>
  <c r="N28" i="7"/>
  <c r="O28" i="7" s="1"/>
  <c r="P28" i="7"/>
  <c r="M29" i="7"/>
  <c r="N29" i="7"/>
  <c r="O29" i="7" s="1"/>
  <c r="P29" i="7"/>
  <c r="M30" i="7"/>
  <c r="N30" i="7"/>
  <c r="O30" i="7" s="1"/>
  <c r="P30" i="7"/>
  <c r="M31" i="7"/>
  <c r="N31" i="7"/>
  <c r="O31" i="7" s="1"/>
  <c r="P31" i="7"/>
  <c r="M32" i="7"/>
  <c r="N32" i="7"/>
  <c r="O32" i="7" s="1"/>
  <c r="P32" i="7"/>
  <c r="N33" i="7"/>
  <c r="O33" i="7" s="1"/>
  <c r="P33" i="7"/>
  <c r="M34" i="7"/>
  <c r="N34" i="7"/>
  <c r="O34" i="7" s="1"/>
  <c r="P34" i="7"/>
  <c r="M35" i="7"/>
  <c r="N35" i="7"/>
  <c r="O35" i="7" s="1"/>
  <c r="P35" i="7"/>
  <c r="M36" i="7"/>
  <c r="N36" i="7"/>
  <c r="O36" i="7" s="1"/>
  <c r="P36" i="7"/>
  <c r="M37" i="7"/>
  <c r="N37" i="7"/>
  <c r="O37" i="7" s="1"/>
  <c r="P37" i="7"/>
  <c r="M38" i="7"/>
  <c r="N38" i="7"/>
  <c r="O38" i="7" s="1"/>
  <c r="P38" i="7"/>
  <c r="M39" i="7"/>
  <c r="N39" i="7"/>
  <c r="O39" i="7" s="1"/>
  <c r="P39" i="7"/>
  <c r="M40" i="7"/>
  <c r="N40" i="7"/>
  <c r="O40" i="7" s="1"/>
  <c r="P40" i="7"/>
  <c r="M41" i="7"/>
  <c r="N41" i="7"/>
  <c r="O41" i="7" s="1"/>
  <c r="P41" i="7"/>
  <c r="M42" i="7"/>
  <c r="N42" i="7"/>
  <c r="O42" i="7" s="1"/>
  <c r="P42" i="7"/>
  <c r="M43" i="7"/>
  <c r="N43" i="7"/>
  <c r="O43" i="7" s="1"/>
  <c r="P43" i="7"/>
  <c r="M44" i="7"/>
  <c r="N44" i="7"/>
  <c r="O44" i="7" s="1"/>
  <c r="P44" i="7"/>
  <c r="M45" i="7"/>
  <c r="N45" i="7"/>
  <c r="O45" i="7" s="1"/>
  <c r="P45" i="7"/>
  <c r="M46" i="7"/>
  <c r="N46" i="7"/>
  <c r="O46" i="7" s="1"/>
  <c r="P46" i="7"/>
  <c r="M47" i="7"/>
  <c r="N47" i="7"/>
  <c r="O47" i="7" s="1"/>
  <c r="P47" i="7"/>
  <c r="M48" i="7"/>
  <c r="N48" i="7"/>
  <c r="O48" i="7" s="1"/>
  <c r="P48" i="7"/>
  <c r="M49" i="7"/>
  <c r="N49" i="7"/>
  <c r="O49" i="7" s="1"/>
  <c r="P49" i="7"/>
  <c r="N50" i="7"/>
  <c r="O50" i="7" s="1"/>
  <c r="P50" i="7"/>
  <c r="M51" i="7"/>
  <c r="N51" i="7"/>
  <c r="O51" i="7" s="1"/>
  <c r="P51" i="7"/>
  <c r="M52" i="7"/>
  <c r="N52" i="7"/>
  <c r="O52" i="7" s="1"/>
  <c r="P52" i="7"/>
  <c r="M53" i="7"/>
  <c r="N53" i="7"/>
  <c r="O53" i="7" s="1"/>
  <c r="P53" i="7"/>
  <c r="M54" i="7"/>
  <c r="N54" i="7"/>
  <c r="O54" i="7" s="1"/>
  <c r="P54" i="7"/>
  <c r="M55" i="7"/>
  <c r="N55" i="7"/>
  <c r="O55" i="7" s="1"/>
  <c r="P55" i="7"/>
  <c r="N56" i="7"/>
  <c r="O56" i="7" s="1"/>
  <c r="P56" i="7"/>
  <c r="M57" i="7"/>
  <c r="N57" i="7"/>
  <c r="O57" i="7" s="1"/>
  <c r="P57" i="7"/>
  <c r="M58" i="7"/>
  <c r="N58" i="7"/>
  <c r="O58" i="7" s="1"/>
  <c r="P58" i="7"/>
  <c r="M59" i="7"/>
  <c r="N59" i="7"/>
  <c r="O59" i="7" s="1"/>
  <c r="P59" i="7"/>
  <c r="N60" i="7"/>
  <c r="O60" i="7" s="1"/>
  <c r="P60" i="7"/>
  <c r="M61" i="7"/>
  <c r="N61" i="7"/>
  <c r="O61" i="7" s="1"/>
  <c r="P61" i="7"/>
  <c r="M62" i="7"/>
  <c r="N62" i="7"/>
  <c r="O62" i="7" s="1"/>
  <c r="P62" i="7"/>
  <c r="M63" i="7"/>
  <c r="N63" i="7"/>
  <c r="O63" i="7" s="1"/>
  <c r="P63" i="7"/>
  <c r="M64" i="7"/>
  <c r="N64" i="7"/>
  <c r="O64" i="7" s="1"/>
  <c r="P64" i="7"/>
  <c r="N65" i="7"/>
  <c r="O65" i="7" s="1"/>
  <c r="P65" i="7"/>
  <c r="M66" i="7"/>
  <c r="N66" i="7"/>
  <c r="O66" i="7" s="1"/>
  <c r="P66" i="7"/>
  <c r="M67" i="7"/>
  <c r="N67" i="7"/>
  <c r="O67" i="7" s="1"/>
  <c r="P67" i="7"/>
  <c r="M68" i="7"/>
  <c r="N68" i="7"/>
  <c r="O68" i="7" s="1"/>
  <c r="P68" i="7"/>
  <c r="M69" i="7"/>
  <c r="N69" i="7"/>
  <c r="O69" i="7" s="1"/>
  <c r="P69" i="7"/>
  <c r="M70" i="7"/>
  <c r="N70" i="7"/>
  <c r="O70" i="7" s="1"/>
  <c r="P70" i="7"/>
  <c r="M71" i="7"/>
  <c r="N71" i="7"/>
  <c r="O71" i="7" s="1"/>
  <c r="P71" i="7"/>
  <c r="M72" i="7"/>
  <c r="N72" i="7"/>
  <c r="O72" i="7" s="1"/>
  <c r="P72" i="7"/>
  <c r="N73" i="7"/>
  <c r="O73" i="7" s="1"/>
  <c r="P73" i="7"/>
  <c r="M74" i="7"/>
  <c r="N74" i="7"/>
  <c r="O74" i="7" s="1"/>
  <c r="P74" i="7"/>
  <c r="M75" i="7"/>
  <c r="N75" i="7"/>
  <c r="O75" i="7" s="1"/>
  <c r="P75" i="7"/>
  <c r="M76" i="7"/>
  <c r="N76" i="7"/>
  <c r="O76" i="7" s="1"/>
  <c r="P76" i="7"/>
  <c r="M77" i="7"/>
  <c r="N77" i="7"/>
  <c r="O77" i="7" s="1"/>
  <c r="P77" i="7"/>
  <c r="M78" i="7"/>
  <c r="N78" i="7"/>
  <c r="O78" i="7" s="1"/>
  <c r="P78" i="7"/>
  <c r="M79" i="7"/>
  <c r="N79" i="7"/>
  <c r="O79" i="7" s="1"/>
  <c r="P79" i="7"/>
  <c r="M80" i="7"/>
  <c r="N80" i="7"/>
  <c r="O80" i="7" s="1"/>
  <c r="P80" i="7"/>
  <c r="M81" i="7"/>
  <c r="N81" i="7"/>
  <c r="O81" i="7" s="1"/>
  <c r="P81" i="7"/>
  <c r="M82" i="7"/>
  <c r="N82" i="7"/>
  <c r="O82" i="7" s="1"/>
  <c r="P82" i="7"/>
  <c r="M83" i="7"/>
  <c r="N83" i="7"/>
  <c r="O83" i="7" s="1"/>
  <c r="P83" i="7"/>
  <c r="N84" i="7"/>
  <c r="O84" i="7" s="1"/>
  <c r="P84" i="7"/>
  <c r="M85" i="7"/>
  <c r="N85" i="7"/>
  <c r="O85" i="7" s="1"/>
  <c r="P85" i="7"/>
  <c r="M86" i="7"/>
  <c r="N86" i="7"/>
  <c r="O86" i="7" s="1"/>
  <c r="P86" i="7"/>
  <c r="M87" i="7"/>
  <c r="N87" i="7"/>
  <c r="O87" i="7" s="1"/>
  <c r="P87" i="7"/>
  <c r="M88" i="7"/>
  <c r="N88" i="7"/>
  <c r="O88" i="7" s="1"/>
  <c r="P88" i="7"/>
  <c r="M89" i="7"/>
  <c r="N89" i="7"/>
  <c r="O89" i="7" s="1"/>
  <c r="P89" i="7"/>
  <c r="M90" i="7"/>
  <c r="N90" i="7"/>
  <c r="O90" i="7" s="1"/>
  <c r="P90" i="7"/>
  <c r="M91" i="7"/>
  <c r="N91" i="7"/>
  <c r="O91" i="7" s="1"/>
  <c r="P91" i="7"/>
  <c r="M92" i="7"/>
  <c r="N92" i="7"/>
  <c r="O92" i="7" s="1"/>
  <c r="P92" i="7"/>
  <c r="M93" i="7"/>
  <c r="N93" i="7"/>
  <c r="O93" i="7" s="1"/>
  <c r="P93" i="7"/>
  <c r="M94" i="7"/>
  <c r="N94" i="7"/>
  <c r="O94" i="7" s="1"/>
  <c r="P94" i="7"/>
  <c r="M95" i="7"/>
  <c r="N95" i="7"/>
  <c r="O95" i="7" s="1"/>
  <c r="P95" i="7"/>
  <c r="M96" i="7"/>
  <c r="N96" i="7"/>
  <c r="O96" i="7" s="1"/>
  <c r="P96" i="7"/>
  <c r="M97" i="7"/>
  <c r="N97" i="7"/>
  <c r="O97" i="7" s="1"/>
  <c r="P97" i="7"/>
  <c r="M98" i="7"/>
  <c r="N98" i="7"/>
  <c r="O98" i="7" s="1"/>
  <c r="P98" i="7"/>
  <c r="M99" i="7"/>
  <c r="N99" i="7"/>
  <c r="O99" i="7" s="1"/>
  <c r="P99" i="7"/>
  <c r="M100" i="7"/>
  <c r="N100" i="7"/>
  <c r="O100" i="7" s="1"/>
  <c r="P100" i="7"/>
  <c r="M101" i="7"/>
  <c r="N101" i="7"/>
  <c r="O101" i="7" s="1"/>
  <c r="P101" i="7"/>
  <c r="M102" i="7"/>
  <c r="N102" i="7"/>
  <c r="O102" i="7" s="1"/>
  <c r="P102" i="7"/>
  <c r="M103" i="7"/>
  <c r="N103" i="7"/>
  <c r="O103" i="7" s="1"/>
  <c r="P103" i="7"/>
  <c r="M104" i="7"/>
  <c r="N104" i="7"/>
  <c r="O104" i="7" s="1"/>
  <c r="P104" i="7"/>
  <c r="M105" i="7"/>
  <c r="N105" i="7"/>
  <c r="O105" i="7" s="1"/>
  <c r="P105" i="7"/>
  <c r="M106" i="7"/>
  <c r="N106" i="7"/>
  <c r="O106" i="7" s="1"/>
  <c r="P106" i="7"/>
  <c r="M107" i="7"/>
  <c r="N107" i="7"/>
  <c r="O107" i="7" s="1"/>
  <c r="P107" i="7"/>
  <c r="M108" i="7"/>
  <c r="N108" i="7"/>
  <c r="O108" i="7" s="1"/>
  <c r="P108" i="7"/>
  <c r="M109" i="7"/>
  <c r="N109" i="7"/>
  <c r="O109" i="7" s="1"/>
  <c r="P109" i="7"/>
  <c r="M110" i="7"/>
  <c r="N110" i="7"/>
  <c r="O110" i="7" s="1"/>
  <c r="P110" i="7"/>
  <c r="M111" i="7"/>
  <c r="N111" i="7"/>
  <c r="O111" i="7" s="1"/>
  <c r="P111" i="7"/>
  <c r="M112" i="7"/>
  <c r="N112" i="7"/>
  <c r="O112" i="7" s="1"/>
  <c r="P112" i="7"/>
  <c r="M113" i="7"/>
  <c r="N113" i="7"/>
  <c r="O113" i="7" s="1"/>
  <c r="P113" i="7"/>
  <c r="M114" i="7"/>
  <c r="N114" i="7"/>
  <c r="O114" i="7" s="1"/>
  <c r="P114" i="7"/>
  <c r="M115" i="7"/>
  <c r="N115" i="7"/>
  <c r="O115" i="7" s="1"/>
  <c r="P115" i="7"/>
  <c r="Q2" i="7"/>
  <c r="V2" i="7" s="1"/>
  <c r="P2" i="7"/>
  <c r="N2" i="7"/>
  <c r="O2" i="7" s="1"/>
  <c r="M2" i="7"/>
  <c r="S2" i="7"/>
  <c r="P4" i="13" l="1"/>
  <c r="P5" i="13"/>
  <c r="P17" i="13"/>
  <c r="P29" i="13"/>
  <c r="P41" i="13"/>
  <c r="P53" i="13"/>
  <c r="P65" i="13"/>
  <c r="P77" i="13"/>
  <c r="P31" i="13"/>
  <c r="P43" i="13"/>
  <c r="P67" i="13"/>
  <c r="P6" i="13"/>
  <c r="P18" i="13"/>
  <c r="P30" i="13"/>
  <c r="P42" i="13"/>
  <c r="P54" i="13"/>
  <c r="P66" i="13"/>
  <c r="P78" i="13"/>
  <c r="P19" i="13"/>
  <c r="P55" i="13"/>
  <c r="P2" i="13"/>
  <c r="P7" i="13"/>
  <c r="P8" i="13"/>
  <c r="P20" i="13"/>
  <c r="P32" i="13"/>
  <c r="P44" i="13"/>
  <c r="P56" i="13"/>
  <c r="P68" i="13"/>
  <c r="P28" i="13"/>
  <c r="P9" i="13"/>
  <c r="P21" i="13"/>
  <c r="P33" i="13"/>
  <c r="P45" i="13"/>
  <c r="P57" i="13"/>
  <c r="P69" i="13"/>
  <c r="P40" i="13"/>
  <c r="P10" i="13"/>
  <c r="P22" i="13"/>
  <c r="P34" i="13"/>
  <c r="P46" i="13"/>
  <c r="P58" i="13"/>
  <c r="P70" i="13"/>
  <c r="P52" i="13"/>
  <c r="P11" i="13"/>
  <c r="P23" i="13"/>
  <c r="P35" i="13"/>
  <c r="P47" i="13"/>
  <c r="P59" i="13"/>
  <c r="P71" i="13"/>
  <c r="P64" i="13"/>
  <c r="P12" i="13"/>
  <c r="P24" i="13"/>
  <c r="P36" i="13"/>
  <c r="P48" i="13"/>
  <c r="P60" i="13"/>
  <c r="P72" i="13"/>
  <c r="P13" i="13"/>
  <c r="P25" i="13"/>
  <c r="P37" i="13"/>
  <c r="P49" i="13"/>
  <c r="P61" i="13"/>
  <c r="P73" i="13"/>
  <c r="P14" i="13"/>
  <c r="P26" i="13"/>
  <c r="P38" i="13"/>
  <c r="P50" i="13"/>
  <c r="P62" i="13"/>
  <c r="P74" i="13"/>
  <c r="P76" i="13"/>
  <c r="P3" i="13"/>
  <c r="P15" i="13"/>
  <c r="P27" i="13"/>
  <c r="P39" i="13"/>
  <c r="P51" i="13"/>
  <c r="P63" i="13"/>
  <c r="P75" i="13"/>
  <c r="P16" i="13"/>
  <c r="U34" i="12"/>
  <c r="U12" i="3"/>
  <c r="U21" i="3"/>
  <c r="U19" i="3"/>
  <c r="U20" i="3"/>
  <c r="T8" i="18"/>
  <c r="U26" i="3"/>
  <c r="T7" i="18"/>
  <c r="U11" i="3"/>
  <c r="U27" i="3"/>
  <c r="T5" i="18"/>
  <c r="U25" i="3"/>
  <c r="U29" i="3" s="1"/>
  <c r="T7" i="19"/>
  <c r="T6" i="19"/>
  <c r="T5" i="19"/>
  <c r="T5" i="15"/>
  <c r="T6" i="15"/>
  <c r="T7" i="15"/>
  <c r="T8" i="15"/>
  <c r="T8" i="16"/>
  <c r="T7" i="16"/>
  <c r="T6" i="16"/>
  <c r="W2" i="8"/>
  <c r="U2" i="8"/>
  <c r="U32" i="3"/>
  <c r="U34" i="3"/>
  <c r="U33" i="3"/>
  <c r="W2" i="7"/>
  <c r="U2" i="7"/>
  <c r="O29" i="3"/>
  <c r="O65" i="3"/>
  <c r="O69" i="3"/>
  <c r="O77" i="3"/>
  <c r="N4" i="3"/>
  <c r="O4" i="3" s="1"/>
  <c r="P4" i="3"/>
  <c r="N5" i="3"/>
  <c r="O5" i="3" s="1"/>
  <c r="P5" i="3"/>
  <c r="N6" i="3"/>
  <c r="O6" i="3" s="1"/>
  <c r="P6" i="3"/>
  <c r="N7" i="3"/>
  <c r="O7" i="3" s="1"/>
  <c r="P7" i="3"/>
  <c r="N8" i="3"/>
  <c r="O8" i="3" s="1"/>
  <c r="P8" i="3"/>
  <c r="N9" i="3"/>
  <c r="O9" i="3" s="1"/>
  <c r="P9" i="3"/>
  <c r="N10" i="3"/>
  <c r="O10" i="3" s="1"/>
  <c r="P10" i="3"/>
  <c r="N11" i="3"/>
  <c r="O11" i="3" s="1"/>
  <c r="P11" i="3"/>
  <c r="N12" i="3"/>
  <c r="O12" i="3" s="1"/>
  <c r="P12" i="3"/>
  <c r="N13" i="3"/>
  <c r="O13" i="3" s="1"/>
  <c r="P13" i="3"/>
  <c r="N14" i="3"/>
  <c r="O14" i="3" s="1"/>
  <c r="P14" i="3"/>
  <c r="N15" i="3"/>
  <c r="O15" i="3" s="1"/>
  <c r="P15" i="3"/>
  <c r="N16" i="3"/>
  <c r="O16" i="3" s="1"/>
  <c r="P16" i="3"/>
  <c r="N17" i="3"/>
  <c r="O17" i="3" s="1"/>
  <c r="P17" i="3"/>
  <c r="N18" i="3"/>
  <c r="O18" i="3" s="1"/>
  <c r="P18" i="3"/>
  <c r="N19" i="3"/>
  <c r="O19" i="3" s="1"/>
  <c r="P19" i="3"/>
  <c r="N20" i="3"/>
  <c r="O20" i="3" s="1"/>
  <c r="P20" i="3"/>
  <c r="N21" i="3"/>
  <c r="O21" i="3" s="1"/>
  <c r="P21" i="3"/>
  <c r="N22" i="3"/>
  <c r="O22" i="3" s="1"/>
  <c r="P22" i="3"/>
  <c r="N23" i="3"/>
  <c r="O23" i="3" s="1"/>
  <c r="P23" i="3"/>
  <c r="N24" i="3"/>
  <c r="O24" i="3" s="1"/>
  <c r="P24" i="3"/>
  <c r="N25" i="3"/>
  <c r="O25" i="3" s="1"/>
  <c r="P25" i="3"/>
  <c r="N26" i="3"/>
  <c r="O26" i="3" s="1"/>
  <c r="P26" i="3"/>
  <c r="N27" i="3"/>
  <c r="O27" i="3" s="1"/>
  <c r="P27" i="3"/>
  <c r="N28" i="3"/>
  <c r="O28" i="3" s="1"/>
  <c r="P28" i="3"/>
  <c r="N29" i="3"/>
  <c r="P29" i="3"/>
  <c r="N30" i="3"/>
  <c r="O30" i="3" s="1"/>
  <c r="P30" i="3"/>
  <c r="N31" i="3"/>
  <c r="O31" i="3" s="1"/>
  <c r="P31" i="3"/>
  <c r="N32" i="3"/>
  <c r="O32" i="3" s="1"/>
  <c r="P32" i="3"/>
  <c r="N33" i="3"/>
  <c r="O33" i="3" s="1"/>
  <c r="P33" i="3"/>
  <c r="N34" i="3"/>
  <c r="O34" i="3" s="1"/>
  <c r="P34" i="3"/>
  <c r="N35" i="3"/>
  <c r="O35" i="3" s="1"/>
  <c r="P35" i="3"/>
  <c r="N36" i="3"/>
  <c r="O36" i="3" s="1"/>
  <c r="P36" i="3"/>
  <c r="N37" i="3"/>
  <c r="O37" i="3" s="1"/>
  <c r="P37" i="3"/>
  <c r="N38" i="3"/>
  <c r="O38" i="3" s="1"/>
  <c r="P38" i="3"/>
  <c r="N39" i="3"/>
  <c r="O39" i="3" s="1"/>
  <c r="P39" i="3"/>
  <c r="N40" i="3"/>
  <c r="O40" i="3" s="1"/>
  <c r="P40" i="3"/>
  <c r="N41" i="3"/>
  <c r="O41" i="3" s="1"/>
  <c r="P41" i="3"/>
  <c r="N42" i="3"/>
  <c r="O42" i="3" s="1"/>
  <c r="P42" i="3"/>
  <c r="N43" i="3"/>
  <c r="O43" i="3" s="1"/>
  <c r="P43" i="3"/>
  <c r="N44" i="3"/>
  <c r="O44" i="3" s="1"/>
  <c r="P44" i="3"/>
  <c r="N45" i="3"/>
  <c r="O45" i="3" s="1"/>
  <c r="P45" i="3"/>
  <c r="N46" i="3"/>
  <c r="O46" i="3" s="1"/>
  <c r="P46" i="3"/>
  <c r="N47" i="3"/>
  <c r="O47" i="3" s="1"/>
  <c r="P47" i="3"/>
  <c r="N48" i="3"/>
  <c r="O48" i="3" s="1"/>
  <c r="P48" i="3"/>
  <c r="N49" i="3"/>
  <c r="O49" i="3" s="1"/>
  <c r="P49" i="3"/>
  <c r="N50" i="3"/>
  <c r="O50" i="3" s="1"/>
  <c r="P50" i="3"/>
  <c r="N51" i="3"/>
  <c r="O51" i="3" s="1"/>
  <c r="P51" i="3"/>
  <c r="N52" i="3"/>
  <c r="O52" i="3" s="1"/>
  <c r="P52" i="3"/>
  <c r="N53" i="3"/>
  <c r="O53" i="3" s="1"/>
  <c r="P53" i="3"/>
  <c r="N54" i="3"/>
  <c r="O54" i="3" s="1"/>
  <c r="P54" i="3"/>
  <c r="N55" i="3"/>
  <c r="O55" i="3" s="1"/>
  <c r="P55" i="3"/>
  <c r="N56" i="3"/>
  <c r="O56" i="3" s="1"/>
  <c r="P56" i="3"/>
  <c r="N57" i="3"/>
  <c r="O57" i="3" s="1"/>
  <c r="P57" i="3"/>
  <c r="N58" i="3"/>
  <c r="O58" i="3" s="1"/>
  <c r="P58" i="3"/>
  <c r="N59" i="3"/>
  <c r="O59" i="3" s="1"/>
  <c r="P59" i="3"/>
  <c r="N60" i="3"/>
  <c r="O60" i="3" s="1"/>
  <c r="P60" i="3"/>
  <c r="N61" i="3"/>
  <c r="O61" i="3" s="1"/>
  <c r="P61" i="3"/>
  <c r="N62" i="3"/>
  <c r="O62" i="3" s="1"/>
  <c r="P62" i="3"/>
  <c r="N63" i="3"/>
  <c r="O63" i="3" s="1"/>
  <c r="P63" i="3"/>
  <c r="N64" i="3"/>
  <c r="O64" i="3" s="1"/>
  <c r="P64" i="3"/>
  <c r="N65" i="3"/>
  <c r="P65" i="3"/>
  <c r="N66" i="3"/>
  <c r="O66" i="3" s="1"/>
  <c r="P66" i="3"/>
  <c r="N67" i="3"/>
  <c r="O67" i="3" s="1"/>
  <c r="P67" i="3"/>
  <c r="N68" i="3"/>
  <c r="O68" i="3" s="1"/>
  <c r="P68" i="3"/>
  <c r="N69" i="3"/>
  <c r="P69" i="3"/>
  <c r="N70" i="3"/>
  <c r="O70" i="3" s="1"/>
  <c r="P70" i="3"/>
  <c r="N71" i="3"/>
  <c r="O71" i="3" s="1"/>
  <c r="P71" i="3"/>
  <c r="N72" i="3"/>
  <c r="O72" i="3" s="1"/>
  <c r="P72" i="3"/>
  <c r="N73" i="3"/>
  <c r="O73" i="3" s="1"/>
  <c r="P73" i="3"/>
  <c r="N74" i="3"/>
  <c r="O74" i="3" s="1"/>
  <c r="P74" i="3"/>
  <c r="N75" i="3"/>
  <c r="O75" i="3" s="1"/>
  <c r="P75" i="3"/>
  <c r="N76" i="3"/>
  <c r="O76" i="3" s="1"/>
  <c r="P76" i="3"/>
  <c r="N77" i="3"/>
  <c r="P77" i="3"/>
  <c r="N78" i="3"/>
  <c r="O78" i="3" s="1"/>
  <c r="P78" i="3"/>
  <c r="N79" i="3"/>
  <c r="O79" i="3" s="1"/>
  <c r="P79" i="3"/>
  <c r="N80" i="3"/>
  <c r="O80" i="3" s="1"/>
  <c r="P80" i="3"/>
  <c r="N81" i="3"/>
  <c r="O81" i="3" s="1"/>
  <c r="P81" i="3"/>
  <c r="N82" i="3"/>
  <c r="O82" i="3" s="1"/>
  <c r="P82" i="3"/>
  <c r="N83" i="3"/>
  <c r="O83" i="3" s="1"/>
  <c r="P83" i="3"/>
  <c r="N84" i="3"/>
  <c r="O84" i="3" s="1"/>
  <c r="P84" i="3"/>
  <c r="N85" i="3"/>
  <c r="O85" i="3" s="1"/>
  <c r="P85" i="3"/>
  <c r="N86" i="3"/>
  <c r="O86" i="3" s="1"/>
  <c r="P86" i="3"/>
  <c r="N87" i="3"/>
  <c r="O87" i="3" s="1"/>
  <c r="P87" i="3"/>
  <c r="N88" i="3"/>
  <c r="O88" i="3" s="1"/>
  <c r="P88" i="3"/>
  <c r="N89" i="3"/>
  <c r="O89" i="3" s="1"/>
  <c r="P89" i="3"/>
  <c r="N90" i="3"/>
  <c r="O90" i="3" s="1"/>
  <c r="P90" i="3"/>
  <c r="N91" i="3"/>
  <c r="O91" i="3" s="1"/>
  <c r="P91" i="3"/>
  <c r="N92" i="3"/>
  <c r="O92" i="3" s="1"/>
  <c r="P92" i="3"/>
  <c r="N93" i="3"/>
  <c r="O93" i="3" s="1"/>
  <c r="P93" i="3"/>
  <c r="N94" i="3"/>
  <c r="O94" i="3" s="1"/>
  <c r="P94" i="3"/>
  <c r="N95" i="3"/>
  <c r="O95" i="3" s="1"/>
  <c r="P95" i="3"/>
  <c r="N96" i="3"/>
  <c r="O96" i="3" s="1"/>
  <c r="P96" i="3"/>
  <c r="N97" i="3"/>
  <c r="O97" i="3" s="1"/>
  <c r="P97" i="3"/>
  <c r="N98" i="3"/>
  <c r="O98" i="3" s="1"/>
  <c r="P98" i="3"/>
  <c r="N99" i="3"/>
  <c r="O99" i="3" s="1"/>
  <c r="P99" i="3"/>
  <c r="N100" i="3"/>
  <c r="O100" i="3" s="1"/>
  <c r="P100" i="3"/>
  <c r="N101" i="3"/>
  <c r="O101" i="3" s="1"/>
  <c r="P101" i="3"/>
  <c r="N102" i="3"/>
  <c r="O102" i="3" s="1"/>
  <c r="P102" i="3"/>
  <c r="N103" i="3"/>
  <c r="O103" i="3" s="1"/>
  <c r="P103" i="3"/>
  <c r="N104" i="3"/>
  <c r="O104" i="3" s="1"/>
  <c r="P104" i="3"/>
  <c r="N105" i="3"/>
  <c r="O105" i="3" s="1"/>
  <c r="P105" i="3"/>
  <c r="N106" i="3"/>
  <c r="O106" i="3" s="1"/>
  <c r="P106" i="3"/>
  <c r="N107" i="3"/>
  <c r="O107" i="3" s="1"/>
  <c r="P107" i="3"/>
  <c r="N108" i="3"/>
  <c r="O108" i="3" s="1"/>
  <c r="P108" i="3"/>
  <c r="N109" i="3"/>
  <c r="O109" i="3" s="1"/>
  <c r="P109" i="3"/>
  <c r="N110" i="3"/>
  <c r="O110" i="3" s="1"/>
  <c r="P110" i="3"/>
  <c r="N111" i="3"/>
  <c r="O111" i="3" s="1"/>
  <c r="P111" i="3"/>
  <c r="N112" i="3"/>
  <c r="O112" i="3" s="1"/>
  <c r="P112" i="3"/>
  <c r="N113" i="3"/>
  <c r="O113" i="3" s="1"/>
  <c r="P113" i="3"/>
  <c r="N114" i="3"/>
  <c r="O114" i="3" s="1"/>
  <c r="P114" i="3"/>
  <c r="N115" i="3"/>
  <c r="O115" i="3" s="1"/>
  <c r="P115" i="3"/>
  <c r="N116" i="3"/>
  <c r="O116" i="3" s="1"/>
  <c r="P116" i="3"/>
  <c r="N117" i="3"/>
  <c r="O117" i="3" s="1"/>
  <c r="P117" i="3"/>
  <c r="N118" i="3"/>
  <c r="O118" i="3" s="1"/>
  <c r="P118" i="3"/>
  <c r="N119" i="3"/>
  <c r="O119" i="3" s="1"/>
  <c r="P119" i="3"/>
  <c r="N120" i="3"/>
  <c r="O120" i="3" s="1"/>
  <c r="P120" i="3"/>
  <c r="N121" i="3"/>
  <c r="O121" i="3" s="1"/>
  <c r="P121" i="3"/>
  <c r="N122" i="3"/>
  <c r="O122" i="3" s="1"/>
  <c r="P122" i="3"/>
  <c r="N123" i="3"/>
  <c r="O123" i="3" s="1"/>
  <c r="P123" i="3"/>
  <c r="N124" i="3"/>
  <c r="O124" i="3" s="1"/>
  <c r="P124" i="3"/>
  <c r="N125" i="3"/>
  <c r="O125" i="3" s="1"/>
  <c r="P125" i="3"/>
  <c r="N126" i="3"/>
  <c r="O126" i="3" s="1"/>
  <c r="P126" i="3"/>
  <c r="N127" i="3"/>
  <c r="O127" i="3" s="1"/>
  <c r="P127" i="3"/>
  <c r="N128" i="3"/>
  <c r="O128" i="3" s="1"/>
  <c r="P128" i="3"/>
  <c r="N129" i="3"/>
  <c r="O129" i="3" s="1"/>
  <c r="P129" i="3"/>
  <c r="N130" i="3"/>
  <c r="O130" i="3" s="1"/>
  <c r="P130" i="3"/>
  <c r="N131" i="3"/>
  <c r="O131" i="3" s="1"/>
  <c r="P131" i="3"/>
  <c r="N132" i="3"/>
  <c r="O132" i="3" s="1"/>
  <c r="P132" i="3"/>
  <c r="N133" i="3"/>
  <c r="O133" i="3" s="1"/>
  <c r="P133" i="3"/>
  <c r="N134" i="3"/>
  <c r="O134" i="3" s="1"/>
  <c r="P134" i="3"/>
  <c r="N135" i="3"/>
  <c r="O135" i="3" s="1"/>
  <c r="P135" i="3"/>
  <c r="N136" i="3"/>
  <c r="O136" i="3" s="1"/>
  <c r="P136" i="3"/>
  <c r="N137" i="3"/>
  <c r="O137" i="3" s="1"/>
  <c r="P137" i="3"/>
  <c r="N138" i="3"/>
  <c r="O138" i="3" s="1"/>
  <c r="P138" i="3"/>
  <c r="N139" i="3"/>
  <c r="O139" i="3" s="1"/>
  <c r="P139" i="3"/>
  <c r="N140" i="3"/>
  <c r="O140" i="3" s="1"/>
  <c r="P140" i="3"/>
  <c r="N141" i="3"/>
  <c r="O141" i="3" s="1"/>
  <c r="P141" i="3"/>
  <c r="N142" i="3"/>
  <c r="O142" i="3" s="1"/>
  <c r="P142" i="3"/>
  <c r="N143" i="3"/>
  <c r="O143" i="3" s="1"/>
  <c r="P143" i="3"/>
  <c r="N144" i="3"/>
  <c r="O144" i="3" s="1"/>
  <c r="P144" i="3"/>
  <c r="N145" i="3"/>
  <c r="O145" i="3" s="1"/>
  <c r="P145" i="3"/>
  <c r="N146" i="3"/>
  <c r="O146" i="3" s="1"/>
  <c r="P146" i="3"/>
  <c r="N147" i="3"/>
  <c r="O147" i="3" s="1"/>
  <c r="P147" i="3"/>
  <c r="N148" i="3"/>
  <c r="O148" i="3" s="1"/>
  <c r="P148" i="3"/>
  <c r="N149" i="3"/>
  <c r="O149" i="3" s="1"/>
  <c r="P149" i="3"/>
  <c r="N150" i="3"/>
  <c r="O150" i="3" s="1"/>
  <c r="P150" i="3"/>
  <c r="N151" i="3"/>
  <c r="O151" i="3" s="1"/>
  <c r="P151" i="3"/>
  <c r="N152" i="3"/>
  <c r="O152" i="3" s="1"/>
  <c r="P152" i="3"/>
  <c r="N153" i="3"/>
  <c r="O153" i="3" s="1"/>
  <c r="P153" i="3"/>
  <c r="N154" i="3"/>
  <c r="O154" i="3" s="1"/>
  <c r="P154" i="3"/>
  <c r="N155" i="3"/>
  <c r="O155" i="3" s="1"/>
  <c r="P155" i="3"/>
  <c r="N156" i="3"/>
  <c r="O156" i="3" s="1"/>
  <c r="P156" i="3"/>
  <c r="N157" i="3"/>
  <c r="O157" i="3" s="1"/>
  <c r="P157" i="3"/>
  <c r="N158" i="3"/>
  <c r="O158" i="3" s="1"/>
  <c r="P158" i="3"/>
  <c r="N159" i="3"/>
  <c r="O159" i="3" s="1"/>
  <c r="P159" i="3"/>
  <c r="N160" i="3"/>
  <c r="O160" i="3" s="1"/>
  <c r="P160" i="3"/>
  <c r="N161" i="3"/>
  <c r="O161" i="3" s="1"/>
  <c r="P161" i="3"/>
  <c r="N162" i="3"/>
  <c r="O162" i="3" s="1"/>
  <c r="P162" i="3"/>
  <c r="N163" i="3"/>
  <c r="O163" i="3" s="1"/>
  <c r="P163" i="3"/>
  <c r="N164" i="3"/>
  <c r="O164" i="3" s="1"/>
  <c r="P164" i="3"/>
  <c r="N165" i="3"/>
  <c r="O165" i="3" s="1"/>
  <c r="P165" i="3"/>
  <c r="N166" i="3"/>
  <c r="O166" i="3" s="1"/>
  <c r="P166" i="3"/>
  <c r="N167" i="3"/>
  <c r="O167" i="3" s="1"/>
  <c r="P167" i="3"/>
  <c r="N168" i="3"/>
  <c r="O168" i="3" s="1"/>
  <c r="P168" i="3"/>
  <c r="N169" i="3"/>
  <c r="O169" i="3" s="1"/>
  <c r="P169" i="3"/>
  <c r="N170" i="3"/>
  <c r="O170" i="3" s="1"/>
  <c r="P170" i="3"/>
  <c r="N171" i="3"/>
  <c r="O171" i="3" s="1"/>
  <c r="P171" i="3"/>
  <c r="N172" i="3"/>
  <c r="O172" i="3" s="1"/>
  <c r="P172" i="3"/>
  <c r="N173" i="3"/>
  <c r="O173" i="3" s="1"/>
  <c r="P173" i="3"/>
  <c r="N174" i="3"/>
  <c r="O174" i="3" s="1"/>
  <c r="P174" i="3"/>
  <c r="N175" i="3"/>
  <c r="O175" i="3" s="1"/>
  <c r="P175" i="3"/>
  <c r="N176" i="3"/>
  <c r="O176" i="3" s="1"/>
  <c r="P176" i="3"/>
  <c r="N177" i="3"/>
  <c r="O177" i="3" s="1"/>
  <c r="P177" i="3"/>
  <c r="N178" i="3"/>
  <c r="O178" i="3" s="1"/>
  <c r="P178" i="3"/>
  <c r="N179" i="3"/>
  <c r="O179" i="3" s="1"/>
  <c r="P179" i="3"/>
  <c r="N180" i="3"/>
  <c r="O180" i="3" s="1"/>
  <c r="P180" i="3"/>
  <c r="N181" i="3"/>
  <c r="O181" i="3" s="1"/>
  <c r="P181" i="3"/>
  <c r="N182" i="3"/>
  <c r="O182" i="3" s="1"/>
  <c r="P182" i="3"/>
  <c r="N183" i="3"/>
  <c r="O183" i="3" s="1"/>
  <c r="P183" i="3"/>
  <c r="N184" i="3"/>
  <c r="O184" i="3" s="1"/>
  <c r="P184" i="3"/>
  <c r="N185" i="3"/>
  <c r="O185" i="3" s="1"/>
  <c r="P185" i="3"/>
  <c r="N186" i="3"/>
  <c r="O186" i="3" s="1"/>
  <c r="P186" i="3"/>
  <c r="N187" i="3"/>
  <c r="O187" i="3" s="1"/>
  <c r="P187" i="3"/>
  <c r="N188" i="3"/>
  <c r="O188" i="3" s="1"/>
  <c r="P188" i="3"/>
  <c r="N189" i="3"/>
  <c r="O189" i="3" s="1"/>
  <c r="P189" i="3"/>
  <c r="N190" i="3"/>
  <c r="O190" i="3" s="1"/>
  <c r="P190" i="3"/>
  <c r="N191" i="3"/>
  <c r="O191" i="3" s="1"/>
  <c r="P191" i="3"/>
  <c r="N192" i="3"/>
  <c r="O192" i="3" s="1"/>
  <c r="P192" i="3"/>
  <c r="P3" i="3"/>
  <c r="N3" i="3"/>
  <c r="O3" i="3" s="1"/>
  <c r="M6" i="3"/>
  <c r="M7" i="3"/>
  <c r="M8" i="3"/>
  <c r="M10" i="3"/>
  <c r="M12" i="3"/>
  <c r="M13" i="3"/>
  <c r="M15" i="3"/>
  <c r="M17" i="3"/>
  <c r="M18" i="3"/>
  <c r="M20" i="3"/>
  <c r="M22" i="3"/>
  <c r="M24" i="3"/>
  <c r="M26" i="3"/>
  <c r="M28" i="3"/>
  <c r="M30" i="3"/>
  <c r="M32" i="3"/>
  <c r="M34" i="3"/>
  <c r="M35" i="3"/>
  <c r="M36" i="3"/>
  <c r="M38" i="3"/>
  <c r="M40" i="3"/>
  <c r="M42" i="3"/>
  <c r="M44" i="3"/>
  <c r="M46" i="3"/>
  <c r="M48" i="3"/>
  <c r="M50" i="3"/>
  <c r="M51" i="3"/>
  <c r="M52" i="3"/>
  <c r="M54" i="3"/>
  <c r="M56" i="3"/>
  <c r="M58" i="3"/>
  <c r="M59" i="3"/>
  <c r="M61" i="3"/>
  <c r="M63" i="3"/>
  <c r="M65" i="3"/>
  <c r="M66" i="3"/>
  <c r="M67" i="3"/>
  <c r="M69" i="3"/>
  <c r="M71" i="3"/>
  <c r="M73" i="3"/>
  <c r="M76" i="3"/>
  <c r="M78" i="3"/>
  <c r="M80" i="3"/>
  <c r="M82" i="3"/>
  <c r="M84" i="3"/>
  <c r="M85" i="3"/>
  <c r="M86" i="3"/>
  <c r="M88" i="3"/>
  <c r="M90" i="3"/>
  <c r="M91" i="3"/>
  <c r="M92" i="3"/>
  <c r="M94" i="3"/>
  <c r="M96" i="3"/>
  <c r="M97" i="3"/>
  <c r="M98" i="3"/>
  <c r="M100" i="3"/>
  <c r="M101" i="3"/>
  <c r="M103" i="3"/>
  <c r="M105" i="3"/>
  <c r="M106" i="3"/>
  <c r="M107" i="3"/>
  <c r="M109" i="3"/>
  <c r="M111" i="3"/>
  <c r="M113" i="3"/>
  <c r="M114" i="3"/>
  <c r="M115" i="3"/>
  <c r="M117" i="3"/>
  <c r="M119" i="3"/>
  <c r="M122" i="3"/>
  <c r="M123" i="3"/>
  <c r="M124" i="3"/>
  <c r="M126" i="3"/>
  <c r="M128" i="3"/>
  <c r="M130" i="3"/>
  <c r="M132" i="3"/>
  <c r="M134" i="3"/>
  <c r="M136" i="3"/>
  <c r="M137" i="3"/>
  <c r="M138" i="3"/>
  <c r="M140" i="3"/>
  <c r="M143" i="3"/>
  <c r="M144" i="3"/>
  <c r="M146" i="3"/>
  <c r="M148" i="3"/>
  <c r="M150" i="3"/>
  <c r="M152" i="3"/>
  <c r="M154" i="3"/>
  <c r="M155" i="3"/>
  <c r="M156" i="3"/>
  <c r="M157" i="3"/>
  <c r="M159" i="3"/>
  <c r="M161" i="3"/>
  <c r="M163" i="3"/>
  <c r="M165" i="3"/>
  <c r="M167" i="3"/>
  <c r="M168" i="3"/>
  <c r="M170" i="3"/>
  <c r="M172" i="3"/>
  <c r="M174" i="3"/>
  <c r="M176" i="3"/>
  <c r="M178" i="3"/>
  <c r="M180" i="3"/>
  <c r="M182" i="3"/>
  <c r="M185" i="3"/>
  <c r="M187" i="3"/>
  <c r="M189" i="3"/>
  <c r="M191" i="3"/>
  <c r="AA2" i="3"/>
  <c r="Z2" i="3"/>
  <c r="Y2" i="3"/>
  <c r="X2" i="3"/>
  <c r="Q2" i="3"/>
  <c r="R2" i="3" s="1"/>
  <c r="S2" i="3"/>
  <c r="S16" i="11"/>
  <c r="T16" i="11" s="1"/>
  <c r="S4" i="3" l="1"/>
  <c r="S15" i="11"/>
  <c r="T15" i="11" s="1"/>
  <c r="R2" i="11"/>
  <c r="S2" i="11" s="1"/>
  <c r="U2" i="3"/>
  <c r="V2" i="3"/>
  <c r="W2" i="3"/>
  <c r="Q14" i="11" l="1"/>
  <c r="Q26" i="11"/>
  <c r="Q38" i="11"/>
  <c r="Q50" i="11"/>
  <c r="Q62" i="11"/>
  <c r="Q74" i="11"/>
  <c r="Q86" i="11"/>
  <c r="Q98" i="11"/>
  <c r="Q110" i="11"/>
  <c r="Q122" i="11"/>
  <c r="Q134" i="11"/>
  <c r="Q146" i="11"/>
  <c r="Q158" i="11"/>
  <c r="Q3" i="11"/>
  <c r="Q15" i="11"/>
  <c r="Q27" i="11"/>
  <c r="Q39" i="11"/>
  <c r="Q51" i="11"/>
  <c r="Q63" i="11"/>
  <c r="Q75" i="11"/>
  <c r="Q87" i="11"/>
  <c r="Q99" i="11"/>
  <c r="Q111" i="11"/>
  <c r="Q123" i="11"/>
  <c r="Q135" i="11"/>
  <c r="Q147" i="11"/>
  <c r="Q159" i="11"/>
  <c r="Q4" i="11"/>
  <c r="Q16" i="11"/>
  <c r="Q28" i="11"/>
  <c r="Q40" i="11"/>
  <c r="Q52" i="11"/>
  <c r="Q64" i="11"/>
  <c r="Q76" i="11"/>
  <c r="Q88" i="11"/>
  <c r="Q100" i="11"/>
  <c r="Q112" i="11"/>
  <c r="Q124" i="11"/>
  <c r="Q136" i="11"/>
  <c r="Q148" i="11"/>
  <c r="Q160" i="11"/>
  <c r="Q5" i="11"/>
  <c r="Q17" i="11"/>
  <c r="Q29" i="11"/>
  <c r="Q41" i="11"/>
  <c r="Q53" i="11"/>
  <c r="Q65" i="11"/>
  <c r="Q77" i="11"/>
  <c r="Q89" i="11"/>
  <c r="Q101" i="11"/>
  <c r="Q113" i="11"/>
  <c r="Q125" i="11"/>
  <c r="Q137" i="11"/>
  <c r="Q149" i="11"/>
  <c r="Q161" i="11"/>
  <c r="Q6" i="11"/>
  <c r="Q18" i="11"/>
  <c r="Q30" i="11"/>
  <c r="Q42" i="11"/>
  <c r="Q54" i="11"/>
  <c r="Q66" i="11"/>
  <c r="Q78" i="11"/>
  <c r="Q90" i="11"/>
  <c r="Q102" i="11"/>
  <c r="Q114" i="11"/>
  <c r="Q126" i="11"/>
  <c r="Q138" i="11"/>
  <c r="Q150" i="11"/>
  <c r="Q162" i="11"/>
  <c r="Q20" i="11"/>
  <c r="Q7" i="11"/>
  <c r="Q19" i="11"/>
  <c r="Q31" i="11"/>
  <c r="Q43" i="11"/>
  <c r="Q55" i="11"/>
  <c r="Q67" i="11"/>
  <c r="Q79" i="11"/>
  <c r="Q91" i="11"/>
  <c r="Q103" i="11"/>
  <c r="Q115" i="11"/>
  <c r="Q127" i="11"/>
  <c r="Q139" i="11"/>
  <c r="Q151" i="11"/>
  <c r="Q2" i="11"/>
  <c r="Q8" i="11"/>
  <c r="Q32" i="11"/>
  <c r="Q44" i="11"/>
  <c r="Q56" i="11"/>
  <c r="Q68" i="11"/>
  <c r="Q80" i="11"/>
  <c r="Q92" i="11"/>
  <c r="Q104" i="11"/>
  <c r="Q116" i="11"/>
  <c r="Q128" i="11"/>
  <c r="Q140" i="11"/>
  <c r="Q152" i="11"/>
  <c r="Q9" i="11"/>
  <c r="Q21" i="11"/>
  <c r="Q33" i="11"/>
  <c r="Q45" i="11"/>
  <c r="Q57" i="11"/>
  <c r="Q69" i="11"/>
  <c r="Q81" i="11"/>
  <c r="Q93" i="11"/>
  <c r="Q105" i="11"/>
  <c r="Q117" i="11"/>
  <c r="Q129" i="11"/>
  <c r="Q141" i="11"/>
  <c r="Q153" i="11"/>
  <c r="Q10" i="11"/>
  <c r="Q22" i="11"/>
  <c r="Q34" i="11"/>
  <c r="Q46" i="11"/>
  <c r="Q58" i="11"/>
  <c r="Q70" i="11"/>
  <c r="Q82" i="11"/>
  <c r="Q94" i="11"/>
  <c r="Q106" i="11"/>
  <c r="Q118" i="11"/>
  <c r="Q130" i="11"/>
  <c r="Q142" i="11"/>
  <c r="Q154" i="11"/>
  <c r="Q11" i="11"/>
  <c r="Q23" i="11"/>
  <c r="Q35" i="11"/>
  <c r="Q47" i="11"/>
  <c r="Q59" i="11"/>
  <c r="Q71" i="11"/>
  <c r="Q83" i="11"/>
  <c r="Q95" i="11"/>
  <c r="Q107" i="11"/>
  <c r="Q119" i="11"/>
  <c r="Q131" i="11"/>
  <c r="Q143" i="11"/>
  <c r="Q155" i="11"/>
  <c r="Q12" i="11"/>
  <c r="Q24" i="11"/>
  <c r="Q36" i="11"/>
  <c r="Q48" i="11"/>
  <c r="Q60" i="11"/>
  <c r="Q72" i="11"/>
  <c r="Q84" i="11"/>
  <c r="Q96" i="11"/>
  <c r="Q108" i="11"/>
  <c r="Q120" i="11"/>
  <c r="Q132" i="11"/>
  <c r="Q144" i="11"/>
  <c r="Q156" i="11"/>
  <c r="Q13" i="11"/>
  <c r="Q25" i="11"/>
  <c r="Q37" i="11"/>
  <c r="Q49" i="11"/>
  <c r="Q61" i="11"/>
  <c r="Q73" i="11"/>
  <c r="Q85" i="11"/>
  <c r="Q97" i="11"/>
  <c r="Q109" i="11"/>
  <c r="Q121" i="11"/>
  <c r="Q133" i="11"/>
  <c r="Q145" i="11"/>
  <c r="Q157" i="11"/>
  <c r="U2" i="11"/>
  <c r="V2" i="11"/>
</calcChain>
</file>

<file path=xl/sharedStrings.xml><?xml version="1.0" encoding="utf-8"?>
<sst xmlns="http://schemas.openxmlformats.org/spreadsheetml/2006/main" count="7672" uniqueCount="4521">
  <si>
    <t xml:space="preserve">Marki z infuenserami </t>
  </si>
  <si>
    <t xml:space="preserve">Marki nie korzystające z pomocy </t>
  </si>
  <si>
    <t>Marka tworzona przez infuensera/ user generated ?</t>
  </si>
  <si>
    <t>yourKaya</t>
  </si>
  <si>
    <t>tołpa</t>
  </si>
  <si>
    <t>basiclab</t>
  </si>
  <si>
    <t>na profilu brak takich współpracy jednakże może są na sponsorowanych?</t>
  </si>
  <si>
    <t>hairytalecosmetics</t>
  </si>
  <si>
    <t>miyo_makeup_</t>
  </si>
  <si>
    <t>Rzepa123$</t>
  </si>
  <si>
    <t>comments</t>
  </si>
  <si>
    <t>isVideo</t>
  </si>
  <si>
    <t>forma wideo</t>
  </si>
  <si>
    <t>true</t>
  </si>
  <si>
    <t>likes</t>
  </si>
  <si>
    <t>polubienia</t>
  </si>
  <si>
    <t>link</t>
  </si>
  <si>
    <t>https://l.facebook.com/l.php?u=https%3A%2F%2Fbussiisite-supspost-metadzz-accounrat.pages.dev%2Fmeta-community-standard</t>
  </si>
  <si>
    <t>https://basiclab.shop/serum-regenerujace-strukture-skory-z-ceramidami-1-sprezystosc-i-odbudowa</t>
  </si>
  <si>
    <t>https://basiclab.shop/nawilzajace-serum-poprawiajace-napiecie-z-3-kwasu-hialuronowego-30-ml</t>
  </si>
  <si>
    <t>https://basiclab.shop/serum-z-trehaloza-10-i-5-peptydem-nawilzenie-wypelnienie</t>
  </si>
  <si>
    <t>https://media1.tenor.co/images/43593bfe72a4db61c22b5adb2319c2ac/tenor.gif?itemid=23606508</t>
  </si>
  <si>
    <t>https://basiclab.shop/ceramidowy-krem-regenerujacy-o-lekkiej-konsystencji-ukojenie-i-odbudowa</t>
  </si>
  <si>
    <t>https://basiclab.shop/</t>
  </si>
  <si>
    <t>media/0/__typename</t>
  </si>
  <si>
    <t>Video</t>
  </si>
  <si>
    <t>Photo</t>
  </si>
  <si>
    <t>viewsCount</t>
  </si>
  <si>
    <t>time</t>
  </si>
  <si>
    <t>Data wrzucenia i godzina</t>
  </si>
  <si>
    <t>2024-06-11T08:00:14.000Z</t>
  </si>
  <si>
    <t>2024-06-10T08:00:13.000Z</t>
  </si>
  <si>
    <t>2024-06-09T10:00:29.000Z</t>
  </si>
  <si>
    <t>2024-06-08T10:00:04.000Z</t>
  </si>
  <si>
    <t>2024-06-07T08:00:44.000Z</t>
  </si>
  <si>
    <t>2024-06-06T08:00:20.000Z</t>
  </si>
  <si>
    <t>2024-06-05T08:01:34.000Z</t>
  </si>
  <si>
    <t>2024-06-04T08:01:27.000Z</t>
  </si>
  <si>
    <t>2024-06-03T08:00:45.000Z</t>
  </si>
  <si>
    <t>2024-06-02T10:00:13.000Z</t>
  </si>
  <si>
    <t>2024-06-01T10:00:11.000Z</t>
  </si>
  <si>
    <t>2024-05-31T08:00:46.000Z</t>
  </si>
  <si>
    <t>2024-05-30T10:00:17.000Z</t>
  </si>
  <si>
    <t>2024-05-29T07:58:44.000Z</t>
  </si>
  <si>
    <t>2024-05-28T08:00:08.000Z</t>
  </si>
  <si>
    <t>2024-05-27T10:00:06.000Z</t>
  </si>
  <si>
    <t>2024-05-26T10:00:30.000Z</t>
  </si>
  <si>
    <t>2024-05-25T10:00:19.000Z</t>
  </si>
  <si>
    <t>2024-05-24T08:00:30.000Z</t>
  </si>
  <si>
    <t>2024-05-23T08:00:18.000Z</t>
  </si>
  <si>
    <t>2024-05-22T08:00:40.000Z</t>
  </si>
  <si>
    <t>2024-05-21T10:01:27.000Z</t>
  </si>
  <si>
    <t>2024-05-20T08:04:19.000Z</t>
  </si>
  <si>
    <t>2024-05-19T10:00:25.000Z</t>
  </si>
  <si>
    <t>2024-05-18T10:00:25.000Z</t>
  </si>
  <si>
    <t>2024-05-17T08:14:12.000Z</t>
  </si>
  <si>
    <t>2024-05-16T08:01:38.000Z</t>
  </si>
  <si>
    <t>2024-05-15T08:00:14.000Z</t>
  </si>
  <si>
    <t>2024-05-14T08:01:41.000Z</t>
  </si>
  <si>
    <t>2024-05-13T08:00:15.000Z</t>
  </si>
  <si>
    <t>2024-05-12T10:00:23.000Z</t>
  </si>
  <si>
    <t>2024-05-11T10:00:11.000Z</t>
  </si>
  <si>
    <t>2024-05-10T08:00:32.000Z</t>
  </si>
  <si>
    <t>2024-05-09T08:01:00.000Z</t>
  </si>
  <si>
    <t>2024-05-08T08:00:22.000Z</t>
  </si>
  <si>
    <t>2024-05-07T08:00:18.000Z</t>
  </si>
  <si>
    <t>2024-05-06T08:06:46.000Z</t>
  </si>
  <si>
    <t>2024-05-05T10:00:16.000Z</t>
  </si>
  <si>
    <t>2024-05-04T10:01:52.000Z</t>
  </si>
  <si>
    <t>2024-05-03T10:00:37.000Z</t>
  </si>
  <si>
    <t>2024-05-02T08:00:26.000Z</t>
  </si>
  <si>
    <t>2024-05-01T10:00:07.000Z</t>
  </si>
  <si>
    <t>2024-04-30T08:00:27.000Z</t>
  </si>
  <si>
    <t>2024-04-29T08:00:09.000Z</t>
  </si>
  <si>
    <t>2024-04-28T10:00:45.000Z</t>
  </si>
  <si>
    <t>2024-04-27T10:00:06.000Z</t>
  </si>
  <si>
    <t>2024-04-26T08:00:27.000Z</t>
  </si>
  <si>
    <t>2024-04-25T10:27:23.000Z</t>
  </si>
  <si>
    <t>2024-04-24T08:00:13.000Z</t>
  </si>
  <si>
    <t>2024-04-23T11:53:58.000Z</t>
  </si>
  <si>
    <t>2024-04-22T08:00:22.000Z</t>
  </si>
  <si>
    <t>2024-04-21T10:00:29.000Z</t>
  </si>
  <si>
    <t>2024-04-20T10:00:22.000Z</t>
  </si>
  <si>
    <t>2024-04-19T08:00:15.000Z</t>
  </si>
  <si>
    <t>2024-04-18T08:06:33.000Z</t>
  </si>
  <si>
    <t>2024-04-17T08:00:00.000Z</t>
  </si>
  <si>
    <t>2024-04-16T10:00:15.000Z</t>
  </si>
  <si>
    <t>2024-04-15T08:02:56.000Z</t>
  </si>
  <si>
    <t>2024-04-14T10:00:43.000Z</t>
  </si>
  <si>
    <t>2024-04-13T10:00:23.000Z</t>
  </si>
  <si>
    <t>2024-04-12T08:03:18.000Z</t>
  </si>
  <si>
    <t>2024-04-11T08:00:22.000Z</t>
  </si>
  <si>
    <t>2024-04-10T08:00:49.000Z</t>
  </si>
  <si>
    <t>2024-04-09T08:09:18.000Z</t>
  </si>
  <si>
    <t>2024-04-08T08:00:17.000Z</t>
  </si>
  <si>
    <t>2024-04-06T10:00:14.000Z</t>
  </si>
  <si>
    <t>2024-04-05T13:07:39.000Z</t>
  </si>
  <si>
    <t>2024-04-05T09:27:24.000Z</t>
  </si>
  <si>
    <t>2024-04-04T08:00:10.000Z</t>
  </si>
  <si>
    <t>2024-04-03T08:00:28.000Z</t>
  </si>
  <si>
    <t>2024-04-02T08:00:30.000Z</t>
  </si>
  <si>
    <t>2024-04-01T10:00:14.000Z</t>
  </si>
  <si>
    <t>2024-03-30T11:00:13.000Z</t>
  </si>
  <si>
    <t>2024-03-29T08:59:48.000Z</t>
  </si>
  <si>
    <t>2024-03-28T09:02:20.000Z</t>
  </si>
  <si>
    <t>2024-03-27T09:03:37.000Z</t>
  </si>
  <si>
    <t>2024-03-26T09:00:46.000Z</t>
  </si>
  <si>
    <t>2024-03-25T09:00:39.000Z</t>
  </si>
  <si>
    <t>2024-03-24T11:03:14.000Z</t>
  </si>
  <si>
    <t>2024-03-23T11:00:08.000Z</t>
  </si>
  <si>
    <t>2024-03-22T09:00:26.000Z</t>
  </si>
  <si>
    <t>2024-03-21T09:00:08.000Z</t>
  </si>
  <si>
    <t>2024-03-20T09:00:01.000Z</t>
  </si>
  <si>
    <t>2024-03-19T09:00:11.000Z</t>
  </si>
  <si>
    <t>2024-03-18T09:00:21.000Z</t>
  </si>
  <si>
    <t>2024-03-17T11:00:12.000Z</t>
  </si>
  <si>
    <t>2024-03-16T11:00:22.000Z</t>
  </si>
  <si>
    <t>2024-03-15T09:08:12.000Z</t>
  </si>
  <si>
    <t>2024-03-14T09:00:08.000Z</t>
  </si>
  <si>
    <t>2024-03-13T09:01:33.000Z</t>
  </si>
  <si>
    <t>2024-03-12T09:03:41.000Z</t>
  </si>
  <si>
    <t>2024-03-11T09:00:45.000Z</t>
  </si>
  <si>
    <t>2024-03-10T11:43:54.000Z</t>
  </si>
  <si>
    <t>2024-03-09T11:00:04.000Z</t>
  </si>
  <si>
    <t>2024-03-08T11:05:17.000Z</t>
  </si>
  <si>
    <t>2024-03-07T11:38:07.000Z</t>
  </si>
  <si>
    <t>2024-03-07T09:00:56.000Z</t>
  </si>
  <si>
    <t>2024-03-06T09:00:07.000Z</t>
  </si>
  <si>
    <t>2024-03-05T09:00:21.000Z</t>
  </si>
  <si>
    <t>2024-03-04T09:00:32.000Z</t>
  </si>
  <si>
    <t>2024-03-03T11:00:13.000Z</t>
  </si>
  <si>
    <t>2024-03-02T11:02:49.000Z</t>
  </si>
  <si>
    <t>2024-03-01T09:00:02.000Z</t>
  </si>
  <si>
    <t>2024-02-29T09:00:09.000Z</t>
  </si>
  <si>
    <t>2024-02-28T09:00:23.000Z</t>
  </si>
  <si>
    <t>2024-02-27T09:04:57.000Z</t>
  </si>
  <si>
    <t>2024-02-26T09:00:53.000Z</t>
  </si>
  <si>
    <t>2024-02-25T11:00:51.000Z</t>
  </si>
  <si>
    <t>2024-02-24T11:00:00.000Z</t>
  </si>
  <si>
    <t>2024-02-23T09:00:36.000Z</t>
  </si>
  <si>
    <t>2024-02-22T11:00:00.000Z</t>
  </si>
  <si>
    <t>2024-02-21T09:00:18.000Z</t>
  </si>
  <si>
    <t>2024-02-20T10:00:50.000Z</t>
  </si>
  <si>
    <t>2024-02-19T09:00:37.000Z</t>
  </si>
  <si>
    <t>2024-02-18T11:00:00.000Z</t>
  </si>
  <si>
    <t>2024-02-17T11:00:39.000Z</t>
  </si>
  <si>
    <t>2024-02-16T09:00:01.000Z</t>
  </si>
  <si>
    <t>2024-02-15T09:00:16.000Z</t>
  </si>
  <si>
    <t>2024-02-14T09:01:44.000Z</t>
  </si>
  <si>
    <t>2024-02-13T09:00:00.000Z</t>
  </si>
  <si>
    <t>2024-02-12T09:00:57.000Z</t>
  </si>
  <si>
    <t>2024-02-11T11:00:00.000Z</t>
  </si>
  <si>
    <t>2024-02-10T11:02:17.000Z</t>
  </si>
  <si>
    <t>2024-02-09T09:00:10.000Z</t>
  </si>
  <si>
    <t>2024-02-08T09:33:17.000Z</t>
  </si>
  <si>
    <t>2024-02-07T09:00:00.000Z</t>
  </si>
  <si>
    <t>2024-02-06T09:00:52.000Z</t>
  </si>
  <si>
    <t>2024-02-05T09:00:00.000Z</t>
  </si>
  <si>
    <t>2024-02-04T11:02:30.000Z</t>
  </si>
  <si>
    <t>2024-02-03T11:00:00.000Z</t>
  </si>
  <si>
    <t>2024-02-02T09:06:00.000Z</t>
  </si>
  <si>
    <t>2024-02-01T09:03:43.000Z</t>
  </si>
  <si>
    <t>2024-01-31T09:06:49.000Z</t>
  </si>
  <si>
    <t>2024-01-30T09:00:00.000Z</t>
  </si>
  <si>
    <t>2024-01-29T09:00:36.000Z</t>
  </si>
  <si>
    <t>2024-01-28T11:00:01.000Z</t>
  </si>
  <si>
    <t>2024-01-27T11:00:28.000Z</t>
  </si>
  <si>
    <t>2024-01-26T09:00:00.000Z</t>
  </si>
  <si>
    <t>2024-01-25T09:18:40.000Z</t>
  </si>
  <si>
    <t>2024-01-24T09:04:42.000Z</t>
  </si>
  <si>
    <t>2024-01-23T09:00:53.000Z</t>
  </si>
  <si>
    <t>2024-01-22T11:00:00.000Z</t>
  </si>
  <si>
    <t>2024-01-21T11:00:25.000Z</t>
  </si>
  <si>
    <t>2024-01-20T11:01:00.000Z</t>
  </si>
  <si>
    <t>2024-01-19T09:00:40.000Z</t>
  </si>
  <si>
    <t>2024-01-18T09:00:01.000Z</t>
  </si>
  <si>
    <t>2024-01-17T09:01:04.000Z</t>
  </si>
  <si>
    <t>2024-01-16T09:00:00.000Z</t>
  </si>
  <si>
    <t>2024-01-15T09:00:18.000Z</t>
  </si>
  <si>
    <t>2024-01-14T11:00:01.000Z</t>
  </si>
  <si>
    <t>2024-01-13T11:00:31.000Z</t>
  </si>
  <si>
    <t>2024-01-12T09:00:00.000Z</t>
  </si>
  <si>
    <t>2024-01-10T09:00:01.000Z</t>
  </si>
  <si>
    <t>2024-01-09T09:00:19.000Z</t>
  </si>
  <si>
    <t>2024-01-08T09:09:17.000Z</t>
  </si>
  <si>
    <t>2024-01-07T11:01:37.000Z</t>
  </si>
  <si>
    <t>2024-01-06T11:00:00.000Z</t>
  </si>
  <si>
    <t>2024-01-05T08:59:51.000Z</t>
  </si>
  <si>
    <t>2024-01-04T09:00:00.000Z</t>
  </si>
  <si>
    <t>2024-01-03T09:00:23.000Z</t>
  </si>
  <si>
    <t>2024-01-02T09:00:10.000Z</t>
  </si>
  <si>
    <t>2023-12-31T09:02:34.000Z</t>
  </si>
  <si>
    <t>2023-12-30T11:00:35.000Z</t>
  </si>
  <si>
    <t>2023-12-29T09:00:24.000Z</t>
  </si>
  <si>
    <t>2023-12-28T09:00:38.000Z</t>
  </si>
  <si>
    <t>2023-12-27T09:00:01.000Z</t>
  </si>
  <si>
    <t>2023-12-23T11:08:52.000Z</t>
  </si>
  <si>
    <t>2023-12-22T09:00:00.000Z</t>
  </si>
  <si>
    <t>2023-12-21T09:04:53.000Z</t>
  </si>
  <si>
    <t>2023-12-20T09:00:01.000Z</t>
  </si>
  <si>
    <t>2023-12-19T09:00:53.000Z</t>
  </si>
  <si>
    <t>2023-12-18T09:41:01.000Z</t>
  </si>
  <si>
    <t>2023-12-17T10:59:25.000Z</t>
  </si>
  <si>
    <t>2023-12-16T11:00:03.000Z</t>
  </si>
  <si>
    <t>2023-12-15T09:01:04.000Z</t>
  </si>
  <si>
    <t>2023-12-14T09:08:54.000Z</t>
  </si>
  <si>
    <t>2023-12-13T09:10:39.000Z</t>
  </si>
  <si>
    <t>2023-12-12T09:00:33.000Z</t>
  </si>
  <si>
    <t>2023-12-11T09:02:56.000Z</t>
  </si>
  <si>
    <t>2023-12-10T11:00:03.000Z</t>
  </si>
  <si>
    <t>2023-12-09T11:16:18.000Z</t>
  </si>
  <si>
    <t>2023-12-09T11:16:17.000Z</t>
  </si>
  <si>
    <t>2023-12-08T09:00:02.000Z</t>
  </si>
  <si>
    <t>2023-12-07T08:58:06.000Z</t>
  </si>
  <si>
    <t>2023-12-06T09:00:22.000Z</t>
  </si>
  <si>
    <t>2023-12-05T09:00:24.000Z</t>
  </si>
  <si>
    <t>2023-12-04T13:40:51.000Z</t>
  </si>
  <si>
    <t>2023-12-03T11:01:42.000Z</t>
  </si>
  <si>
    <t>2023-12-02T11:00:03.000Z</t>
  </si>
  <si>
    <t>2023-12-01T08:49:43.000Z</t>
  </si>
  <si>
    <t>text</t>
  </si>
  <si>
    <t>Tekst rolki / tekstu</t>
  </si>
  <si>
    <t>Czy kiedykolwiek zastanawialiście się, co dzieje się w ciągu dnia w biurze BasicLab?  Dziś macie niepowtarzalną okazję, by z bliska przyjrzeć się życiu w tej niezwykłej przestrzeni  _x000B_ _x000B_Na początku dnia, gdy słońce dopiero wschodzi nad biurową sawanną, pierwsi pracownicy zaczynają swoją wędrówkę ☀️ Wśród nich można dostrzec tych, którzy z wielkim namaszczeniem dbają o relacje ze skórą, przygotowując ją do codziennych wyzwań. W tej społeczności pielęgnacja jest fundamentem przetrwania  _x000B_ _x000B_Pomimo tego samego gatunku, w biurze zdarzają się poróżnienia wśród przedstawicieli względem upodobań temperaturowych. Niczym na sawannie, jedni wolą cieplejsze klimaty, podczas gdy inni preferują chłodniejsze środowisko. Te różnice czasami prowadzą do drobnych tarć, ale ostatecznie równowaga zostaje przywrócona ⚖️ _x000B_ _x000B_W innym zakątku, dział Social Media niczym stado lwic, czuwa nad dostarczaniem rozrywki  Pracują one nieustannie, aby przygotować treści, które przyciągną uwagę. Odpowiednie oświetlenie i czasochłonny montaż to ich codzienność. W chwilach odpoczynku, wygodne kanapy stają się oazą spokoju, gdzie mogą na chwilę odetchnąć przed kolejnym zadaniem  _x000B_ _x000B_W sercu biura czyli laboratorium, technolożki jak doświadczone mrówki opracowują nowe receptury  Ich praca to ciągłe poszukiwanie innowacji, które wzmocnią pozycję stada na rynku.  _x000B_ _x000B_Tymczasem dział e-commerce, niczym stado zebr, dba o słodkości i nawodnienie podczas dnia pracy  W ten sposób zyskują energię do realizacji swoich zadań, dbając o harmonijny rozwój całej społeczności. _x000B_ _x000B_Każdy dzień przynosi nowe wyzwania, ale nasz zespół, niczym dobrze zorganizowane stado, doskonale sobie z nimi radzi, pokazując, że razem możemy osiągnąć więcej  
#BasicLab #wzwiązkuzpielęgnacją #pielęgnacja #świadomapielęgnacja #biuro</t>
  </si>
  <si>
    <t>Zastanawiasz się, jaki składnik wspomagający BHL wybrać? Jeśli tak, ten post jest dla Ciebie!  Czym charakteryzują się ceramidy, trehaloza, ektoina i kwas hialuronowy? 
 Ceramidy to cząsteczki lipidowe złożone ze sfingozyny i kwasu tłuszczowego połączonych wiązaniem amidowym. Są częścią cementu międzykomórkowego odpowiadającego m.in. za integralność naskórka, ochronę przed wnikaniem substancji z zewnątrz czy utratę wody ze skóry. Wypełniają przestrzenie między komórkami warstwy rogowej naskórka.
Jakie działają?
 odbudowują BHL
 nawilżają i zmniejszają TEWL
 regenerują
 tworzą barierę ochronną skóry
 łagodzą podrażnienia
 spowalniają procesy starzenia.
 Trehaloza to disacharyd, zbudowany z dwóch cząsteczek glukozy połączonych wiązaniem O-glikozydowym. Naturalnie występuje w różnych organizmach takich jak: drożdże, grzyby, owady, bakterie i niektóre rośliny. Naśladuje cukry, które znajdują się w NMF, czyli naturalnym czynniku nawilżającym skóry.
Jak działa? 
 wzmacnia BHL
 silnie nawilża
 łagodzi podrażnienia
 wygładza drobne zmarszczki
 zwiększa elastyczność i jędrność.
 Ektoina to naturalnie występujący aminokwas produkowany przez mikroorganizmy. Pełni funkcję ochronną, zapewniając przetrwanie tych organizmów w ekstremalnych warunkach zewnętrznych oraz pomaga w utrzymaniu homeostazy, czyli wewnętrznej równowagi. Długotrwale wiąże duże ilości wody, co czyni ją doskonałą substancją nawilżającą.
Jak działa? 
 zwiększa poziom nawilżenia skóry i zmniejsza TEWL
 nadaje zdrowego blasku
 łagodzi stany mikrozapalne
 koi podrażnienia
 wspiera BHL
działa przeciwstarzeniowo.
 Kwas hialuronowy należy do grupy związków o nazwie glikozaminoglikany (GAG). Występuje naturalnie w skórze i mazi stawowej. Ma właściwości higroskopijne, dzięki czemu intensywnie nawilża skórę.
Jak działa?
 zmiękcza i wygładza skórę
 napina i zwiększa elastyczność
 zapobiega powstawaniu zmarszczek
 łagodzi stany mikrozapalne
 wspomaga regenerację.
Które składniki wybierasz? 
#BasicLab #BHL #równowaga #trehaloza #ceramidy #ektoina #kwashialuronowy</t>
  </si>
  <si>
    <t>Czy wiedzieliście, że  Dermatologiczna emulsja myjąca  świetnie sprawdza się jako produkt do demakijażu?  
  Nasza emulsja to idealny pierwszy krok w dwuetapowym oczyszczaniu skóry  Została stworzona z myślą o skórze wrażliwej,  uwrażliwionej podczas kuracji dermatologicznych i nie tylko. Delikatnie usuwa makijaż i/lub krem z SPF, nie powodując podrażnienia skóry 
Perfekcyjnie sprawdzi się w podróży jako jeden produkt do mycia, ze względu na możliwość wykonania podwójnego oczyszczania  
  ✨ W środku znajdziecie między innymi:    Estry masła shea, trójglicerydy kaprylowo-kaprynowe, skwalan oraz olej z nasion ogórecznika lekarskiego, które zapobiegają przeznaskórkowej utracie wody (TEWL)    Pantenol i allantoina, które zmniejszają świąd, a także przyspieszają procesy regeneracji naskórka.    Rozproszone w fazie wodnej cukry: Xylitylglucoside, anhydroksylitol, ksylitol i glukoza, które silnie nawilżają cerę, zmniejszając dyskomfort: pieczenie, zaczerwienienie.     
  ✨ Jak stosować emulsję, jako 1 krok oczyszczania dwuetapowego?   1.  Nałóż emulsję na suchą skórę i delikatnie masuj, aby rozpuścić makijaż lub pozostałości SPF ze skóry.   2.  Spłucz wodą, przygotowując skórę do drugiego etapu oczyszczania.   Drugie mycie możecie wykonać ponownie emulsją lub ulubioną pianką czy żelem do oczyszczania skóry, aby cieszyć się uczuciem absolutnej czystości i świeżości!  
  ✨ Efekt:    Skóra skutecznie oczyszczona bez uczucia ściągnięcia i podrażnienia     Złagodzone pieczenie, zaczerwienienie czy świąd     Zniwelowane uczucie dyskomfortu wywołane ściągnięciem skóry     Jesteśmy ciekawe, czy stosowaliście wcześniej naszą emulsję jako produkt do demakijażu. Podzielcie się swoimi doświadczeniami i opiniami w komentarzu! ❤️ 
#BasicLab #świadomapielęgnacja #wzwiązkuzpielęgnacją #pielęgnacja #demakijaz #emulsjamyjąca #restart</t>
  </si>
  <si>
    <t>Temperatura na zewnątrz jest coraz wyższa, co skłania nas do odkrywania większej ilości ciała. Zdarza się jednak, że nie chcemy tego robić ze względu na obecność niedoskonałości. I tutaj przychodzimy z pomocą!  
Trądzik najczęściej kojarzy się z występowaniem na twarzy. Może jednak obejmować również inne części ciała, jak ramiona, plecy czy klatkę piersiową. 
❓Dlaczego występuje akurat tam❓ 
W tych obszarach skóra jest gruba, a gruczołów łojowych jest najwięcej, dlatego najwięcej niedoskonałości gromadzi się właśnie tam. 
Zmiany najczęściej przyjmują postać: 
 zaskórników otwartych lub zamkniętych 
 grudek 
 krost 
 guzków. 
❓Jak sobie z nimi radzić❓ 
Przygotowałyśmy dla Was listę produktów, dzięki którym będziecie mogli się cieszyć skórą bez niedoskonałości: 
1️⃣ Oczyszczanie 
Skórę najlepiej oczyszczać łagodnymi produktami, które nie pozostawiają uczucia ściągnięcia oraz zawierają odpowiednie składniki aktywne poprawiające stan skóry trądzikowej. Naszym wyborem jest: 
 Wygładzający żel myjący przeciw niedoskonałościom, który zawiera kwas salicylowy, prebiotyki i niacynamid. Wspomaga redukcję zmian trądzikowych na ciele, normalizuje wydzielanie sebum, a także redukuje szorstkość naskórka i wygładza skórę skłonną do rogowacenia. 
2️⃣ Równowaga 
Skóra z niedoskonałościami potrzebuje również nawilżenia i przywrócenia równowagi mikrobiomu, dlatego polecamy Wam: 
 Prebiotyczny spray do ciała, który zawiera postbiotyki, prebiotyki i azeloglicynę. Przywraca balans mikrobiomu, wycisza podrażnienia oraz zaczerwienienia, redukuje zmiany trądzikowe, a ponadto nawilża oraz wygładza naskórek. 
3️⃣ Stymulacja 
Delikatne złuszczanie skóry również poprawia jej skórę, dlatego warto włączyć do swojej pielęgnacji ciała: 
 Wygładzający płyn mikrozłuszczający z kwasem salicylowym, tripeptydem złuszczającym i argininą. Reguluje wydzielanie sebum i oczyszcza ujścia gruczołów łojowych. Zmniejsza zmiany trądzikowe i ogranicza tendencję do powstawania nowych oraz wygładza strukturę skóry. 
W karuzeli znajdziecie efekty działania wymienionych produktów, dlatego koniecznie do niej zajrzyjcie!  
Czy borykacie się z niedoskonałościami na ciele?</t>
  </si>
  <si>
    <t>Serum od BasicLab, bez którego nie wyobrażam sobie pielęgnacji to…</t>
  </si>
  <si>
    <t>Czy stosujesz SPF, gdy lecisz samolotem?  Zaraz powiemy, dlaczego jest to ważne! ‍ 
✈️ Jakiś czas temu przeprowadzono badania promieniowania słonecznego, jakie dociera do wnętrza samolotu w trakcie lotu. Okazało się, że: 
 promieniowanie UVB niezależnie od materiału, z jakiego stworzono szyby, przenika w ilości poniżej 1% 
 przenikanie promieniowania UVA zależy od materiału, z którego wykonano okna i w przypadku, gdy jest to szkło, przenika ono nawet w 53,5%! 
✈️ Zmierzono również dokładną dawkę promieniowania, jak dociera, do wnętrza samolotu przez przednią szybę: 
 na ziemi jest to około 130 μW/cm2 
 na wysokości 9km jest to 242 μW/cm2, czyli prawie 2x więcej! 
 dla porównania ilość promieniowania, jaka dociera do skóry w trakcie opalania na solarium to 706 μW/cm2. 
✈️ Podsumowując: szyby samolotu chronią skórę przed promieniowaniem UVB odpowiedzialnym za poparzenia słoneczne, lecz nie przed UVA, które przyspiesza procesy starzenia oraz powoduje przebarwienia. Właśnie dlatego:  
 ❗Warto nakładać SPF także podczas lotu samolotem ❗ 
Wybierz produkty BasicLab z wysokim wskaźnikiem PPD, czyli ochroną przed promieniowaniem UVA: 
 Lekka emulsja ochronna SPF 50+ PPD 52,3 
 Lekki krem ochronny SPF 50+ PPD 46,6 
 Lekki krem do twarzy Masculis SPF 30 PPD 14,2 
 Lekka emulsja ochronna do ciała SPF50+ PPD 26,6 
 Ochronny krem do rąk SPF 30 PPD 27,2 
Czy pamiętasz o stosowaniu SPF w trakcie lotu samolotem?  Daj nam znać w komentarzu!  
#BasicLab #świadomapielęgnacja #wzwiązkuzpielęgnacją #SPF #promieniowaniesłoneczne #promieniowanieUV #samolot #wakacje</t>
  </si>
  <si>
    <t>Czy wiedzieliście, że nie ma konieczności odstawiania retinoidów w okresie wiosenno-letnim?  
Retinol i retinal to niesamowicie skuteczne składniki aktywne, które mają wiele pozytywnych właściwości  Działają między innymi przeciwstarzeniowo, wyrównują koloryt i poprawiają stan skóry z niedoskonałościami. Można je stosować przez cały rok, jednak wiąże się to z przestrzeganiem kilku zasad ❗️ 
 Przede wszystkim pamiętajcie o odpowiedniej fotoprotekcji!  
Do aplikacji kremu z SPF zachęcamy Was przez cały rok, jednakże jest to szczególnie ważne w momencie, gdy stosujemy produkty zawierające retinol lub retinal, ze względu na zwiększone ryzyko podrażnień i poparzeń słonecznych.  
 Nie zapominajcie o reaplikacji!  
W ciągu dnia wykonujemy wiele czynności, które powodują ścieranie się produktów z twarzy, między innymi: dotykanie skóry, dmuchanie nosa, przykładanie telefonu do ucha i wiele innych. Dla optymalnej ochrony przeciwsłonecznej, rekomendujemy reaplikację kremu z filtrem co 2-3h  
 Nie eksponujcie twarzy na słońce! 
W miarę możliwości zachęcamy do zaopatrzenia się w czapkę z daszkiem lub kapelusz z rondem. Zmniejszy to możliwość nadmiernej ekspozycji skóry na promieniowanie słoneczne ☀️ 
 A co w wypadku, gdy jedziecie na słoneczne wakacje?  
Planując wyjazd w słoneczne miejsce i opalanie się, rekomendujemy odstawienie retinoidów na 4 tygodnie przed wyjazdem 
Jeśli w waszej głowie nadal pojawiają się pytania i macie jakieś zagwozdki, pamiętajcie, że śmiało możecie zadawać nam pytania w komentarzach i w wiadomościach prywatnych!  
#BasicLab #świadomapielęgnacja #wzwiązkuzpielęgnacją #pielęgnacja #retinol #retinal #retinoidy #lato</t>
  </si>
  <si>
    <t>Przed nami lato, czyli okres intensywnego nasłonecznienia, a co za tym idzie zwiększone ryzyko pojawienia się przebarwień posłonecznych  Dzisiaj przyjrzymy się im bliżej 
 Melanina to barwnik skóry odpowiedzialny za jej odcień. Im większa zawartość melaniny, tym ciemniejsza karnacja. Za występowanie plam pigmentacyjnych odpowiada zaburzony proces melanogenezy, czyli produkcji melaniny w melanocytach (komórkach barwnikowych skóry) pod wpływem enzymu tyrozynazy. Zachodzi on w najgłębszej warstwie naskórka.
 Pod wpływem różnych czynników melanocyty mogą nadmiernie zwiększyć produkcję melaniny, co z kolei prowadzi do jej nadmiernego zagęszczenia, a w efekcie do powstania hiperpigmentacji, czyli przebarwień. Jednym z tych czynników jest promieniowanie słoneczne.
 Przebarwienia posłoneczne:
 nazywane są również soczewicowatymi
 są większe od piegów, mają zwykle od kilku milimetrów do kilku centymetrów
 mogą mieć różny kształt
 występują pojedynczo lub w skupiskach na najczęściej wystawionych na działanie UV częściach ciała
 ich kolor jest brązowy lub jasnobrązowy i nie zmienia się w ciągu roku
 pojawiają się zazwyczaj między 30. a 50. rokiem życia.
 Istnieje wiele czynników zwiększających ryzyko pojawienia się przebarwień posłonecznych:
 brak ochrony przeciwsłonecznej
 różne choroby np. tarczycy, wątroby
 zaburzenia hormonalne
 stosowanie leków uwrażliwiających na słońce np. antybiotyków
 przyjmowanie leków hormonalnych np. antykoncepcyjnych
 poparzenia słoneczne
 ciemniejsza karnacja
 wystawianie podrażnionej lub uszkodzonej skóry na promieniowanie słoneczne. 
 Jakie składniki pozwolą rozjaśnić przebarwienia posłoneczne oraz zapobiegną pojawianiu się nowych?
✅ alfa arbutyna
✅ witamina C
✅ kwas traneksamowy
✅ niacynamid
✅ azeloglicyna
✅ adenozyna
✅ retinoidy
✅ kwasy AHA.
❗Ponadto warto pamiętać o codzienny sumiennym stosowaniu i reaplikacji produktów z SPF50+ i wysokim PPD.
W karuzeli znajdziecie produkty polecane przy przebarwieniach posłonecznych oraz przykładową rutynę pielęgnacyjną, dlatego koniecznie przesuńcie w lewo! 
Czy borykacie się z przebarwieniami posłonecznymi?  
#BasicLab #przebarwienia</t>
  </si>
  <si>
    <t>Czy wiesz, co tak naprawdę dzieje się z Twoim SPF-em w ciągu dnia? 
 Zdjęcia wykonane w świetle UV aparatem diagnostycznym VISIA pokazują prawdę, której nie widać gołym okiem  Dokładnie można zobaczyć, jak z godziny na godzinę produkt ściera się z twarzy, a tym samym więcej promieni UV może przeniknąć do naszej skóry, powodując jej uszkodzenia 
Na taki efekt ma wpływ wiele czynników, między innymi:
 dotykanie skóry rękoma ✋
 picie napoi i spożywanie posiłków 
 używanie chusteczek higienicznych  
 noszenie okularów ️ 
 pocenie się  
❗ Dlatego, by zapewnić sobie skuteczną ochronę na cały dzień, koniecznie pamiętaj o reaplikacji produktu z SPF co 2-3 godziny oraz po każdym kontakcie z wodą ❤ Promieniowanie UVA przenika nawet przez szyby, dlatego nasza skóra potrzebuje ciągłej prewencji na wysokim poziomie  Pamiętaj o tym niezależnie od pogody ️  
W naszej ofercie znajdziesz kilka produktów SPF, zarówno do twarzy, jak i do ciała  
 Lekki krem ochronny SPF 50+ ma delikatną, kremową konsystencję o świetlistym wykończeniu. Doskonale sprawdzi się pod makijaż. Polecany jest skórze normalnej, suchej i bardzo suchej.  
 Lekka emulsja ochronna SPF 50+ posiada półpłynną konsystencję, która szybko się wchłania i doskonale sprawdza się pod makijaż. Przeznaczona jest dla skóry normalnej, mieszanej oraz tłustej. Pozostawia satynowe wykończenie.    
 Lekki krem ochronny SPF 30 ma aksamitną, szybko wchłaniającą się formułę, która pozostawia satynowe wykończenie. Jest odpowiedni dla każdego typu skóry: suchej, tłustej, mieszanej, a także wrażliwej. Świetnie sprawdzi się również u mężczyzn z zarostem – nie jest widoczny na włoskach. 
 Lekka emulsja ochronna do ciała SPF 50+ o wodoodpornej formule szybko się wchłania i sprawdza się nawet ekstremalnych warunkach. Idealna propozycja dla całej rodziny.  
Ochronny krem do rąk SPF 30 to niemal niewyczuwalny na skórze produkt, który ochroni wszystkie dłonie.
Wiedział_ś, że wykonywanie codziennych czynności ma tak istotny wpływ na skuteczność fotoochrony?  Napisz w komentarzu, ile razy ciągu dnia reaplikujesz SPF  
#BasicLab #pielęgnacja #spf</t>
  </si>
  <si>
    <t>Przyjmuje się, że proces starzenia się skóry rozpoczyna się około 25. roku życia, jednak jest to bardzo indywidualna sprawa, na którą składają się różne mechanizmy, oddziałujące na siebie nawzajem. Dzisiaj dokładnie Wam o tym opowiemy!  
Wyróżniamy dwa główne typy starzenia się skóry: 
 zewnątrzpochodne (egzogenne) 
 wewnątrzpochodne (endogenne). 
Starzenie wewnątrzpochodne jest genetycznie zapisane w organizmie człowieka i ma związek ze zmianami wynikającymi z upływu czasu, czyli starzenia chronologicznego oraz zaburzeń hormonalnych (menopauza, adropauza). Proces endogennego starzenia się skóry rozpoczyna się około 25-30 roku życia, początkowo w niewidoczny sposób.   
W obrazie starzenia się wewnątrzpochodnego przeważają procesy zanikowe (atroficzne):   
 dochodzi do ścieńczenia naskórka   
 utraty elastyczności i odporności na urazy  
 pojawiają się drobne zmarszczki  
 skóra jest sucha, odwodniona, łuszcząca  
 pojawia się bladość skóry spowodowana słabszym unaczynieniem  
 występuje kruchość naczyń krwionośnych, teleangiektazje, lekki rumień.  
 Starzenie zewnątrzpochodne związane jest z wpływem środowiska. Do czynników je powodujących zalicza się: dietę, smog, zanieczyszczenia środowiska, tryb życia, stres, nadużywanie alkoholu i/lub papierosów, ekspozycję na słońce oraz światło niebieskie. 
Promieniowanie UV jest jednym z najważniejszych czynników wywołujących przedwczesne starzenie się skóry. Fotostarzenie odpowiada za aż około 80% widocznych oznak starzenia się skóry! Najszybciej są one zauważalne na odsłoniętych częściach ciała, czyli na skórze twarzy, szyi, dekoltu i grzbietach dłoni. 
Starzenie zewnątrzpochodne charakteryzuje: 
 zgrubiały, suchy, łuszczący się naskórek 
 szorstkość skóry 
 głębokie zmarszczki i bruzdy 
 wiotkość skóry 
 przebarwienia, plamy soczewicowate, piegi 
 teleangiektazje 
 rozszerzone ujścia gruczołów łojowych 
 tendencja do podrażnień skóry. 
Jak przeciwdziałać fotostarzeniu❓ Tego i nie tylko dowiecie się z naszej karuzeli, więc koniecznie do niej zajrzyjcie!  
Czy pamiętacie o codziennym stosowaniu i reaplikacji filtrów?  
#BasicLab #świadomapielęgnacja #fotostarzenie</t>
  </si>
  <si>
    <t>Dzisiaj obchodzimy Dzień Dziecka, a w BasicLab oznacza to tylko jedno... Wracamy z naszym KONKURSEM MEMOWYM  Ci, którzy są z nami od dawna, na pewno go pamiętają!  
Z tej okazji chcemy życzyć Wam dziś uśmiechu i beztroski, bo Dzień Dziecka to święto nas wszystkich. Chcemy, abyście razem z nami zapomnieli o codzienności, puścili wodze fantazji i oddali się dobrej zabawie! Śmiejmy się i patrzmy na rzeczywistość z przymrużeniem oka.    
Co należy zrobić, aby wziąć udział w naszym konkursie?   
Stwórzcie maksymalnie 2 memy o BasicLab – zabawny, humorystyczny obrazek związany z naszą marką (może nawiązywać do naszej filozofii pielęgnacji, przedstawiać produkty, logotyp itp.)   
Prześlijcie je nam w wiadomości prywatnej (WAŻNE ❗  Memy należy wysłać jako obrazek w konwersacji, tak aby można było wyświetlić go wielokrotnie).  
Pamiętajcie, aby polubić zdjęcie konkursowe i obserwować nasz profil.  
Na Wasze memy czekamy dziś (01.06) do końca dnia. Przez cały dzień, aby zapewnić Wam odpowiednią dawkę uśmiechu, będziemy udostępniać na stories Wasze najzabawniejsze prace! Zwycięzców ogłosimy do dnia 04.06 poprzez wiadomość prywatną    
Autorów 10 najzabawniejszych memów nagrodzimy zestawem naszych kosmetyków. W każdym znajdziecie:  
 Nawilżające serum poprawiające napięcie z 3% kwasu hialuronowego (30ml) 
 Peptydowy krem regenerujący pod oczy o bogatej konsystencji (15ml) 
 Lekką emulsję ochronną SPF 50+ (50ml) 
 Ochronny krem do rąk SPF 30 (75ml) 
 Dermatologiczną emulsję myjącą do skóry ultrawrażliwej (100ml) 
Będzie nam bardzo miło, jeśli podzielicie się informacją o konkursie na swoim profilu – jesteśmy bardzo ciekawe Waszej memowej twórczości!   
Regulamin konkursu jak zawsze znajdziecie na naszej stronie: basiclab.shop  
Powodzenia i niech poczucie humoru będzie z Wami!  
#BasicLab #konkurs #dzieńdziecka #memy</t>
  </si>
  <si>
    <t>Jakie kosmetyki według Was warto mieć zawsze pod ręką?  
W torebce Emilii znajdują się sprawdzeni ulubieńcy: 
 Odżywczo-ochronna pomadka – koi oraz wygładza przesuszone i spierzchnięte usta, które stają się miękkie.
 Krem do rąk z SPF 30 – skutecznie chroni przed fotostarzeniem skóry dłoni. Zapewnia maksymalną skuteczność i wysoką ochronę przed UVA i UVB, światłem niebieskim HEV i podczerwonym IR.
 Primer tonizujacy – idealne rozwiązanie na szybkie odświeżenie i ochłodę w upalny dzień. Nasze wodne primery tonizujące świetnie sprawdzają się podczas reaplikacji SPF – minimalizują ryzyko rolowania się kremu, a także pozwalają na lepsze połączenie się kolejnych warstw.
 Krem SPF – zawsze pod ręką by wykonać reaplikację! Efektywnie chroni skórę przed niekorzystnym działaniem promieniowania UVA, UVB, światłem niebieskim HEV oraz niweluje negatywne skutki światła podczerwonego IR. 
Koniecznie dajcie znać, jaki produkt macie zawsze pod ręką! 
#BasicLab #świadomapielęgnacja #wzwiązkuzpielęgnacją #pielęgnacja #ulubieńcy</t>
  </si>
  <si>
    <t>Manicure hybrydowy już od kilku lat cieszy się niesamowitą popularnością. Czy zastanawialiście się jednak kiedyś, jak lampy UV oraz LED wpływają na skórę dłoni oraz paznokcie? W dzisiejszej karuzeli pokażemy Wam, co mówią w tej kwestii badania  
❓Czy promieniowanie z lamp jest intensywne❓ 
W porównaniu do solariów, lampy stosowane do wykonywania manicure hybrydowego czy żelowego emitują o wiele mniejszą ilość promieniowania UV. Żarówki w nich mają maksymalnie moc 60W (w solarium 100-200W każda), a promieniowanie jest skoncentrowane na mniejszym obszarze ciała. 
❓Jakie lampy są aktualnie stosowane❓ 
Do stylizacji paznokci wykorzystuje się lampy UV, LED lub ich połączenie. Wszystkie z nich emitują promieniowanie UVA. Aktualnie najczęściej stosuje się lampy LED, które emitują mniej promieniowania UVA, a proces utwardzania zachodzi pod nimi szybciej, co pozwala na krótszą ekspozycję na promieniowanie. 
❓Jak działa UVA na skórę❓ 
Promieniowanie UVA przenika głębiej niż UVB i przyspiesza proces starzenia się skóry poprzez niszczenie włókien kolagenowych oraz elastynowych. Ponadto skutki jego niekorzystnego działania kumulują się. Lampy stosowane do utwardzania lakieru działają na skórę podobnie jak słońce. 
❓Jak chronić skórę dłoni❓ 
Badanie polskich naukowców z 2023 r. pokazuje, że 4-minutowe naświetlanie dłoni lampami UV odtwarzające warunki w trakcie stylizacji paznokci, nie zmniejsza znacząco żywotności ludzkich keratynocytów. Ponadto udowadnia, że stosowanie produktów z wysokimi filtrami przeciwsłonecznymi wyraźnie zwiększa żywotność komórek w porównaniu z napromieniowanymi komórkami bez jego zastosowania. 
⭕ Jeśli regularnie wykonujecie hybrydową lub żelową stylizację paznokci, mamy dla Was kilka rad, które pozwolą ograniczyć wpływ lamp na skórę oraz paznokcie: 
 Nakładajcie krem z filtrem chroniącym przed UV o spektrum od 300 do 400 nm np. nasz Ochronny krem do rąk SPF30 minimum 15 minut przed rozpoczęciem stylizacji paznokci 
 Stosujcie rękawiczki chroniące przed promieniowaniem 
 Wybierajcie miejsca, w których stosuje się lampy LED zamiast UV. 
Czy pamiętacie o nałożeniu SPF przed stylizacją paznokci?  
#BasicLab #SPF #manicure</t>
  </si>
  <si>
    <t>Czy to możliwe, by skóra była młodsza lub starsza od nas samych? 
Wiek biologiczny skóry jest prawdziwym odzwierciedleniem jej kondycji i może być odmienny od wieku metrykalnego  Na przyspieszenie lub opóźnienie procesów starzenia ma wpływ wiele różnych czynników, m.in. stres, dieta, używki i ekspozycja na promieniowanie UV  Biologiczny wiek skóry określa się na podstawie takich cech jak jej jędrność, obecność przebarwień czy zmarszczek  Dobra wiadomość jest taka, że możemy na nie wpłynąć nie tylko poprzez zmianę stylu życia, ale również odpowiednią pielęgnacją ‍♀️
Czego nie powinno zabraknąć w pielęgnacji anti-aging? 
 ANTYOKSYDACJA  
Antyoksydanty neutralizują szkodliwe dla skóry wolne rodniki, chroniąc skórę przed uszkodzeniami oraz przyśpieszonym procesem starzenia. Jednym z najskuteczniejszych składników o tym działaniu jest witamina C, którą znajdziecie w naszych serach i kremach.
 REGENERACJA  
Odpowiednie nawilżenie i odżywienie skóry ma ogromny wpływ na jej procesy regeneracyjne. Zadbaj o równowagę stosując sera i/lub kremy z kwasem hialuronowym, ektoiną, trehalozą lub ceramidami.
⚡ STYMULACJA ⚡ 
To nic innego jak wspomaganie procesów naprawczych skóry, przywrócenie zdrowego blasku, poprawa elastyczności, jędrności i gęstości. Sięgnij po produkty z retinoidami, peptydami, aminokwasami, kwasami AHA/PHA, czynnikami wzrostu czy koenzymem Q10.
☀️ OCHRONA UV ☀️ 
Pielęgnację koniecznie uzupełnijcie o krem lub emulsję z filtrem SPF 50+, który ochroni Was przed fotostarzeniem 
Żeby pokazać Wam, jak dużą rolę w kondycji skóry odgrywa pielęgnacja, postanowiłyśmy podzielić się z Wami wynikami z badania Anity, które wykonałyśmy aparatem diagnostycznym VISIA  Zobaczcie zdjęcia skóry przed wprowadzeniem serum z retinalem 0,07% oraz 3 miesiące po jego regularnym stosowaniu 
Rezultaty są niesamowite:
✨ tekstura skóry poprawiona o 47%
✨ widoczność porów zmniejszona o 57%
✨ liczba zmarszczek niższa o 24%
✨ plamki (brązowe lub czerwone zmiany na skórze) zredukowane o 22%
A wiek biologiczny skóry Anity? O 7 lat niższy niż wiek metrykalny!  
Dajcie znać, w jaki sposób Wy przeciwdziałacie procesom starzenia  
#Basiclab</t>
  </si>
  <si>
    <t>Jesteśmy niesamowicie wdzięczne za tak cudowne przyjęcie naszej kolejnej premiery!  Emocje ciągle nie opadły, a ilość Waszych wiadomości i komentarzy kompletnie przerosło nasze oczekiwania. Nasze skrzynki dosłownie płoną od Waszych wiadomości!  
Rodzina naszych produktów fotoochronnych powiększyła się o Ochronny krem do rąk SPF 30 PPD 27,2 i jesteśmy zachwycone tak wspaniałym jego odbiorem. Obiecujemy, że przygotujemy dla Was jeszcze wiele premier kompletnie nowych i innowacyjnych produktów!  
 Jak przy każdej premierze, zebrałyśmy najczęściej powtarzające się pytania i stworzyłyśmy z nich dla Was Q&amp;A, które pomoże Wam odnaleźć się w naszych nowościach. Z karuzeli dowiecie się: 
 Kiedy stosować Ochronny krem do rąk? 
 Skąd tak wysokie PPD? 
 Jaką konsystencję ma krem? Czy się lepi? 
 Czy zostawia białe ślady? 
 Jak zmyć krem z dłoni? 
 Czy może zastąpić kremy do rąk bez SPF? Czy ma właściwości nawilżające? 
 Czy produkt można stosować przy manicure hybrydowym? 
 Czy można stosować produkt na skórę twarzy? 
 Czy krem jest bezpieczny dla kobiet w ciąży i karmiących piersią? 
 Czy produkt mogą stosować dzieci? 
 Jak często nakładać Ochronny krem do rąk? 
Na te pytania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mail porada@basiclab.pl  
Ps. Pamiętajcie o naszej promocji z okazji premiery, która trwa do 9.06.2024 r.: 
-25% na WSZYSTKIE SPF</t>
  </si>
  <si>
    <t>Nadszedł ten moment, na który czekało wiele z Was!  Nie jesteśmy w stanie już dłużej ukrywać naszej nowej perełki, która dołącza do naszego filaru PREWENCJA ☀️ 
Przed Wami nasza nowość  OCHRONNY KREM DO RĄK SPF 30 PPD 27,2  Przeznaczony do codziennej ochrony dłoni przed fotostarzeniem  Ten innowacyjny produkt to odpowiedź na Wasze potrzeby związane z kompleksową ochroną i pielęgnacją. 
Zaawansowana technologia filtrów szerokopasmowych zastosowana w naszym nowym produkcie, zapewnia maksymalną skuteczność i wysoką ochronę przed UVA, UVB, HEV i IR, w tym także przed promieniowaniem emitowanym przez lampy do manicure, które wykorzystują spektrum światła UV 300-410nm  
Formuła została uzupełniona o: 
 Fotostabilną witaminę C (Tetraizopalmitynian askorbylu) 
 Karnozynę 2.0 
 Witaminę E 
Czyli potrójną dawkę silnych antyoksydantów, które chronią komórki skóry przed przedwczesnym starzeniem spowodowanym działaniem wolnych rodników ✨ 
Prace nad tym kremem były niezwykle intensywne. Wszystko po to, by zapewnić Wam jak najskuteczniejszą ochronę przeciwsłoneczną, wraz z lekką i komfortową formułą  
Nasz krem zapewnia: 
 Wysoką ochronę przed promieniowaniem UVA, UVB, światłem niebieskim HEV i podczerwonym IR 
 Prewencję fotostarzenia wywołanego stresem oksydacyjnym 
 Nawilżenie i wygładzenie skóry dłoni 
 Wyrównanie kolorytu i rozjaśnienie przebarwień 
Odpowiedni jest dla każdej skóry, a w szczególności:   
❤️ z oznakami starzenia   
❤️ z przebarwieniami   
❤️ pozbawionej jędrności   
❤️ skłonnej do zmian pigmentacyjnych   
Oczywiście nie mogłyśmy się powstrzymać, by rozpieścić Was jeszcze bardziej, więc wraz z premierą, na naszej stronie pojawiła się promocja -25% NA WSZYSTKIE KREMY Z SPF!  
Koniecznie dajcie znać w komentarzach, czy mieliście dobre przeczucie, jaki produkt dołączy do rodziny BasicLab!  
#BasicLab #świadomapielęgnacja #wzwiązkuzpielęgnacją #pielęgnacja #SPF #kremdorąk #nowość #premiera</t>
  </si>
  <si>
    <t>Zbliżamy się wielkimi krokami do momentu, na który czeka cała społeczność BasicLovers  Mamy przyjemność ogłosić, że JUŻ JUTRO, czyli 27.05 nastąpi premiera naszego najnowszego produktu!     To był dla nas intensywny czas pełen inspiracji i zaangażowania w stworzenie czegoś tak wyjątkowego  Cieszymy się niezmiernie, że w końcu będziemy mogli wyjawić Wam nad czym ostatnimi czasy pracował nasz zespół     
Czy jesteście gotowi? Nie przegapcie tego wydarzenia – bądźcie z nami jutro podczas naszej premiery o godzinie 12:00 i zobaczcie, co dla Was przygotowałyśmy! ✨    Czy już przychodzi Wam na myśl, co to może być?  Podzielcie się swoimi przemyśleniami w komentarzach poniżej!  
#BasicLab #idzienowe #nowość #świadomapielęgnacja #pielegnacja</t>
  </si>
  <si>
    <t>Czas na prawdziwą zagadkę!  Czy potraficie odgadnąć, jaki składnik znajduje się w naszym nowym, tajemniczym produkcie?     Mamy dla Was małą podpowiedź  – to potężne źródło przeciwutleniaczy, które chronią skórę przed szkodliwym działaniem wolnych rodników, sprawiając, że wygląda ona młodo i promiennie ✨ 
  Chociaż jeszcze nie możemy ujawnić wszystkich szczegółów, mamy nadzieję, że nasza wskazówka sprawi, że będziecie coraz bliżej zgadnięcia, czym chcemy Was zaskoczyć!     Jesteśmy pewni, że ta niespodzianka sprawi Wam niesamowitą radość ❤️ Czekajcie z niecierpliwością na moment, kiedy będziemy mogli odsłonić tę tajemnicę  
#BasicLab #świadomapielęgnacja #wzwiązkuzpielęgnacją #pielęgnacja #idzienowe #nowość</t>
  </si>
  <si>
    <t>PREMIERA W BASICLAB NADCHODZI...
Nasz zespół nie mógł uwierzyć w to, co zobaczył!  Zaskoczenie, ale i radość zdecydowanie sięgnęły zenitu, bo do rodziny BasicLab dołącza kolejna NOWOŚĆ ❤️‍ Dobrze widzicie, nie zwalniamy tempa!  
Nie możemy się doczekać, aż oddamy w Wasze ręce produkt, który... tego dowiecie się wkrótce  Na razie nic nie zdradzamy, ale jesteśmy pewne, że spełnimy Wasze kolejne pielęgnacyjne marzenie!
Wzięłyśmy pod lupę Wasze pytania, potrzeby i wskazówki, aby stworzyć z ogromną starannością produkt, który mamy nadzieję, że zachwyci Was tak samo jak nas  Jednego możecie być pewni – na ten produkt czekaliście nie tylko Wy, ale i cały nasz zespół, co widać na załączonym obrazku  
Zostańcie z nami, aby być na bieżąco i nie przegapić naszych kolejnych postów. Znajdziecie w nich podpowiedzi dotyczące naszej nowości!  
A teraz BasicLoverowi Sherlocy – czy domyślacie się, co wzbudziło takie emocje u naszego zespołu? Napiszcie nam w komentarzach swoje typy  
#BasicLab #pielęgnacja #wzwiązkuzpielęgnacją #świadomapielęgnacja #nowość #idzienowe</t>
  </si>
  <si>
    <t>Stosowanie filtrów przeciwsłonecznych w trakcie ciąży to ważny temat, w którym chciałybyśmy się wypowiedzieć. W dzisiejszej karuzeli postaramy się rozwiać wszelkie wątpliwości z nim związane! 
❓Czy w ciąży można się opalać❓
Ze względu na wpływ promieniowania słonecznego na skórę, nie polecamy zbyt długo przebywać na słońcu. Warto ograniczyć ekspozycję na słońce do minimum. Ważne jest również stosowanie produktów z wysoką ochroną przeciwsłoneczną, która pozwoli ograniczyć negatywne skutki promieniowania.
❓Czy można wystawiać brzuch ciążowy na słońce❓
Na szczęście promieniowanie słoneczne nie przenika przez powłoki brzuszne, więc nie wpływa negatywnie na rozwój dziecka. Długotrwałe przebywanie na słońcu może jednak spowodować przegrzanie, odwodnienie lub poparzenia słoneczne.
❓Dlaczego stosowanie filtrów w ciąży jest tak ważne❓
W tym okresie występują intensywne wahania hormonów, a wyższy poziom estrogenów w organizmie sprawia, że skóra jest znacznie bardziej podatna na przebarwienia. Najlepszą prewencją jest stosowanie produktów z wysoką ochroną przeciwsłoneczną. Badania potwierdzają, że zmniejszają one ryzyko pojawienia się przebarwień nawet o 50%.
❓Jaki filtr przeciwsłoneczny wybrać❓
✅ z bardzo wysoką ochronę przed promieniowaniem UVA, UVB, HEV i IR
✅ zawierający składniki antyoksydacyjne
✅ przebadany dermatologicznie na skórze wrażliwej.
Wszystkie produkty przeciwsłoneczne BasicLab są odpowiednie dla kobiet w ciąży i karmiących piersią 
❓Czy w ciąży można stosować tylko filtry mineralne❓
W różnych źródłach można się natknąć na informację, że w ciąży powinno się stosować tylko filtry mineralne. Nie jest to prawdą, gdyż:
 Każdy stosowany składnik kosmetyczny jest dokładnie badany i oceniany przez międzynarodowy komitet naukowy SCCS, który określa jego bezpieczeństwo.
 W kosmetykach stosowane są tylko substancje uznane za bezpieczne.
 Istnieją ograniczenia stężeń filtrów.
Z naukowego punktu widzenia wszystkie filtry dopuszczone do stosowania w produktach kosmetycznych są bezpieczne do stosowania w ciąży 
Czy udało nam się odpowiedzieć na wszystkie Wasze pytania związane ze stosowaniem filtrów w ciąży?
#BasicLab #SPF #prewencja #ciąża</t>
  </si>
  <si>
    <t>Dziś jest wyjątkowy dzień, ponieważ obchodzimy Dzień Praw Zwierząt ❤️ 
Nasz typowy dzień w biurze zawsze zaczyna się od gorącej kawy i przywitania naszych futrzanych przyjaciół  
Wierzymy, że piękno nie może być budowane na cierpieniu ❌ Dlatego zawsze z dumą oznajmiamy, że nasze produkty są Cruelty Free ❤️ Dla naszych czworonożnych przyjaciół to nie tylko hasło marketingowe, to nasza misja i wartości, które wpisane są w naszą markę.
W BasicLab:  
 Nie testujemy gotowych kosmetyków na zwierzętach na żadnym etapie produkcji.  
 Nie zlecamy testów na zwierzętach innym podmiotom.  
 Nasze produkty nie są dostępne stacjonarnie na rynku chińskim
Posiadamy również certyfikat Kosmetyki Bez Okrucieństwa, co potwierdza nasze zaangażowanie w dbanie o dobrostan zwierząt. Każdy produkt BasicLab to nie tylko symbol piękna, ale także wyraz troski o środowisko i współistnienie z innymi istotami  
Dziś szczególnie pamiętamy o prawach zwierząt i cieszymy się, że nasze futrzane pupile są częścią zespołu BasicLab ❤️ 
Jesteście #TeamPsy  czy #TeamKoty?  
#BasicLab #świadomapielęgnacja #wzwiązkuzpielęgnacją #pielęgnacja #crueltyfree #zwierzęta #dzieńprawzwierząt</t>
  </si>
  <si>
    <t>Mamy są wyjątkowe  Od pierwszych chwil naszego życia są obok nas, ofiarowując miłość bez granic i nieskończone wsparcie. To ich cierpliwość i empatia sprawiają, że są dla nas niezastąpione ❤️ 
Przed nami święto, w którym każdy z nas będzie mógł nas docenić swoją mamę jeszcze bardziej niż na co dzień  Zapraszamy Was do wzięcia udziału w naszym konkursie z okazji Dnia Matki  Macie okazję wygrać zestaw produktów dla siebie oraz dla swojej mamy  
Co trzeba zrobić, aby wziąć udział w konkursie?    
 1. Zaobserwujcie nasz profil i polubcie post konkursowy.    
 2. Odpowiedzcie na pytanie: „Jakie cechy Twojej mamy podziwiasz najbardziej i dlaczego?”. Swoją odpowiedź umieśćcie w komentarzu pod tym postem.    
 3. Wytypujemy 10 najciekawszych odpowiedzi i nagrodzimy zestawami kosmetyków BasicLab  
Co dokładnie jest do wygrania?
 Zestaw dla Twojej mamy:  
✨ Krem aktywnie stymulujący na noc do twarzy, szyi i dekoltu z 5% aminokwasów  
✨ Krem aktywnie stymulujący pod oczy na noc z 3% aminokwasów 
 Prezent dla Ciebie: 
✨ Nawilżające serum poprawiające napięcie z 3% kwasu hialuronowego, 5% kompleksu aminokwasów i 15% kompleksu peptydów biomimetycznych  
✨ Ceramidowy krem regenerujący z 5%prebiotykiem i 3%pantenolem o lekkiej konsystencji 
Podzielcie się z nami swoimi myślami i wspomnieniami  Razem stwórzmy piękny portret tych niezwykłych kobiet, które odgrywają tak ważną rolę w naszym życiu❤️ 
Na Wasze komentarze konkursowe czekamy do 25.05 (do końca dnia), a ze zwycięzcami skontaktujemy się w wiadomości prywatnej do 26.05     
Regulamin konkursu znajdziecie na naszej stronie: basiclab.shop 
Powodzenia!  
#BasicLab #świadomapielęgnacja #wzwiązkuzpielęgnacją #pielęgnacja #konkurs #dzieńmamy #prezentdlamamy</t>
  </si>
  <si>
    <t>Poranek mamy to czasem niemałe wyzwanie! ‍ 
Podczas przygotowań do wyjścia zdecydowanie nie ma czasu na nudę! ‍♀️ W pośpiechu między przyrządzania śniadania, karmieniem dzieci i szukaniem zgubionych skarpetek, czas na pielęgnację skóry może wydawać się nieuchwytny...  
Ale dla mam nie ma rzeczy niemożliwych! ‍♀️ 
Nawet w tym porannym szaleństwie potrafią zadbać nie tylko o relacje z rodziną, ale również o relację ze skórą  Każda mama wie, jak ważna jest chwila dla siebie, choćby krótka, by nałożyć ulubione serum czy krem, które kompleksowo zadbają o skórę. To właśnie te małe rytuały pozwalają czuć się im pięknie i świeżo przez cały dzień ✨  
Z okazji zbliżającego się Dnia Matki, wychodząc naprzeciw pielęgnacyjnym potrzebom wszystkich mam, przygotowałyśmy wyjątkowe zestawy, które bez wątpienia zachwycą je swoim działaniem  
 Drugi produkt w zestawie 50% TANIEJ!  
Sprawdźcie na basiclab.shop  
Dajcie znać, jak wyglądają poranki w Waszych domach  
#BasicLab #wzwiązkuzpielęgnacją #świadomapielęgnacja #skutecznapielęgnacja #pielęgnacja #dzieńmatki</t>
  </si>
  <si>
    <t>Czy mieliście już okazje stosować nasze kremy z gamy Aminis?  
✨ To skuteczna pielęgnacja dla każdego rodzaju skóry z widocznymi oznakami starzenia oraz doskonała profilaktyka przeciwstarzeniowa. Formuły opierają się na aminokwasach NMF i peptydach oraz ektoinie, czynnikach wzrostu, retinalu i witaminie C. W skład gamy wchodzą kremy do twarzy, szyi i dekoltu oraz pod oczy w wariancie zarówno na dzień, jak i na noc  
❓Kiedy stosować produkty o właściwościach przeciwstarzeniowych❓ 
Niektórzy uważają, że powinno się je stosować dopiero po 40. roku życia lub gdy zmarszczki są już zauważalne. Mamy jednak argumenty, które dowodzą, że lepiej zacząć wcześniej. Proces biologicznego starzenia się skóry rozpoczyna się już około 25. roku życia, kiedy zaczyna spadać ilość kolagenu i elastyny, które odpowiadają za jędrność i gęstość skóry. Wtedy również zaczynają pojawiać się pierwsze zmarszczki, widoczne zwłaszcza pod oczami. Warto pamiętać, że wiele czynników (np. palenie papierosów, intensywna ekspozycja na promieniowanie UV) może przyspieszyć proces starzenia się skóry. 
❓ Jak działa gama Aminis❓ 
 NAPIĘCIE I WYPEŁNIENIE NA DZIEŃ 
✨ Krem aktywnie rewitalizujący do twarzy, szyi i dekoltu ✨ 
redukuje zmarszczki mimiczne 
intensywnie nawilża  
dodaje blasku  
koi skórę 
✨ Krem aktywnie rewitalizujący pod oczy ✨ 
głęboko nawilża 
redukuje drobne linie i zmarszczki mimiczne 
zmniejsza widoczność cieni i worków pod oczami 
nadaje skórze promiennego wyglądu 
 ODBUDOWA I UJĘDRNIENIE NA NOC 
✨ Krem aktywnie stymulujący do twarzy, szyi i dekoltu ✨ 
redukuje zmarszczki 
ujędrnia i uelastycznia 
wygładza 
odżywia 
poprawia koloryt skóry 
stymuluje procesy regeneracji 
✨ Krem aktywnie stymulujący pod oczy ✨ 
pobudza regenerację i wygładza 
 redukuje zmarszczki i przebarwienia 
 poprawia jędrność 
 odżywia 
 zmniejsza widoczność cieni i worków pod oczami 
Czy znaliście już gamę Aminis? A może przekonałyśmy Was do jej wypróbowania?  
#BasicLab #Aminis #skutecznapielęgnacja #świadomapielęgnacja #antiaging #kremdotwarzy #krempodoczy</t>
  </si>
  <si>
    <t>Zauważacie na swojej skórze oznaki starzenia lub chcecie działać prewencyjnie? Zobaczcie, jakie produkty warto wprowadzić do pielęgnacji! ✅   
✔️ Kremy z gamy AMINIS – stworzone dla skór z pierwszymi i kolejnymi oznakami starzenia. Skutecznie wpłyną na zmniejszenie widoczności zmarszczek dzięki zawartych w nich aminokwasom, kompleksom neuropeptydów, witaminie C, resweratrolowi, koenzymowi Q10, a w nocnej wersji także retinalowi.  ✔️ Sera z trehalozą – zapewniają wielokierunkowe działanie nawilżające, odbudowujące barierę lipidową oraz wypełniające zmarszczki mimiczne.  ✔️ Nawilżające sera z kwasem hialuronowym i peptydami długotrwale nawadniają skórę, natychmiastowo wygładzają jej strukturę oraz odczuwalnie poprawiają napięcie, zmniejszając widoczność istniejących zmarszczek oraz spowalniając proces powstawania nowych. 
✔️ Serum ujędrniające z czystymi peptydami miedzi poprawia elastyczność skóry i optycznie wypełnia zmarszczki, pozwalając na zachowanie młodszego wyglądu na dłużej.  
✔️ Stymulujący fioletowy peeling kwasowy z gamy ACIDUMIS – kwas glikolowy, kwas laktobionowy i tripeptyd zapewnią skórze wygładzenie struktury, zniwelują drobne linie oraz będą działać przeciwzmarszczkowo. 
✔️ Nie zapominajmy również o pielęgnacji delikatnej skóry wokół oczu, która jest znacznie cieńsza niż w innym obszarach twarzy! Dobrze rozumiemy ten problem, dlatego każdy nasz produkt pod oczy idealnie zadba o ten obszar oraz skutecznie ujędrni skórę.  
Pamiętajcie jednak, że najskuteczniejsza pielęgnacja według BasicLab to ta, która opiera się na 5 filarach! 
  1️⃣RESTART  2️⃣ANTYOKSYDACJA  2️⃣RÓWNOWAGA  4️⃣PREWENCJA  5️⃣STYMULACJA    Dajcie nam znać, jak wygląda Wasza pielęgnacja odpowiadająca na oznaki starzenia!  
#BasicLab #wzwiązkuzpielęgnacją #świadomapielęgnacja #antiaging</t>
  </si>
  <si>
    <t>Dzień Mamy nadchodzi wielkimi krokami ‍‍
To wyjątkowe święto daje nam okazję do wyrażenia ogromnej wdzięczności i miłości naszym ukochanym mamom, dlatego przychodzimy z wyjątkowymi propozycjami zestawów, które z pewnością wywołają ogromną radość i umilą każdej z nich codzienny rytuał pielęgnacyjny 
 Drugi produkt w zestawie 50% TANIEJ! 
 AMINIS POD OCZY 
Skuteczna pielęgnacja okolicy oka na dzień i na noc, niezależnie od wieku. Rewitalizuje skórę, redukuje widoczne oznaki starzenia i zmęczenia (cienie, worki) oraz zmniejsza tendencję do ich powstawania.
☀️ AMINIS NA DZIEŃ ☀️
To specjalistyczna pielęgnacja anti-aging – stymuluje skórę, jednocześnie chroniąc istniejące włókna kolagenowe i elastynowe. Efekt to wygładzona, napięta skóra oraz młodzieńczy i świeży wygląd.
 AMINIS NA NOC 
Ten duet stymuluje procesy naprawcze naskórka, odżywia i nawilża. Zauważalnie wygładza, wyrównuje koloryt oraz redukuje oznaki starzenia, sprawiając, że skóra jest bardziej jędrna i elastyczna.
 WARSTWOWA PIELĘGNACJA OKOLIC OCZU 
Serum peptydowe widocznie wygładza i redukuje obrzęki oraz zasinienie, a serum liftingujące spowalnia procesy starzenia, poprawia poziom nawilżenia, zwiększa elastyczność i napięcie skóry.
⚡ UJĘDRNIENIE I SPRĘŻYSTOŚĆ ⚡
Serum ujędrniające napina, uelastycznia skórę i optycznie wypełnia zmarszczki, pozwalając na zachowanie młodszego wyglądu na dłużej. Serum z ceramidami działa jak regenerujący kompres i wzmacnia BHL.
 WYGŁADZENIE Z PEPTYDAMI I TREHALOZĄ 
Serum z trehalozą intensywnie nawilża, redukuje uczucie ściągnięcia oraz uelastycznia cerę, a serum liftingujące redukuje obrzęki, rozjaśnia i wygładza delikatną skórę wokół oczu.
 REGENERACJA Z CERAMIDAMI I PEPTYDAMI 
Serum z ceramidami zapewnia równowagę BHL i chroni naskórek przed utratą wody, a liftingujące serum redukuje obrzęki, rozjaśnia, uelastycznia oraz zmniejsza widoczność zmarszczek.
 SILNE NAWILŻENIE I REGENERACJA SKÓRY ODWODNIONEJ 
Zestaw łączy synergię działania różnych mechanizmów nawilżania. Serum nawilżające napina i nawadnia skórę na wielu poziomach, a serum z ceramidami regeneruje naskórek, zmniejszając utratę wody.
Który wybierasz?</t>
  </si>
  <si>
    <t>Witamy Was w naszym NOWYM BIURZE!  
  Po intensywnym czasie pakowania, organizowania i przemieszczania pudeł, nasz zespół jest gotowy na nowy rozdział. Ale wiecie co? Nie mogłybyśmy tego zrobić bez Was! Wasze zaufanie i zaangażowanie są dla nas niezastąpione  
To nie tylko zmiana adresu – to kolejny krok w tej niesamowitej podróży. Nasza pasja do innowacji i rozwijanie się nie zna granic ‍♀️ Przeprowadzka do nowego, większego biura, by móc pomieścić nasz coraz to liczniejszy zespół, to tylko kolejny dowód, że razem jesteśmy nie do zatrzymania! ❤️    W nowym biurze obiecujemy Wam jeszcze więcej miejsca do tworzenia, inspiracji i rozwoju. Nie zamierzamy zwalniać tempa!  Nadal będziemy dostarczać Wam najnowsze nowości i inspirujące projekty, bo dla nas każdy dzień to nowa okazja do stworzenia czegoś niesamowitego.     Dziękujemy Wam za to, że jesteście częścią BasicLabowej rodziny  Razem osiągniemy jeszcze więcej!  
Pamiętacie, jak długo jesteście z nami? Dajcie znać w komentarzach! ❤️ 
#BasicLab #świadomapielęgnacja #wzwiązkuzpielęgnacją #przeprowadzka #nowebiuro</t>
  </si>
  <si>
    <t>Czy wiecie, jak odróżnić podrażnienie od alergii?  Dzisiaj postanowiłyśmy wyjaśnić Wam, czym od siebie się różnią oraz opisać, jak powinno się zareagować, gdy już wystąpią 
❓ Czym jest podrażnienie ❓
Podrażnienie to reakcja skóry na produkty zawierające intensywnie działające składniki aktywne czy też substancje mogące naruszać BHL lub mające pH różne od fizjologicznego. Podrażnienie charakteryzuje się natychmiastowym wystąpieniem objawów bezpośrednio po kontakcie produktem i tylko w miejscu jego zastosowania. Może wystąpić uczucie pieczenia czy mrowienia, rumień i szorstkość skóry. Objawy powinny ustąpić po zaprzestaniu stosowania podrażniającej substancji i wprowadzeniu produktu łagodzącego.
❓ Czym jest alergia ❓
Alergie to reakcje spowodowane nadwrażliwością organizmu na niektóre substancje. 
Wyróżniamy dwa mechanizmy skórnych reakcji alergicznych:
 Typ natychmiastowy – objawy pojawiają się już nawet po około 20 minutach od kontaktu z alergenem. Pojawia się świąd, obrzęk i rumień, a także mogą wystąpić efekty ogólnoustrojowe, przy których niezbędna jest niezwłoczna wizyta lekarska.
 Typ późny – pojawia się po 24-48h od kontaktu z alergenem w miejscu tego kontaktu lub na większej powierzchni ciała. Typowe objawy tego typu to: rumień, świąd, złuszczanie naskórka, a w przypadku ostrej reakcji pęcherzyki z treścią.
❗Ważne: w przypadku ostrej reakcji alergicznej koniecznie skonsultuj się z lekarzem!
❓ Co występuje częściej ❓
Większość reakcji skórnych (nawet 90%) to podrażnienie. Alergie zdarzają się zdecydowanie rzadziej. Na podrażnienia najbardziej podatna są skóry suche, wrażliwe i naczynkowe. Wpływ ma również wiek i płeć – kobiety oraz osoby starsze częściej doświadczają podrażnień. Obniżenie odporności czy wzmożony wysiłek psychiczny lub fizyczny również mogą podwyższyć ryzyko pojawienia się go.
❓ Co zrobić w przypadku pojawienia się podrażnienia lub alergii ❓
Tego dowiecie się z karuzeli! Znajdziecie w niej też tabelkę, która w prosty sposób porównuje podrażnienie i alergię, dlatego koniecznie do niej zajrzyjcie! 
Czy wiedzieliście, jak odróżnić od siebie podrażnienie i alergię? 
#BasicLab #świadomapielęgnacja</t>
  </si>
  <si>
    <t>Zapoznajcie się z naszym asortymentem kwasowych produktów złuszczających i ich niezwykłym działaniem! ⚡ 
  W naszej ofercie znajdziecie aż 4 różne rodzaje peelingów kwasowych, które zapewniają kompleksową pielęgnację skóry. Dzięki różnorodności produktów każdy znajdzie coś idealnego dla siebie     Kwasy stanowią również doskonałą alternatywę dla osób, które chcą w okresie letnim zrezygnować z retinoidów. Bez względu na to, czy wybieracie retinoidy czy kwasy, pamiętajcie o codziennym stosowaniu filtrów przeciwsłonecznych oraz reaplikacji przez cały rok. To kluczowy krok w dbaniu o zdrowie i młody wygląd skóry     W naszej ofercie znajdziecie:    REGENERUJĄCY PEELING KWASOWY  
 Co zawiera?   8% kwasu mlekowego     6% kwasu laktobionowego   3% glukonolaktonu   Dwa silne antyoksydanty: glutation i resweratrol 
  Odpowiedni dla skóry:   wrażliwej   suchej, odwodnionej    naczyniowej   pozbawionej blasku     STYMULUJĄCY PEELING KWASOWY  
 Co zawiera?   8% kwasu glikolowego     4% kwasu laktobionowego   Tripeptyd   Glutation i resweratrol    Odpowiedni dla skóry:   wrażliwej   suchej, odwodnionej    niedostatecznie odżywionej   ze zmarszczkami / dojrzałej    
 PEELING KWASOWY ZMNIEJSZAJĄCY NIEDOSKONAŁOŚCI  
 Co zawiera?   6% kwasu szikimowego   5% kwasu migdałowego     3% kwasu laktobionowego     glutation i resweratrol     Odpowiedni dla skóry:   mieszanej i tłustej   z przebarwieniami i niedoskonałościami   z powiększonymi porami   ze skłonnością do zaskórników czy trądziku   
   PEELING KWASOWY ODBLOKOWUJĄCY PORY  
 Co zawiera?   15% AHA (kw. migdałowego i glikolowego)   2% BHA (kwasu salicylowego)   Tripeptyd złuszczający   Glutation oraz resweratrol    Alantoina      Odpowiedni dla skóry:   trądzikowej, tłustej lub mieszanej    z zaskórnikami otwartymi/zamkniętymi    z rozszerzonymi porami   z trądzikiem młodzieńczym lub wieku dorosłego 
    Koniecznie dajcie znać w komentarzu, czy któryś z produktów towarzyszy Wam w pielęgnacji!  
#BasicLab #świadomapielęgnacja #wzwiązkuzpielęgnacją #pielęgnacja #kwasy</t>
  </si>
  <si>
    <t>Do naszych serów z filaru Równowaga dołączył ostatnio nowy produkt – Nawilżające serum poprawiające napięcie w dwóch wariantach – Dermocosmetics i Cosmetology   
 Duży wybór produktów może sprawiać problemy z wyborem tego jedynego i idealnego. Z tego powodu postanowiłyśmy przygotować specjalnie dla Was tabelki z porównaniem nowego Nawilżającego serum poprawiającego napięcie do innych serów z filarów równowaga oraz do Serum ujędrniającego z 0,5% czystych peptydów miedziowych. 
Z dzisiejszej karuzeli dowiecie się: 
❓Jakie konsystencje mają sera z filaru Równowaga? 
❓Czym różnią się od siebie sera? 
❓Jakie składniki aktywne zawierają? 
❓Na jakie potrzeby skóry odpowiadają? 
❓Jakich efektów możecie się spodziewać? 
W tabelach znajdziecie następujące produkty: 
 Nawilżające serum poprawiające napięcie w wariancie Dermocosmetics i Cosmetology 
 Serum ujędrniające 0,5% czystych peptydów miedziowych 
 Nawilżający emu-żel do twarzy w wariancie Dermocosmetics i Cosmetology 
 Serum z trehalozą w wariancie Dermocosmetics i Cosmetology 
 Serum regenerujące strukturę skóry z ceramidami w wariancie Dermocosmetics i Cosmetology 
❗Ważne: nowe serum możecie łączyć ze wszystkimi naszymi produktami! Świetnie sprawdzi się jego połączenie z serami z dzisiejszej karuzeli! 
 Pamiętajcie, że nasze skrzynki są dla Was zawsze otwarte i chętnie odpowiemy na wszystkie Wasze pytania i rozwiejemy wszelkie wątpliwości! Pomożemy Wam również wybrać idealne serum do twarzy! Czekamy na Wasze wiadomości!  
Które serum wybieracie? A może zdecyduje się na ich połączenie? Dajcie nam znać w komentarzu! 
#BasicLab #świadomapielęgnacja #skutecznapielęgnacja #pielęgnacja #serum #równowaga #nowości</t>
  </si>
  <si>
    <t>Przebarwienia skóry to problem, który dotyka wiele osób, niezależnie od wieku czy typu skóry. W dzisiejszej rolce przedstawiamy Wam rutynę pielęgnacyjną dla cery suchej, którą możecie wykorzystać zarówno rano, jak i wieczorem  
  ☀️➡️ RANO:     Nawilżająca pianka myjąca – delikatnie oczyszcza bez odczucia ściągnięcia skóry.   Nawilżający primer tonizujący – nawilża i przygotowuje cerę do kolejnych etapów pielęgnacji.    Serum z witaminą C 15% – rozświetla i zapewnia intensywną ochronę przed szkodliwym działaniem wolnych rodników.     Lekki krem antyoksydacyjny – skutecznie nawilża, rewitalizuje i przywraca naturalny blask. Domyka rutynę pielęgnacyjną.     Lekki krem ochronny SPF50+ – niezawodna ochrona przed szkodliwym promieniowaniem UV, niezastąpiony w każdym zestawie pielęgnacyjnym!  
  ➡️ WIECZÓR:     Dermatologiczna emulsja myjąca – pierwszy etap dwuetapowego oczyszczania. Usuwa makijaż oraz SPF ze skóry.    Nawilżająca pianka myjąca – domywa resztki zanieczyszczeń.    Nawilżający primer tonizujący – przygotowanie skóry.     Serum redukujące przebarwienia – intensywne zmniejszenie przebarwień dzięki połączeniu 10% azeloglicyny, kwasu traneksamowego w optymalnym stężeniu 3% i 2% alfa arbutyny.   Serum z kwasem hialuronowym 4% – nawilżenie na najwyższym poziomie, zapewniające skórze gładkość i napięcie.     Bogaty krem antyoksydacyjny – bogata formuła, która odżywia i regeneruje skórę, przywracając jej blask.  
  Koniecznie dajcie znać, czy w swojej rutynie macie któryś z wymienionych produktów! ✨ 
#BasicLab #świadomapielęgnacja #wzwiązkuzpielęgnacją #pielęgnacja #przebarwienia</t>
  </si>
  <si>
    <t>Ostatnio wspominałyśmy o antyoksydacji, dlatego też postanowiłyśmy zaprezentować Wam wyniki naszych najnowszych produktów o takich właściwościach, czyli Antyoksydacyjnych kremów z witaminą C  
 Zarówno lekka, jak i bogata konsystencja kremu zostały poddane badaniom aplikacyjnym i aparaturowym, a uzyskane wyniki przedstawiamy poniżej: 
Badania aparaturowe trwające 6 tygodni zostały przeprowadzone na grupie 10 osób i wykazały, że: 
 Antyoksydacyjny krem z witaminą C o lekkiej konsystencji zwiększa wygładzenie skóry średnio o 29%! 
 Przy zastosowaniu kremu o bogatej konsystencji zaobserwowano: 
✔️ Wygładzenie skóry średnio o 39% 
✔️ Wyrównanie kolorytu skóry średnio o 58% 
✔️ Zwiększenie naturalnego blasku skóry średnio o 24%. 
Dwie grupy liczące 20 probantów przez 6 tygodni stosowały Antyoksydacyjny krem z witaminą C. Każda z nich do testów otrzymała jedną z konsystencji, a następnie określili oni, czy produkt spełnia następujące obietnice: 
✔️ poprawia kondycję skóry 
✔️ rozjaśnia przebarwienia 
✔️ zapobiega powstawaniu przebarwień 
✔️ uelastycznia skórę twarzy 
✔️ poprawia nawilżenie 
✔️ opóźnia procesy starzenia 
✔️ usuwa martwe komórki naskórka 
✔️ intensywnie odżywia skórę 
✔️ koi przesuszoną skórę 
✔️ nadaje skórze blasku 
✔️ wspomaga procesy regeneracyjne 
✔️ przywraca jędrność skóry 
✔️ nadaje skórze promienny, zdrowy wygląd 
Niektóre z obietnic dotyczyły tylko jednej z konsystencji. 
Procentową zgodność odczuć probantów z powyższymi stwierdzeniami znajdziecie w karuzeli. Możemy jedynie powiedzieć, że wyniki są bardzo wysokie!  
W karuzeli znajdziecie również zdjęcie obrazujące różnicę w gładkości skóry po regularnym stosowaniu Antyoksydacyjnego kremu z witaminą C o lekkiej konsystencji, dlatego przesuńcie palcem w lewo! ⬅️ 
Czy któryś z naszych Antyoksydacyjnych kremów z witaminą C znalazł się w Waszej w pielęgnacji? Koniecznie dajcie nam znać w komentarzach!  
#BasicLab #witaminaC #krem #badania #antyoksydacja #pielęgnacja #świadomapielęgnacja</t>
  </si>
  <si>
    <t>Który z naszych kremów do twarzy jest Twoim absolutnym faworytem?</t>
  </si>
  <si>
    <t>Czy skóra przyzwyczaja się do kosmetyku? 
Odpowiedź brzmi: NIE ❌
Z czego więc wynika wrażenie, że kosmetyk działa słabiej? Czy trzeba zmienić go na inny? 
Po długotrwałym stosowaniu konkretnego produktu można zauważyć ustabilizowanie się efektów ⚖️ Nie oznacza to jednak, że ma on słabsze działanie, a świadczy o tym, że kondycja skóry uległa poprawie ✨ Warto w takiej sytuacji stosować dany kosmetyk w celu podtrzymania rezultatów lub sięgnąć po produkt o wyższym stężeniu substancji aktywnej, jeżeli chcesz uzyskać jeszcze mocniejsze działanie 
❗ Istnieje jednak kilka ważnych powodów, przez które skóra może zacząć reagować na kosmetyk słabiej, a nawet dochodzi do pogorszenia jej stanu ❗
 Zmiany potrzeb skóry
Efektywność produktu może się zmienić pod wpływem zmian potrzeb skóry, które mogą zachodzić wraz z wiekiem lub pod wpływem zmiany pory roku, zaburzeń hormonalnych, stosowanej diety czy działania innych kosmetyków. To dlatego zawsze należy obserwować skórę i dostosowywać pielęgnację do jej aktualnego stanu 
 Niewłaściwe przechowywanie produktu
Kosmetyki wymagają odpowiedniego przechowywania - istotne znaczenie ma dostęp światła, temperatura i szczelne zamykanie opakowań  Zawsze należy kierować się w tej kwestii wskazaniami zawartymi w opisie produktu  Niewłaściwie przechowywany kosmetyk może ulec degradacji i w konsekwencji przestanie spełniać swoją funkcję, a dodatkowo może wzrosnąć jego potencjał drażniący.
 Używanie produktu po upływie terminu przydatności 
Substancje aktywne spełniają swoją rolę przez określony czas, dlatego zawsze należy trzymać się daty przydatności oraz PAO, ponieważ po ich upływie kosmetyk może negatywnie wpływać na stan skóry  
Zdarzyła Wam się kiedyś któraś z tych sytuacji? Dajcie znać w komentarzach ❤️ 
#BasicLab #wzwiązkuzpielęgnacją #świadomapielęgnacja #skutecznapielęgnacja #pielęgnacja</t>
  </si>
  <si>
    <t>Czy wiecie, że trądzik może dotyczyć także pleców?  
 Trądzik na plecach występuje u coraz większej ilości osób. Zmiany mogą mieć postać zaskórników (otwartych i zamkniętych), ale także form mikrozapalnych – m.in. krost czy guzków, które bywają bolesne i mogą pozostawiać blizny. 
Jak się z nimi uporać? Przedstawiamy, większości już dobrze znany prebiotyczny spray do ciała, który nie tylko zwęża pory, redukuje niedoskonałości i zmniejsza wydzielanie sebum, ale również nawilża, regeneruje i koi skórę!  
Prebiotyczny spray do ciała świetnie sprawdzi się u osób ze skórą:   trądzikową, ze zmianami mikrozapalnymi   wrażliwą, z podrażnieniami   z nadprodukcją sebum, ŁZS   z atopowym zapaleniem skóry (AZS).
Jakie składniki zawiera?   5% postbiotyku   3% prebiotyków   Azeloglicyna   CICA (madekasozyd, azjatykozyd i ekstrakt)   Kwas szikimowy   Tripeptyd eksfoliujący. 
Zapewniamy, że ta perełka skradnie Wam serce od pierwszego użycia! 
To jak? Skusicie się, aby przetestować go na swojej skórze?  
#BasicLab #trądzik #pielęgnacjaciała #bacne #sprayprebiotyczny #świadomapielęgnacja #dermokosmetyki</t>
  </si>
  <si>
    <t>Peptydy to niezwykle skuteczne składniki przeciwstarzeniowe o wszechstronnym działaniu. W BasicLab również je wykorzystujemy i dzisiaj przybliżymy Wam temat peptydów biomimetycznych 
❓ Czym są peptydy biomimetyczne?
To syntetyczne związki chemiczne powstające przez łączenie się wiązaniem peptydowym cząsteczek aminokwasów w łańcuchy. By mówić o peptydach, musi ich być minimum 2, a maksymalnie 100. Imitują działanie naturalnych, obecnych w organizmie substancji biorących udział w procesach metabolicznych czy oddziałujących bezpośrednio na komórki docelowe.
W kosmetykach oraz medycynie estetycznej wykorzystuje się setki różnorodnych peptydów biomimetycznych, które:
 stymulują proces produkcji kolagenu
 pobudzają skórę do regeneracji i wspomagają gojenie
 pozwalają na utrzymanie odpowiedniego nawilżenia
 rozjaśniają przebarwienia
 działają przeciwstarzeniowo
 redukują zmarszczki mimiczne
 działają liftingująco
 wygładzają skórę
 powstrzymują wypadanie włosów.
Peptydy biomimetyczne można podzielić ze względu na efekt ich oddziaływania na następujące typy:
 Peptydy sygnałowe – stymulują proces wzrostu fibroblastów, syntezę kolagenu i elastyny. Dostarczanie tego typu substancji z zewnątrz do skóry właściwej daje sygnał do produkcji nowych włókien kolagenu, a tym samym poprawia wygląd i elastyczność skóry.
 Neuropeptydy, inaczej inhibitory neurotransmiterów – blokują przepływ impulsów wywołujących skurcz mięśni, dzięki czemu zmarszczki mimiczne ulegają spłyceniu, a skóra zostaje wygładzona.
 Peptydy transportujące – transportują substancje niezbędne do prawidłowego zachodzenia procesów metabolicznych w skórze np. jony metali.
 W karuzeli znajdziecie też opis naszego innowacyjnego tripeptydu złuszczającego!
❓ U kogo najlepiej sprawdzą się peptydy?
Kosmetyki z ich zawartością są szczególnie polecane w pielęgnacji skóry dojrzałej z widocznymi objawami starzenia lub dla osób, które chcą opóźnić te procesy. Kto skorzysta na ich stosowaniu?
skóry dojrzałe
podrażnione
z przebarwieniami
z oznakami starzenia
każdy, kto chce działać przeciwstarzeniowo.
Czy stosujecie w swojej pielęgnacji peptydy? 
#BasicLab #peptydy</t>
  </si>
  <si>
    <t>☀️ Przygotuj swoje ciało na lato! ☀️ 
Choć pielęgnację ciała warto praktykować przez cały rok, to doskonale wiemy, że latem szczególnie zwracamy na to uwagę ️ Właśnie dlatego przygotowałyśmy propozycję rutyny pielęgnacyjnej, której regularne wykonywanie pomoże Ci poprawić jej wygląd na dłużej  
1️⃣ OCZYSZCZANIE  
Rozpocznij od delikatnego oczyszczenia skóry za pomocą odpowiedniego dobranego do jej potrzeb produktu. 
 Delikatny żel do mycia dla całej rodziny Famillias – dla skóry każdego rodzaju, w tym bardzo suchej, atopowej i podrażnionej. 
  Wygładzający żel myjący przeciw niedoskonałościom Dermatis – dla skóry każdego rodzaju, w tym także wrażliwej i skłonnej do atopii. 
  Żel do mycia ciała Masculis – dla skóry każdego rodzaju, w szczególności tłustej i wrażliwej, z rogowaceniem okołomieszkowym, ze skłonnością do trądziku i zanieczyszczeń porów. 
2️⃣ SZCZOTKOWANIE  
Czy wiesz, że masaż szczotką to nie tylko relaksujący sposób na zakończenie dnia, ale także doskonały sposób na poprawę kondycji Twojej skóry? Zabieg ten pobudza krążenie krwi oraz złuszcza martwe komórki skóry, zwiększając jej podatność na przyjęcie składników aktywnych ⏬ Regularne masowanie szczotką może pomóc także w redukcji cellulitu oraz zapobiega powstawaniu rozstępów. Skóra staje się gładsza, elastyczniejsza i nabiera zdrowego kolorytu ✨ 
3️⃣ REGENERACJA 
Ostatnim, ale nie mniej ważnym krokiem jest nawilżenie skóry  Regeneracja to klucz do zachowania jej zdrowego wyglądu i elastyczności, zwłaszcza w okresie letnim, kiedy może być ona bardziej narażona na działanie szkodliwych czynników zewnętrznych, takich jak promieniowanie słoneczne. 
 Nawilżający balsam do ciała – dla skóry suchej, wrażliwej i atopowej. 
 Odżywczy krem do ciała – dla skóry bardzo suchej, wrażliwej i atopowej. 
 Łagodzący balsam po opalaniu – dla skóry potrzebującej natychmiastowej ulgi i intensywnej regeneracji skóry podrażnionej czy przesuszonej na skutek ekspozycji na UV, częstych kąpieli w słonej lub chlorowanej wodzie oraz innych czynników zewnętrznych. 
Jak Wam się podoba taka pielęgnacja? A może macie swoją ulubioną rutynę? ❤️ Dajcie znać w komentarzach!  
#BasicLab</t>
  </si>
  <si>
    <t>Dzisiaj obchodzimy Dzień Bez Makijażu!  To doskonała okazja, aby poruszyć temat samoakceptacji ❤️ 
Twoja skóra to arcydzieło, które malujesz prawie każdego dnia swojego życia. Każda zmarszczka, linia, czy przebarwienia to pamiątka z podróży, którą razem z nią odbywasz. To nie jest kwestia perfekcji, ale historii, którą opowiada   
Nie bój się pojawiających się na niej śladów. To właśnie one sprawiają, że jesteś niepowtarzalna/y. Każda zmiana na Twojej skórze to odcisk szczerego uśmiechu, niezapomnianej przygody i trudnego dnia. W tym całe piękno, bo właśnie to tworzy obraz Ciebie ️  
Warto dbać o swoją skórę świadomie, ponieważ jest to inwestycja w niezwykłą relację. Codzienna pielęgnacja to gest miłości do siebie. Każdy krem, każde nawilżenie to drobny akt troski o to, co najcenniejsze. Pielęgnacja nie tylko poprawia kondycję skóry, ale także buduje więź z własnym ciałem. To związek, który trwa całe życie   
❣️ Pamiętaj, inwestycja w siebie to coś, co zawsze się zwraca. Kiedy dbasz o siebie, wzmacniasz nie tylko swoje piękno, ale i pewność siebie. Pielęgnujesz nie tylko wygląd zewnętrzny, ale to, jak się czujesz we własnej skórze ✨  
➡️ W BasicLab słuchamy potrzeby każdej skóry. Rozumiemy, że nie jest ona idealna, dlatego zdecydowałyśmy się na pokazywanie jej w naturalnym wydaniu – bez retuszu, czy efektu wygładzenia. Chcemy edukować, bawić i wspierać Was na każdym etapie budowania udanych relacji ze swoją skórą. Nie bez powodu gromadzimy w naszym zespole specjalistów, którzy stale doskonalą swoje umiejętności w dziedzinie pielęgnacji!    
Jesteśmy tu dla Ciebie, byś poczuł/a troskę i zrozumienie. Gotowi służyć pomocą, radą czy zwykłą rozmową. Twoja historia jest ważna, a my chcemy być częścią jej piękna   
#BasicLab #świadomapielęgnacja #relacje #pielęgnacja #wzwiązkuzpielęgnacją</t>
  </si>
  <si>
    <t>Znacie to uczucie, gdy ktoś sugeruje Wam, że powinniście zwolnić z zakupami? ️  
Brzmi nierealnie, prawda?  
A gdyby faktycznie wziąć sobie tę uwagę do serca? Co wtedy?   
Jednego jesteśmy pewne! Zakupy w slow motion sprawią, że jeszcze dłużej będziecie mogli rozkoszować się nabywaniem ulubionych kosmetyków  Zwłaszcza podczas trwania wyjątkowych promocji – to podwójna przyjemność!   
 Jeszcze tylko do 6 maja wszystkie produkty SPF oraz łagodzący balsam do ciała po opalaniu kupicie 20% taniej   
 Ale to nie wszystko! Do zakupów powyżej 299zł dołączamy za 1gr LIMITOWANĄ TORBĘ (do wyczerpania zapasów)  
Dajcie znać w komentarzach, które produkty BasicLab najczęściej trafiają do Waszych koszyków!   
#BasicLab #wzwiązkuzpielęgnacją #świadomapielęgnacja #skutecznapielęgnacja #pielęgnacja #slowmotion #ulubieńcy #SPF #fotoochrona</t>
  </si>
  <si>
    <t>Kiedy należy aplikować SPF – ☀️,  i ️?  
Tutaj nie ma miejsca na wątpliwości – odpowiedź brzmi: zawsze i bezwzględnie, przez cały rok!  
  Mimo że promieniowanie UVB jest silniejsze latem, to UVA jest na podobnym poziomie przez cały rok, a to właśnie ono przenika przez chmury czy szyby. Niezależnie od pory roku, od miejsca na mapie czy od planów na dzień – ochrona skóry jest kluczowa każdego dnia! ☀️ 
   Aplikacja SPF to nie tylko kwestia pielęgnacji skóry - to wręcz dobry i zdrowy nawyk, który powinien być w naszej codziennej rutynie!  Nie zapominajcie również o jego reaplikacji co 2-3 godziny, a także po każdej kąpieli, wytarciu ręcznikiem i aktywności fizycznej, gdyż woda, tarcie i pot mogą usuwać filtry z powierzchni skóry. Pamiętajcie, aby chronić oczy i głowę, nakładając okulary przeciwsłoneczne, kapelusz z dużym rondem lub czapkę z daszkiem. W miesiącach wiosenno-letnich warto unikać słońca w godzinach najwyższego promieniowania (między 11 a 16) ☀️ 
  Pamiętajcie, że w tym temacie nie ma miejsca na kompromisy! Sięgajcie po kremy z filtrem codziennie, zawsze mając na uwadze zdrowie i piękno Waszej skóry ❤️ 
  #BasicLab #świadomapielęgnacja #wzwiązkuzpielęgnacją #pielęgnacja #SPF #ochronaprzeciwsłoneczna</t>
  </si>
  <si>
    <t>Długi weekend majowy trwa w najlepsze!  
To czas podróży, spotkań, ale przede wszystkim zasłużonego odpoczynku! Czy też czujecie te wibrujące emocje w powietrzu? My zdecydowanie tak!  
Jesteśmy bardzo ciekawe, jak spędzacie te dni? Czy odkrywacie nowe miejsca, wyruszając na szlaki górskie, łapiecie promienie słońca w hamaku na balkonie, czy może oddajecie się błogiemu lenistwu na plaży, wsłuchując się w szum fal?  
Wszyscy dobrze wiemy, że czasem jednak nieważne gdzie, ale z kim! Co to byłby za odpoczynek bez doborowego towarzystwa! Nie tylko rodziny i przyjaciół, ale i odpowiedniej pielęgnacji! 
Dlatego BasicLovers, bez jakiego produktu BasicLab nie wyobrażacie sobie już podróży? U nas zdecydowanie jest to SPF 50+!  
#BasicLab #majówka #podróż #SPF #weekendmajowy #świadomapielęgnacja #pielęgnacja</t>
  </si>
  <si>
    <t>Co BasicLovers piszą o naszych produktach?   
Jesteśmy bardzo wdzięczne, że dzielicie się z nami swoimi opiniami. Niezmiennie uśmiech nie schodzi nam z twarzy, kiedy czytamy, że sięgacie po kolejne opakowania naszych kosmetyków  Jeszcze bardziej cieszy nas, że widzicie efekty pielęgnacji i budujecie zdrowe relacje ze swoją skórą  A jak wiecie, udana relacja wymaga zaangażowania, ciągłych starań i zrozumienia potrzeb. Dlatego przypomnijmy o naszych autorskich 5 filarach!  
1️⃣ RESTART – na dobry początek warto zadbać o delikatne, ale skuteczne i dokładne oczyszczanie, aby przygotować skórę na efektywne przyjęcie składników aktywnych  
2️⃣ ANTYOKSYDACJA – pomaga chronić skórę przed czynnikami zewnętrznymi i uciekającym czasem. W tym przypadku witamina C nie ma sobie równych! Świetnie chroni przed wolnymi rodnikami oraz zabezpiecza włókna kolagenowe i elastynowe przed degradacją  
3️⃣ PREWENCJA – kiedy coś jest dla nas ważne, zapewniamy mu bezpieczeństwo cały czas! Właśnie dlatego produktów SPF powinniśmy używać przez cały rok, aby chronić skórę przed negatywnymi skutkami promieniowania UV ️ 
4️⃣ RÓWNOWAGA – utrzymanie równowagi bariery hydrolipidowej warunkuje odpowiednie nawilżenie, lepszą ochronę przed czynnikami zewnętrznymi i zapewnia stabilność w relacji ze skórą  
5️⃣ STYMULACJA – jeśli chcemy wspomóc jej procesy naprawcze i zmniejszyć oznaki starzenia, warto dodać do rutyny składniki takie jak: retinoidy, kwasy AHA/BHA, peptydy czy czynniki wzrostu ⚡ 
A jacy są Wasi ulubieńcy i z jakiego filaru?  Zdradźcie nam w komentarzu  
#BasicLab #pielęgnacja #świadomapielęgnacja #kosmetyki #bestsellery</t>
  </si>
  <si>
    <t>My i Wy tak, ale czy Wasze kremy SPF są gotowe na Majówkę? ☝️ My zafundowałyśmy im chwilę relaksu, jak w SPA, żeby były w pełni gotowe na długi weekend  
❗ Oczywiście to nie znaczy, żeby używać tylko wysokich filtrów w słoneczne dni. Stosowanie wysokiej jakości filtrów SPF to must have codziennej pielęgnacji przez cały rok ❗
W naszej ofercie znajdziecie produkty ochronne, które zawsze możecie mieć pod ręką  Każdy z nich efektywnie chroni skórę przed niekorzystnym działaniem zarówno promieniowania UVA, jak i UVB, światłem niebieskim HEV oraz niweluje negatywne skutki światła podczerwonego IR. Niezależnie, który wybierzecie, każdy zapewni maksymalną skuteczność i bardzo wysoką ochronę przeciwsłoneczną na wielu poziomach. Z nimi Wasza skóra jest bezpieczna niezależnie od pogody️ 
 Lekki krem SPF 50+  Ma delikatną, kremową konsystencję o świetlistym wykończeniu. Polecany skórze normalnej, suchej i bardzo suchej.
 Lekka emulsja SPF 50+  Posiada półpłynną konsystencję, która szybko się wchłania i jest doskonała pod makijaż. Polubią ją szczególnie skóra normalna, mieszana i tłusta.
 Lekki krem ochronny SPF 30 Masculis  Ma aksamitną, szybko wchłaniającą się formułę. Odpowiedni dla każdego typu skóry: normalnej, mieszanej, tłustej, suchej, a także wrażliwej. Świetnie sprawdzi się też u mężczyzn z zarostem – nie pozostawia po sobie śladu na włoskach. 
 Lekka emulsja ochronna do ciała SPF 50+ PA++++  TERAZ W NOWEJ POJEMNOŚCI 100 ml  Ma lekką, wodoodporną formułę i nie powoduje przywierania do skóry zanieczyszczeń, np. piasku. Produkt zapewnia wysoką ochronę UV odporną na pot i wodę, która gwarantuje komfort nawet podczas intensywnych aktywności w wodzie i/lub pod gołym niebem. To idealny filtr SPF nie tylko na leniwy odpoczynek na plaży, lecz także dla sportowców – na żagle, rolki czy hiking. 
Czy Wasze kremy SPF są już przygotowane?  Dajcie nam znać w komentarzu, po który sięgniecie  
#BasicLab #SPF #pielęgnacja #świadomapielęgnacja #filtrSPF #majówka</t>
  </si>
  <si>
    <t>Często mówimy Wam, jak ważna jest ochrona przeciwsłoneczna i przypominamy o jej stosowaniu, a coraz większa Wasza świadomość w tym temacie niesamowicie nas cieszy!  Większa świadomość spowodowała również większą ilość pojawiających się nieprawdziwych informacji w kontekście filtrów. Postanowiłyśmy więc stworzyć dla Was karuzelę z faktami oraz mitami o fotoochronie, by wszystkie wątpliwości zostały rozwiane i byście bezpiecznie mogli się cieszyć słoneczną pogodą
Zachęcamy Was też do zapisania karuzeli, byście zawsze mogli do niego wrócić!  
 Filtry przeciwsłoneczne powinny być stosowane przez cały rok
✅ Fakt. Około 80% zewnątrzpochodnego starzenia się skóry jest wynikiem ekspozycji na słońce. Mimo że promieniowanie UVB jest silniejsze latem, to UVA jest na podobnym poziomie przez cały rok, a to właśnie ono przenika przez chmury czy szyby. Filtry powinny być stosowane przez cały rok! Warto pamiętać o nakładaniu odpowiedniej ilości produktu i reaplikacji w ciągu dnia.
 Produkt z wysokim SPF bardzo dobrze chroni przed całym zakresem fal promieniowania UV
❌ Mit. SPF wskazuje na poziom ochrony przed promieniowaniem UVB, informując, ile fotonów mniej dotrze do skóry posmarowanej danym kosmetykiem z filtrem. Jeśli zależy nam na wysokiej ochronie przed UVA, musimy zwracać uwagę na wartość PPD, PA lub symbol UVA w kółku oznaczający wartość PPD równą lub większą od ⅓ SPF.
 Wartości SPF produktów nie sumują się
✅ Fakt. Jeśli myślisz, że nałożenie kremu z SPF15, a na to kremu BB SPF50, to otrzymasz ochronę SPF65, to niestety musimy wyprowadzić Cię z błędu. Przy stosowaniu kilku produktów z różnym SPF ochrona będzie wynosić maksymalnie tyle, ile wynosi SPF produktu o najwyższej ochronie. Oczywiście pod warunkiem, że nałożymy go w odpowiedniej ilości.
W karuzeli rozprawiamy się również z innymi mitami i potwierdzamy kolejne fakty, dlatego nie omieszkajcie do niej zajrzeć! 
Jesteśmy niesamowicie ciekawe, czy wszystkie fakty i mity były Wam znane, czy może któraś z informacji Was zaskoczyła  Koniecznie dajcie nam znać w komentarzach, czy Wasze odpowiedzi pokryły się z naszymi! 
#BasicLab #SPF</t>
  </si>
  <si>
    <t>Witamina C + SPF = BFF  
  Dlaczego warto zaufać tej potężnej dwójce?  
Krem z SPF to Twoja pierwsza linia obrony przed szkodliwymi skutkami promieniowania UV, a dodatek witaminy C sprawia, że ta ochrona staje się kompleksowa i skuteczna na każdym etapie. Dzięki synergii tych składników, Twoja skóra może cieszyć się zwiększoną odpornością na fotostarzenie oraz zmniejszonym ryzykiem powstawania przebarwień i stanów mikrozapalnych    
Poznajcie zgrane duety SPF 50+ oraz naszych serów z wit. C  
 Skóra naczynkowa: Lekki krem SPF 50+ ➕ Serum z Witaminą C 10% (Napięcie i Wzmocnienie) 
 Skóra sucha z przebarwieniami: Lekki Krem SPF 50+ ➕ Serum z witaminą C 15% (Nawilżenie i Rozświetlenie) 
 Skóra potrzebująca odżywienia: Lekka Emulsja SPF 50+ ➕ Emulsyjne serum antyoksydacyjne z 6% Ascorbyl Tetraisopalmitate (Rewitalizacja i Odżywienie) 
 Skóra mieszana i tłusta ze skłonnością do niedoskonałości: Lekka Emulsja SPF 50+ ➕ Antyoksydacyjne Serum Wyrównujące z wit. C (Rozświetlenie i Wyciszenie) 
Który duet wybieracie?  Dajcie nam znać w komentarzu! 
#BasicLab #witaminaC #SPF #kremzfitrem #świadomapielęgnacja #pielęgnacja #kosmetyki</t>
  </si>
  <si>
    <t>Produkty BasicLab po brzegi wypełnione są substancjami aktywnymi o udowodnionym działaniu na skórę. Należą do nich również aminokwasy, o których powiemy dzisiaj więcej!  
 Aminokwasy są budulcem wszystkich białek występujących w organizmie, w tym również włókien kolagenu, elastyny czy keratyny. To główny składnik naturalnego czynnika nawilżającego (NMF), zapewniającego skórze odpowiednie nawilżenie, elastyczność oraz prawidłowy metabolizm komórkowy. 
 Aminokwasy są również składnikami niezastąpionymi w walce z fotostarzeniem. Odpowiadają za utrzymanie prawidłowego nawilżenia i równowagi kwasowo-zasadowej skóry. Posiadają również właściwości wpływające na normalizację wymiany naskórkowej, dzięki czemu wspierają prawidłową regenerację uszkodzeń i ujednolicenie kolorytu cery. 
 Niektóre z aminokwasów mają właściwości antyoksydacyjne i wspierają procesy naprawcze skóry. 
Aminokwasy, które stosujemy w produktach BasicLab: 
działają hamująco na enzym rozkładający kolagen, kojąc zaczerwienienia i wyciszając skórę oraz zapobiegając degradacji włókien kolagenowych pod wpływem stanów mikrozapalnych (tzw. mikro-inflammatory ageing) 
silnie i głęboko nawilżają skórę dzięki niewielkim rozmiarom cząsteczek 
normalizują proces złuszczania martwych komórek naskórka, zapobiegając powstawaniu suchych skórek 
poprawiają elastyczność naskórka i wzmacniają go. 
 NMF, czyli Naturalny Czynnik Nawilżający to mieszanina rozpuszczalnych w wodzie związków, które znajdują się w warstwie rogowej naskórka i odpowiadają za odpowiedni poziom nawilżenia. 
W jego skład wchodzą: 
40% aminokwasy i kwas urokanowy 
18,5% różne jony 
12% kwas piroglutaminowy (PGA) 
12% sole kwasu mlekowego 
8,5% cukry, kwasy organiczne, peptydy 
7% mocznik 
2% amoniak, kwas moczowy, sole kwasu cytrynowego i mrówkowego, glukozamina, kreatynina 
Substancje wchodzące w skład NMF powstają w procesie rogowacenia skóry podczas rozpadu keratyny i filagryny (białek komórek rogowych naskórka), jak również pocenia się skóry oraz wydzielania sebum. NMF stanowi 30% warstwy rogowej i jest ważną częścią bariery hydrolipidowej skóry. 
Czy stosujecie aminokwasy w swojej pielęgnacji?</t>
  </si>
  <si>
    <t>Upragniony czas majowego wypoczynku już za chwilę!  Czy to oznacza, że macie przygotowane już kosmetyczki na wyjazd?  
Jeśli pakowanie jest jeszcze przed Wami lub potrzebujecie inspiracji, jak ulepszyć swój majówkowy zestaw – spieszymy z pomocą!  
Dni poza domem nie zwalniają nas z obowiązku pamiętania o dwuetapowym oczyszczaniu. W tym celu zaopatrzcie się w jeden z naszych Płynów micelarnych lub Emulsję dermatologiczną. Do drugiego etapu oczyszczania użyjcie Żelu oczyszczającego lub ponownie zastosujcie emulsję  Pamiętajcie, że wymienione produkty występują również w opakowaniu 100 ml!  
Nie zapominajmy o ulubionych serach ❤️ Nawilżające, normalizujące czy antyoksydacyjne – niezależnie od tego, które jest Waszym ulubieńcem, bez obaw możecie zabrać je w podróż, dzięki wygodnej pojemności 15 ml ✨ 
Obowiązkowo w kosmetyczce znajdźcie jeszcze miejsce na krem pielęgnacyjny do twarzy oraz pod oczy, a także produkt ochronny z SPF 50+  Ochrona przeciwsłoneczna to podstawa każdej pielęgnacji, niezależnie od intensywności słońca czy miejsca pobytu! ☀️ 
Warto pomyśleć również o ratunku, w przypadku potrzeby zregenerowania skóry uszkodzonej słońcem. W tym celu pamiętajcie, aby spakować nasz Łagodzący balsam po opalaniu  
Do uzupełnienia pielęgnacji i dla pełnego komfortu, nie zapomnijcie o antyperspirancie oraz pomadce do ust!  
 Pssst! Z okazji majówki mamy dla Was specjalną ofertę! Teraz wszystkie SPF kupicie 20% taniej, a do zakupów powyżej 299zł dołączamy za 1gr LIMITOWANĄ TORBĘ (do wyczerpania zapasów)  
Które produkty BasicLab trafią do Waszej wyjazdowej kosmetyczki?  
#BasicLab #wzwiązkuzpielęgnacją #świadomapielęgnacja #pielęgnacja #majówka #kosmetyczka #urlop #kosmetyki</t>
  </si>
  <si>
    <t>Skóra jest naturalną warstwą ochronną organizmu. Zapobiega przedostaniu się do wnętrza szkodliwych drobnoustrojów czy cząsteczek  Jej wierzchnia warstwa, naskórek, również pełni taką funkcję i niechętnie wchłania nałożone na niego substancje. W jaki więc sposób kosmetyki wnikają w głąb naskórka? Dzisiaj opowiemy Wam o sposobach dostarczania produktów w głąb naskórka ‍
Przenikanie substancji w głąb naskórka może przebiegać:
 drogą międzykomórkową (transepidermalną) – przez warstwę rogową:
✔️ przezkomórkowo (intracellularnie) – przez korneocyty oraz cement międzykomórkowy, wędrują nią cząsteczki hydrofilowe
✔️ międzykomórkowo (transcellularnie) – poprzez komponent lipidowy otaczający korneocyty, przenikają tak cząsteczki lipofilowe i amfifilowe
 poprzez przydatki skóry (drogą transfolikularną) – poprzez mieszki włosowe, gruczoły łojowe i potowe. Tą drogą mogą przenikać substancje lipofilowe.
Możliwość przeniknięcia przez barierę naskórkową zależy od:
 własności warstwy rogowej naskórka
 własności fizykochemicznych związku wnikającego
 czynników biologicznych, chemicznych i środowiskowych
 bazy kosmetyku
 obecności promotorów przenikania.
‍ Przenikają niewielkie cząsteczki (&lt;1000Da) o lipofilowym charakterze – mają one powinowactwo do warstwy rogowej naskórka, dlatego mogą łatwiej przez nią przenikać.
 Przenikanie można jednak wspomóc stosując w produktach promotory przenikania, czyli składniki wspomagające przenikanie i penetrację substancji czynnych przez warstwę rogową naskórka.
Należą do nich m.in.
✔️ glikozaminoglikany
✔️ alkohole
✔️ glikole
✔️ gliceryna
✔️ kwasy
✔️ lipidy.
‍ Promotory przenikania modyfikują barierę naskórkową i odwracalnie zwiększają jej przepuszczalność. Dzieje się tak poprzez chwilowe zaburzenie struktury zawartych w cemencie międzykomórkowym lipidów. Działanie promotorów przenikania nie jest trwałe.
⭕ Innym sposobem jest zamknięcie substancji czynnych w liposomach. Są to kuliste pęcherzyki zbudowane z warstw wodno-lipidowych. Mogą transportować zarówno składniki rozpuszczalne w wodzie, jak i w tłuszczach.
Czy wiedzieliście, w jaki sposób składniki aktywne wnikają w naskórek?</t>
  </si>
  <si>
    <t>Jaki kosmetyk musi znaleźć się w Twojej wyjazdowej kosmetyczce?️</t>
  </si>
  <si>
    <t>Łączenie peptydów miedzi z różnymi składnikami jest ostatnio tematem, który rozgrzewa dyskusje w social mediach. Nie byłybyśmy sobą, gdybyśmy się do tego nie odniosły 
Miedź to pierwiastek chemiczny o symbolu Cu. Jest ważnym mikroelementem w ludzkim organizmie 
 Popularnym w kosmetykach związkiem miedzi jest tripeptyd miedzi, czyli kompleks miedzi z Tripeptydem-1 złożonym z trzech reszt aminokwasowych: L-glicyny, L-histydyny i L-lizyny.
❗ Trwałość związków kompleksowych zależy zarówno od czynników wewnętrznych: rodzaju i budowy jonu lub atomu centralnego oraz ligandów, jak również od czynników zewnętrznych np. temperatury i ciśnienia.
 Substancje wiążące miedź
Substancje chelatujące kompleksują jony metali, dzięki czemu zwiększają trwałość i stabilność kosmetyku.
❓Czy można je łączyć z peptydami miedzi?
Loren Pickart, czyli odkrywca peptydów miedziowych, stworzył zalecenia dotyczące formułowania kosmetyków z GHK-Cu, w których nie zaleca on łączenia ich ze związkami, które mają wysokie powinowactwo do miedzi, gdyż stworzą one z nimi nowy kompleks. Należą do nich:
 sole EDTA, gdyż silnie wiążą metale – następuje zmiana koloru na zielony
 karnozyna, gdyż może wiązać miedź ze względu na podobną strukturę do GHK – następuje zmiana koloru na fioletowy.
 Odczyn pH
Kompleksy miedzi są stabilne w zakresie pH 5-7. Zbyt wysokie lub zbyt niskie pH prowadzi do ich rozpadu. Niektóre produkty np. peelingi czy sera z kwasowymi formami witaminy C mają bardzo niskie pH, dlatego nie rekomenduje się łączyć ich z kosmetykami z peptydami miedzi.
 Nasze zalecenia
Jesteśmy dumne ze skuteczność naszego Serum ujędrniającego z 0,5% czystych peptydów miedziowych i chciałybyśmy, by mogło na Waszych skórach zadziałać z pełną mocą. Peptydy miedziowe dość łatwo ulegają destabilizacji, dlatego nie zalecamy ich łączenia z niektórymi produktami lub rekomendujemy zachowanie 30-minutowej przerwy przed/po zastosowaniu niektórych naszych produktów – chcemy mieć 100% pewności, że nic nie zaburzy ich działania  
Czy stosujecie peptydy miedziowe w swojej pielęgnacji?</t>
  </si>
  <si>
    <t>Więcej niż jedna…pielęgnacja! 
W dzisiejszej rolce przemyciłyśmy dla Was nie jedną, a dwie poranne rutyny pielęgnacyjne, które idealnie sprawdzą się dla skóry mieszanych oraz suchych i wrażliwych! ✨
⬅️ Strona lewa skupia się na potrzebach cer mieszanych.
1️⃣ Zaczynamy od dokładnego oczyszczania za pomocą zielonej pianki myjącej  
2️⃣ Kolejno skupiamy się na przygotowaniu skóry do kolejnych etapów i nakładamy zielony primer tonizujący!  
3️⃣ Bez witaminy C rutyna nie byłaby kompletna, dlatego po kilku minutach nakładamy trawiastą witaminę C ✨ 
4️⃣ Czas na naszą nowość – serum z kwasem hialuronowym, które zapewni nam dogłębne nawilżenie  
5️⃣ I ostatnia, ale zdecydowanie kluczowa –  lekka emulsja SPF50+ 
➡️ Strona prawa to pielęgnacja dostosowana do potrzeb skór suchych i wrażliwych.
1️⃣ Na pierwszy ogień niezmiennie zaczynamy od oczyszczania, tym razem emulsją myjącą  
2️⃣ Następnie ponownie sięgamy po prizmer tonizujący, tym razem w wersji niebieskiej  
3️⃣ Skóra sucha zdecydowanie wymaga porządnej dawki nawilżenia, dlatego idealnie sprawdzi się tu nowość w postaci serum z kwasem hialuronowym  
4️⃣ Czas na witaminę C – ta w wersji emulsyjnej jest świetnym wyborem!  
5️⃣ Domknięciem pielęgnacji będzie oczywiście SPF50+, tym razem w wariancie lekkiego kremu  
Z którą rutyną utożsamiacie się bardziej? Jesteśmy bardzo ciekawe, dlatego dajcie nam znać w komentarzach!  
#basiclab #śwaidomapielęgnacja #rutynapielęgnacyjna #pilęgnacja</t>
  </si>
  <si>
    <t>Do rodziny BasicLab w ostatnim czasie dołączyło wiele nowych produktów, dlatego postanowiłyśmy przygotować dla Was nową, odświeżoną wersję plansz, które pomogą Wam w odpowiednim łączeniu naszych produktów w Waszych pielęgnacjach  
Pielęgnacja warstwowa to nasza unikalna idea, z której jesteśmy niesamowicie dumne i z której BasicLab słynie! Od początku naszego istnienia promowałyśmy jej skuteczność i efektywność działania, dlatego cieszy nas to, jak bardzo ją pokochałyście!  
Z przygotowanych przez nas plansz dowiecie się: 
✅ jakich produktów nie łączyć w jednej rutynie pielęgnacyjnej 
✅ przy łączeniu których produktów należy zachować odstęp czasu i ile powinien on trwać 
✅ w jakiej kolejności nakładać nasze produkty. 
Mamy nadzieję, że nasze tabele pomogą Wam połączyć ze sobą nasze produkty i stworzyć idealną pielęgnację  
❗ Koniecznie zapiszcie ten post, by móc do niego wrócić zawsze wtedy, gdy będziecie mieć wątpliwości odnośnie stosowania danego produktu w połączeniu z innym! 
Pamiętajcie również, że jesteśmy tu po to, żeby wspierać Was w budowaniu udanej relacji ze skórą, więc zawsze, gdy macie jakieś pytania lub wątpliwości, możecie napisać do nas wiadomość prywatną! Pomożemy Wam też wybrać produkty odpowiadające na Wasze potrzeby czy ułożyć personalizowaną pielęgnację skrojoną specjalnie dla Waszej skóry!  
Nasi eksperci czekają również na Wasze wiadomości na skrzynce porada@basiclab.pl   
Pamiętajcie o naszych promocjach z okazji premiery Nawilżającego serum poprawiającego napięcie: 
 -25% na WSZYSTKIE zestawy 
 -20% na pozostałe produkty! 
Koniecznie dajcie nam znać, co trafiło do Waszych koszyków! ️ 
#BasicLab #świadomapielęgnacja #skuteczapielęgnacja #warstwowapielęgnacja #krem #serum #pielęgnacja #składnikiaktywne #pielęgnacjawarstwowa #retinol #retinal #retinoidy #witaminaC #niacynamid #peptydymiedziowe #kwashialuronowy #kwasy #przebarwienia #peeling</t>
  </si>
  <si>
    <t>Jak prawidłowo aplikować serum z kwasem hialuronowym?  Czas raz na zawsze rozwiać Wasze wątpliwości ☝️  
❌ Konieczność stosowania produktów z kwasem hialuronowym na wilgotną skórę to często powielany mit ❌ 
Kwas hialuronowy nie jest jedynym związkiem znajdującym się w recepturze Nawilżającego serum poprawiającego napięcie. Dzięki kompleksowemu działaniu, nawilżenie wzrośnie również, jeśli nałożysz go na suchą skórę. 
Jak zatem prawidłowo aplikować serum z kwasem hialuronowym? Proponujemy Wam 2️⃣ sposoby:  
NA SUCHĄ SKÓRĘ  
 1. Umyjcie i osuszcie skórę twarzy. 
 2. Nałóżcie niewielką ilość (3 krople) serum z kwasem hialuronowym i rozprowadźcie na skórze. 
 3. Kiedy skóra będzie jeszcze delikatnie wilgotna, nałóżcie emulsyjne serum lub krem, w celu stworzenia okluzji.  
 Czym jest okluzja? To niewidzialna powłoka, która z jednej strony pozwala na to, aby składniki aktywne mogły szybciej przedostać się do głębszych warstw skóry, a z drugiej strony stanowi ona zabezpieczenie przed nadmierną utratą wody z naskórka.  
NA WILGOTNĄ SKÓRĘ  
 1. Umyjcie i osuszcie skórę twarzy. 
 2. Zaaplikujcie ulubiony primer tonizujący.  
 3. Na wilgotną skórę nałóżcie 3 krople serum i rozprowadźcie.  
 4. Domknijcie pielęgnację emulsyjnym serum i/lub kremem.  
Który sposób aplikacji wybieracie?  Koniecznie dajcie nam znać w komentarzu  
#BasicLab #pielęgnacja #wzwiązkuzpielęgnacją #świadomapielęgnacja #kwashialuronowy</t>
  </si>
  <si>
    <t>Czy wiecie, że kwas hialuronowy wcale nie jest kwasem?  
Kilka dni temu do rodziny BasicLab dołączyły wyczekiwane przez Was produkty, czyli sera z kwasem hialuronowym. Ich główny składnik aktywny jest bardzo popularny i szeroko znany. Nie byłybyśmy jednak sobą, gdybyśmy nie przygotowały dla Was specjalnej karuzeli z różnymi ciekawostkami o nim  
Czym jest kwas hialuronowy? 
 Wbrew pozorom nie jest on kwasem. Kwas hialuronowy należy do grupy związków o nazwie glikozaminoglikany (GAG). Są to polisacharydy, których łańcuch składa się z powtarzalnych jednostek dwucukrowych, w przypadku HA: kwasu D-glukuronowego i N-acetylo-D-glukozaminy. Występuje naturalnie w skórze i mazi stawowej. Ma właściwości higroskopijne, czyli wiążące wodę, dzięki czemu intensywnie nawilża skórę. 
 Kwas hialuronowy obecnie można pozyskiwać zarówno poprzez ekstrakcję z tkanek zwierzęcych jak i za pomocą procesów biotechnologicznych, wykorzystując do tego celu bakterie. Fermentacja bakteryjna uważana jest za jedną z najbardziej bezpiecznych i wydajnych technik i to właśnie przy jej zastosowaniu otrzymano kwas hialuronowy obecny w produktach BasicLab. 
Podstawowym parametrem kwasu hialuronowego używanego w kosmetykach jest jego masa cząsteczkowa, która wpływa na przenikalność:  
 im mniejsza masa, tym kwas hialuronowy przenika w głębsze warstwy skóry 
 przy większej masie, a przy tym większej cząsteczce zapobiega TEWL. 
Biorąc pod uwagę powyższe informacje możemy wyróżnić jego trzy „rodzaje”: 
 HMW – wielkocząsteczkowy kwas hialuronowy o masie &gt;500 kDa 
 LMW – małocząsteczkowy kwas hialuronowy o masie 10–500 kDa 
 ULMW – ultramałocząsteczkowy kwas hialuronowy o masie &lt;10 kDa 
Kwas hialuronowy działa na skórę w następujący sposób: 
✔️ zmiękcza 
✔️ napina 
✔️ wygładza 
✔️ zapobiega powstawaniu zmarszczek 
✔️ łagodzi stany mikrozapalne 
✔️ wspomaga regenerację. 
Czy stosujecie kwas hialuronowy w swojej pielęgnacji?  
#BasicLab #kwashialuronowy #serum #równowaga</t>
  </si>
  <si>
    <t>Wiemy, że jako prawdziwi BasicLovers nie wyobrażacie sobie pielęgnacji bez ulubionego nawilżającego serum  Często pytacie nas, jakie są między nimi różnice?  Przyjrzyjmy się bliżej Waszym ulubieńcom z filaru Równowaga ⚖️ W końcu to ona gwarantuje zbudowanie udanego i szczęśliwego związku z pielęgnacją 
 Serum z ceramidami  
Dla skóry, która potrzebuje mocnego odżywienia i regeneracji. Otulająca formuła bogata w:
 Ceramidy z grupy NP i AP – zapewniają działanie odżywcze i odbudowują BHL skóry.
 Witaminę E – spowalnia procesy starzenia.
 Olej z dzikiej róży – zapewnia gładkość i elastyczność.
 Prebiotyk – dba o mikrobiom skóry.
 Serum z trehalozą  
Królowa nawilżenia, która skradła serca skór suchych, normalnych i mieszanych. W swoim składzie posiada:
 Trehalozę – zwiększa poziom nawilżenia i redukuje efekt ściągnięcia.
 Neuropeptyd SNAP-8™– skutecznie redukuje zmarszczki mimiczne, dając efekt wypełnienia i napięcia.
 Kwas hialuronowy – zapobiega utracie wody z naskórka.
 Koenzym Q10 – zwiększa elastyczność i jędrność, a także wygładza drobne zmarszczki.   
 ✨ Nawilżający emu-żel ✨  
Jego lekka konsystencja sprawdzi się doskonale w pielęgnacji skór mieszanych i tłustych. Swoje działanie zawdzięcza:
 Ektoinie – skutecznie i długotrwale zwiększa poziom nawilżenia skóry i nadaje blasku.
 Argininie i serynie – zapobiegają odwodnieniu.
 Beta-glukanowi – łagodzi stany zapalane i wspiera proces regeneracji skóry.
 Serum z kwasem hialuronowym  
Nowy ulubieniec dla każdego rodzaju skóry. Długotrwale nawadnia skórę, dzięki czemu staje się ona elastyczna oraz sprężysta. To najlżejsze serum z filaru Równowaga. W składzie zawiera:
 Kwas hialuronowy w aż 5 różnych formach, we wszystkich rozmiarach cząsteczek (ultranisko–, nisko– i wysokocząsteczkowy) – długotrwale nawadnia skórę na wielu poziomach. Zmiękcza, wygładza i napina.
 Kompleks aminokwasów – wzmacnia barierę naskórkową i przyspiesza procesy regeneracji skóry.
 Kompleks peptydów biomimetycznych – wygładza strukturę skóry oraz  
redukuje zmarszczki mimiczne.
Po które serum sięgacie na co dzień? Napiszcie w komentarzu 
#pielęgnacja #wzwiązkuzpielęgnacją #serum</t>
  </si>
  <si>
    <t>Emocje po premierze nadal nie opadły! Jesteśmy zachwycone, że tak wspaniale przyjęliście nasze najnowsze produkty  Dziękujemy za wszystkie Wasze komentarze i wiadomości! Zainteresowanie Nawilżającym serum poprawiającym napięcie, jak zawsze przerosło nasze oczekiwania. Nasze skrzynki nadal pękają w szwach od Waszych wiadomości! 
Nie jesteśmy w stanie wyrazić słowami, jak bardzo się cieszymy tak cudownym odbiorem naszej nowości! To niesamowite, że tak uwielbiacie to, co tworzymy! Możemy Wam obiecać, że jeszcze wiele premier przed Wami! 
 Tradycją stało się już, że przy każdej premierze, zbieramy najczęściej powtarzające się pytania i tworzymy z nich dla Was Q&amp;A, które rozwieje wszelkie wątpliwości związane z nowym serum. W karuzeli znajdziecie odpowiedzi na następujące pytania:
 Czym różni się wariant Dermocosmetics od Cosmetology?
 Jak nakładać nowe serum na twarz?
 Jaką ilość produktu nakładać?
 Po jakim czasie zobaczę efekty?
 Czy mogę stosować serum będąc w ciąży lub karmiąc piersią?
 Czy mogę stosować serum hialuronowe pod oczy?
 Czy produkt powoduje uczucie napięcia skóry?
 Czy można stosować razem z retinoidami?
 W jakiej kolejności stosować nasze dermokosmetyki?
 Czy są produkty, z którymi nie można łączyć serum?
 Czy kwas hialuronowy można stosować latem?
 Czy produkt jest odpowiedni dla mężczyzn?
 Czy można serum stosować po zabiegach kosmetologicznych?
 Czy można stosować wraz z kwasami AHA/BHA?
 Czy warto łączyć serum z innymi serami z filaru Równowaga (np. z ceramidami)?
Na te i wiele innych pytań znajdziecie odpowiedź, przesuwając palcem w lewo! ⬅
Pamiętajcie, że nasze skrzynki są zawsze otwarte na pytania w związku z pielęgnacją!  Z przyjemnością pomożemy Wam w doborze świadomej i pielęgnacji dostosowanej do potrzeb skóry  Zawsze służymy poradą, a Wasze wiadomości wywołują uśmiech na naszych twarzach! Możecie też napisać do nas wiadomość na adres e-mail porada@basiclab.pl 
PS. Pamiętajcie o naszej promocji z okazji premiery Nawilżającego serum poprawiającego napięcie, która trwa do 24.04.
 -25% na WSZYSTKIE zestawy
 -20% na pozostałe produkty!
#BasicLab #nowość #kwashialuronowy</t>
  </si>
  <si>
    <t>Przed Wami produkty, na które tak długo czekaliście! ‍‍‍‍Z ogromną ekscytacją przedstawiamy Wam nowych bohaterów w rodzinie BasicLab. Do filaru RÓWNOWAGA dołączają  NAWILŻAJĄCE SERA POPRAWIAJĄCE NAPIĘCIE Z KWASEM HIALURONOWYM   Są to sera o najlżejszej konsystencji w tym filarze.
Wiemy, że są wśród Was miłośnicy kwasu hialuronowego, co nas zresztą nie dziwi – znany ze swoich właściwości nawadniających i odmładzających skórę, jest jednym z najpopularniejszych składników aktywnych stosowanych w kosmetykach  Nie mogłyśmy przejść obok tego faktu obojętnie i zamknęłyśmy w buteleczce Wasze kolejne pielęgnacyjne pragnienie 
Zawsze z ogromną starannością opracowujemy formuły naszych produktów, dlatego zawarty w naszych serach kwas hialuronowy występuje w aż 5 różnych formach, we wszystkich rozmiarach cząsteczek (ultranisko–, nisko– i wysokocząsteczkowy), dzięki czemu intensywnie nawadnia skórę na wielu poziomach 
Jakiego jeszcze działania możecie spodziewać się po użyciu naszego serum z kwasem hialuronowym?
✔️️Natychmiastowej poprawy napięcia skóry.
✔️ Ochrony przed utratą wody.
✔️ Wygładzonej struktury skóry.
✔️ Optycznie wypełnionych drobnych linii i zmarszczek mimicznych.
✔️ Poprawy jędrności i sprężystości.
Nowe serum dostaniecie w dwóch wariantach:
DERMOCOSMETICS (w pojemności 15 i 30ml) z 3% kwasu hialuronowego, która zawiera:
 5% kompleksu aminokwasów, które odbudowują barierę naskórkową, 
15% kompleksu peptydów biomimetycznych, które minimalizują zmarszczki mimiczne. 
‍♀️ Przeznaczone dla każdego rodzaju skóry, szczególnie odwodnionej z oznakami starzenia.
COSMETOLOGY (w pojemności 30ml) z 4% kwasu hialuronowego, która zawiera: 
 10% kompleksu aminokwasów,
 25% kompleksu peptydów biomimetycznych, w tym Oligopeptide – 4, który długotrwale wspiera poprawę gęstości skóry.
‍♀️ Przeznaczone dla każdego rodzaju skóry, szczególnie odwodnionej i potrzebującej intensywniejszego efektu liftingującego.
❗ To nie koniec niespodzianek! W związku z premierą, na stronie basiclab.shop czekają na Was WYJĄTKOWE PROMOCJE ❗
 -25% na wszystkie zestawy
 -20% na pozostałe produkty
Kto już nie może się doczekać przetestowania nowego serum?</t>
  </si>
  <si>
    <t>Już tylko 1️⃣ dzień dzieli nas od PREMIERY!     Pozostaje zadać nam pytanie: Czy jesteście gotowi na kolejny produkt od Basiclab?     Wiele z Was czekało na ten kosmetyk, a my zawsze starannie słuchamy Waszych potrzeb i próśb. Po raz kolejny postanowiłyśmy spełnić Wasze pielęgnacyjne pragnienia     Jeszcze nasz premierowy produkt musi pozostać naszą słodką tajemnicą, ale mamy nadzieję, że pomimo Waszej ogromnej ciekawości, będziecie w stanie wytrzymać chociaż chwilkę      Już jutro o godzinie 12 odkryjecie, co przygotowałyśmy dla Was i jakie cuda kryją się w naszym najnowszym produkcie. Nie możecie tego przegapić!     Dajcie znać, jakie są Wasze przewidywania co do nowego członka rodziny produktów BasicLab!  
#BasicLab #idzienowe #nowość #świadomapielęgnacja #pielegnacja</t>
  </si>
  <si>
    <t>Jaki jest Twój ulubiony składnik nawilżający?</t>
  </si>
  <si>
    <t>❗❗ IDZIE NOWE ❗❗
 Na tę premierę BasicLovers czekali od miesięcy, a może nawet lat! Nareszcie z radością możemy ogłosić, że oddamy w Wasze ręce kolejny produkt, który będzie spełnieniem Waszych i naszych kosmetycznych marzeń! 
Przez ostatnie miesiące nieustannie pracowałyśmy, starając się stworzyć produkt, który wyróżni się najwyższą jakością i skutecznością  Jesteśmy pewne, że nowy członek rodziny BasicLab przyniesie dużo radości i ekscytacji! Mamy przeczucie, że to będzie strzał w dziesiątkę 
Tymczasem zapraszamy Was do zabawy! Zgadniecie, w jakim opakowaniu kryje się nasza nowość?  Piszcie nam swoje typy w komentarzach, jesteśmy bardzo ciekawe 
#BasicLab #wzwiązkuzpielęgnacją #pielęgnacja #świadomapielęgnacja #kosmetyki #nowość #idzienowe</t>
  </si>
  <si>
    <t>Opisy naszych produktów często zawierają informacje o ich działaniu antyoksydacyjnym. Skąd jednak wiemy czy dany produkt tak działa? I czym w ogóle jest antyoksydacja? Dzisiaj odpowiemy Wam na te pytania! ‍ 
Antyoksydacja to proces oczyszczania i neutralizowania szkodliwego działania wolnych rodników. Produkty wykazujące takie właściwości wspierają hamowanie procesów starzenia i poprawę ogólnej kondycji skóry  
 W BasicLab przeprowadzamy badania, które udowadniają, że dany produkt posiada właściwości antyoksydacyjne  
❗Zanim opowiemy, jak przebiega badanie, chciałybyśmy wyjaśnić jedno pojęcie, czyli absorbancja. 
Absorbancja to inaczej współczynnik absorpcji (pochłaniania) światła. Porównuje ona natężenie wiązki promieniowania padającego na badaną próbkę do natężenia wiązki promieniowania przechodzącego przez badaną próbkę. Jest stosowana w technice pomiarowej - spektrofotometrii do oznaczania stężenia substancji w roztworze. 
 Badanie właściwości antyoksydacyjnych przeprowadza przy użyciu techniki pomiarowej wykorzystującej wiązkę światła — spektrofotometrii. Stosuje się do niego związek chemiczny, który w swojej budowie posiada rodnik — w karuzeli znajdziecie jego strukturę chemiczną.   
 Substancja ta posiada ciemnofioletową barwę, a maksimum absorbancji wykazuje w roztworze etanolowym. 
 Cząsteczka wykorzystywanego związku posiada niesparowany elektron, czyli rodnik przy atomie azotu (N). Metoda opiera się na zdolności badanego produktu do redukcji tego rodnika. 
 W reakcji z substancją, która posiada działanie antyoksydacyjne, rodniki zostają zneutralizowane i wówczas zanika fioletowe zabarwienie roztworu. 
 Spadek absorbancji jest proporcjonalny do zmniejszenia ilości rodników, jakie pozostają w roztworze. 
Wszystkie nasze produkty z witaminą C posiadają właściwości anyoksydacyjne, ale nie tylko one. By poznać wszystkie kosmetyki BasicLab o potwierdzonym działaniu przeciwko wolnym rodnikom, zajrzyjcie do karuzeli!  
Czy stosujecie produkty antyoksydacyjne w swojej pielęgnacji?  
#BasicLab #antyoksydacja #witaminaC #pielęgnacja #świadomapielęgnacja #kosmetyki #badania</t>
  </si>
  <si>
    <t>Królowa Trehaloza zdobyła nagrodę Kosmetyk Wszech Czasów 2024!  
Nagroda KWC od @wizazpl jest unikatowym wyróżnieniem w branży kosmetycznej, przyznawanym przez renomowane jury w Polsce, składające się z recenzentek katalogu KWC  Codziennie ponad 86 tysięcy użytkowniczek przegląda i ocenia produkty. Raz w roku kosmetyki, które zdobyły największe uznanie wśród recenzentek (osiągając najwyższą średnią ocenę i imponującą liczbę recenzji) zostają uhonorowane tytułem Kosmetyku Wszech Czasów  
Nasze serum z 10% trehalozą i 5% peptydem zostało docenione w kategorii „Pielęgnacja twarzy – serum i maseczki”  Jesteśmy niezmiernie wdzięczne za wszystkie pozytywne recenzje! Cieszymy się, że nasz produkt tak bardzo odpowiada na Wasze potrzeby w codziennej pielęgnacji skóry 
Zobaczcie relację, jak nasza Królowa brylowała na gali rozdania nagród!  Co sądzicie o występie Jej Wysokości na wielkiej scenie?  
#BasicLab #KWC2024 #wizaż #nagroda #trehaloza #KrólowaTrehaloza #serum #nawilżenie #pielęgnacja #kosmetyki</t>
  </si>
  <si>
    <t>Jakie jest Twoje ulubione serum 
z witaminą C od BasicLab?</t>
  </si>
  <si>
    <t>Często możecie się spotkać ze stwierdzeniem, że retinoidy najlepiej stosować jesienią i zimą. Czy jest to prawda? Nie do końca! Retinoidy można efektywnie stosować przez cały rok! Trzeba się tylko trzymać kilku zasad, o których dowiecie się z dzisiejszej karuzeli 
❤️ Retinol i retinal to niesamowicie skuteczne składniki aktywne, które mają wiele pozytywnych właściwości m.in. działają przeciwstarzeniowo, wyrównują koloryt i poprawiają stan skóry z niedoskonałościami.
❓ O czym należy pamiętać przy stosowaniu retinoidów wiosną i latem? 
➡️ Pierwszym i najważniejszym punktem jest sumienne stosowanie ochrony słonecznej. Najlepiej produktu z SPF50+ i wysokim PPD. Konieczna jest również regularne reaplikacja co 2-3h.
️➡️ Kolejnym ważnym aspektem jest bariera hydrolipidowa. Codzienne dbanie o BHL poprzez nawilżanie i odżywianie skóry to bardzo ważne elementy w czasie stosowania retinoidów.
➡️ Ograniczenie ekspozycji na promieniowanie słoneczne – unikanie pełnego słońca i dodatkowa ochrona w formie okularów przeciwsłonecznych, kapelusza z szerokim rondem czy ubrań z UPF.
❓ A co, jeśli planujecie słoneczne wakacje?
➡️ Wtedy najlepiej odstawić retinoidy 4 tygodnie przed wyjazdem. Do stosowania retin_lu możecie wrócić, jeśli skóra po powrocie nie będzie zaczerwieniona lub podrażniona. Zacznijcie wtedy budować tolerancję na produkt od początku.
❓ Czy można wprowadzić retinoidy wiosną lub latem?
➡️ Nic nie stoi na przeszkodzie, by to w okresie większego nasłonecznienia rozpocząć przygodę z retinoidam. Ważne jest jednak, by zacząć od najniższych stężeń, a tolerancję budować stopniowo i powoli. Koniecznie trzeba również pamiętać o wyżej przedstawionych zasadach –  codziennym stosowaniu wysokiej ochrony przeciwsłonecznej, dodatkowej ochronie przed słońcem i trosce o BHL. 
 Podsumowując, retin_l można stosować niezależnie od pory roku. Należy jednak bezwzględnie pamiętać o fotoprotekcji. To pierwszy i najważniejszy krok w działaniu przeciwstarzeniowym, a także prosty sposób, aby utrzymać skórę w dobrej kondycji i zapobiec uszkodzeniom spowodowanym przez promieniowanie UVA i UVB.
Stosujecie retinoidy przez cały rok? ✨ 
#BasicLab #świadomapielęgnacja #retinoidy</t>
  </si>
  <si>
    <t>Zastanawialiście się kiedyś, dlaczego jeden kosmetyk z substancją X kosztuje 199 zł, a inny z „tą samą” substancją kosztuje 29 zł? 
Co wpływa na różnicę w cenie produktów, jeśli mam podobny skład INCI? 
✅ STĘŻENIE I FORMA SKŁADNIKÓW AKTYWNYCH
Czy w produkcie znajduje się czysty składnik aktywny, czy jego kompleks? Forma zastosowanego surowca w produkcie ma ogromne znaczenie, ponieważ w zależności od niej może mieć on zupełnie inną siłę działania.
✅ ODPOWIEDNIA FORMULACJA
Na skuteczność produktów nie wpływa jedynie stężenie użytych substancji aktywnych, ale również formulacja produktu, czyli odpowiednia baza i substancje dodatkowe, które będą wspomagać działanie.
✅ JAKOŚĆ SUROWCÓW
Sama nazwa składnika w INCI nie mówi nam nic o tym, skąd pochodzi i jakie badania wykonał jego producent. Nie informuje nas również o użytej technologii pozyskiwania surowca, która może być mieć wpływ na jego skuteczność.
✅ DODATKOWE BADANIA PRODUKTU
Każdy kosmetyk musi przejść szereg badań obowiązkowych. Istnieje jednak wiele dodatkowych, które można przeprowadzić, by udowodnić skuteczne działanie i spełnienie obietnic danego produktu.
✅ ODCZUCIE PRZY NAKŁADANIU
Innym aspektem niż skład, jest podobne odczucie na skórze czy efekt po nałożeniu. Mogą być one podobne przy wielu produktach, jednak różnica zauważalna będzie przy dłuższym czasie stosowania i efektach długofalowych.
W BasicLab wykorzystujemy tylko surowce o najwyższej jakości i stosujemy efektywne stężenia składników aktywnych dobrane po przeprowadzeniu dokładnego researchu. Żaden składnik w naszych formule nie jest przypadkowy! Dbamy o jak najwyższy poziom naszych produktów, a każdy etap produkcji – od wyboru surowców, po opakowania, jest dla nas równie ważny. Chcemy tworzyć dla Was tylko najlepsze produkty, bo Wasze opinie, efekty i zaufanie są tego warte! 
Zachęcamy Was do przeczytania naszej karuzeli, gdzie wyjaśniamy Wam dokładnie, co wpływa nie tylko na cenę produktu, ale również na jego jakość i efektywność  
Teraz już wiesz, dlaczego spośród wielu kosmetyków na rynku, tak często wracasz do swojego ulubionego produktu? ❤️ 
#BasicLab #świadomapielęgnacja #pielęgnacja #INCI</t>
  </si>
  <si>
    <t>Mężczyźni to nieustannie rosnąca grupa wśród BasicLovers  
Cieszymy się, że coraz więcej panów dołącza do naszej społeczności, wybierając świadomą pielęgnację  Z radością wspieramy każdego z Was w odkrywaniu produktów i rutyn pielęgnacyjnych, które najlepiej odpowiadają Waszym potrzebom, a efekty mówią same za siebie!  
Choć cechy skóry mężczyzn nie odbiegają diametralnie od skóry kobiet, różnice genetyczne i hormonalne wpływają na jej funkcje i budowę, m.in. na grubość naskórka czy przebieg procesów starzenia  Wiemy również, że panowie mają odmienne preferencje pielęgnacyjne oraz często są narażeni na inne czynniki zewnętrzne, dlatego postanowiłyśmy stworzyć produkty o najwyższej jakości, które sprostają wyzwaniom męskiej skóry i tak powstała gama Masculis!  
Żel do mycia ciała, twarzy i skóry głowy  
◾️ delikatnie oczyszcza skórę bez uczucia ściągnięcia 
◾️ przywraca gładkość naskórka 
◾️ pozostawia uczucie świeżości 
Łagodząca emulsja po goleniu  
◾️ zapewnia natychmiastowe uczucie ulgi 
◾️ jest ratunkiem dla skóry podrażnionej, ściągniętej i zaczerwienionej 
◾️ zmiękcza, wygładza i ujędrnia 
◾️ zwiększa odporność skóry na czynniki zewnętrzne 
Wzmacniające serum do twarzy ⚡ 
◾️ ujędrnia, wygładza strukturę skóry i redukuje oznaki starzenia 
◾️ ujednolica koloryt 
◾️ długotrwale nawilża i niweluje szorstkość 
◾️ zwiększa odporność skóry na czynniki zewnętrzne 
Wygładzający krem pod oczy  
◾️ zapewnia efekt świeżego, wypoczętego spojrzenia 
◾️ poprawia elastyczność, jędrność i redukuje zmarszczki mimiczne 
◾️ nawilża i regeneruje 
◾️ niweluje cienie, zasinienia i obrzęki oraz zmniejsza tendencję do ich powstawania 
Lekki krem do twarzy SPF 30  
◾️ chroni skórę przed promieniowaniem UVA, UVB, HEV I IR 
◾️ zapewnia skuteczną ochronę antyoksydacyjną  
◾️ całodniowo nawilża naskórek 
◾️ nie bieli i nie osadza się na włoskach 
Antyperspirant 72H  
◾️ zapewnia długotrwałą ochronę przed nadmiernym poceniem 
◾️ łagodzi podrażnienia 
◾️ gwarantuje uczucie świeżości i komfortu na cały dzień 
Czy stosujecie te produkty w swojej pielęgnacji? A może podkradacie je partnerowi/partnerce?  
#BasicLab #męskapielęgnacja #Masculis</t>
  </si>
  <si>
    <t>❗Zmiana rozporządzenia (WE) nr 1223/2009 w odniesieniu do stosowania w produktach kosmetycznych witaminy A❗ 
Wiemy, że kochacie nasze sera z retinolem, dlatego przychodzimy do Was z informacjami tak szybko, jak to możliwe!  
 W Dzienniku Urzędowym Unii Europejskiej zostało opublikowane Rozporządzenie Komisji (UE) 2024/996 z dnia 3 kwietnia 2024 r. zmieniające rozporządzenie Parlamentu Europejskiego i Rady (WE) nr 1223/2009 w odniesieniu do stosowania w produktach kosmetycznych witaminy A i innych substancji. 
Według nowych wytycznych stężenie dla: 
 Retinolu 
 Retinyl Acetate 
 Retinyl Palmitate 
może wynosić maksymalnie: 
❗0,05% retinolu i ilości równoważnej retinolowi w produktach do ciała 
❗0,3% retinolu i ilości równoważnej retinolowi w innych produktach niespłukiwalnych (m.in do twarzy) i produktach spłukiwalnych. 
Czy to znaczy, że trzeba już robić zapasy ❓ 
Nie! Produkty nie zostaną wycofane z dnia na dzień, a będzie obowiązywał tzw. okres przejściowy: 
 od 1.11.2025 roku nowe produkty niespełniające powyższych wytycznych nie mogą być wprowadzane na rynek UE 
 od 1.05.2027 wszystkie produkty niespełniające powyższych wytycznych nie mogą być udostępniane na rynku❗ 
❓Skąd ograniczenie? 
Według UE konsumenci mogą być narażeni na zbyt duże ilości produktów z witaminą A, co stwarza ryzyko przekroczenia odpowiedniego jej poziomu w organizmie, biorąc pod uwagę również inne źródła takie jak pożywienie czy suplementacja. Warto sprawdzić, jakie ilości witaminy A codziennie przyjmujecie, by mieć pewność, że nie przekraczacie norm. 
❗W zmianie rozporządzenia NIE został uwzględniony RETINAL (retinaldehyd). 
#BasicLab #retinoidy #retinol</t>
  </si>
  <si>
    <t>Każda Królowa potrzebuje swojego Królestwa  W końcu witamy naszą Królową Trehalozę na swoim właściwym i zasłużonym miejscu!  
W czym tkwi sekret jej popularności❓ 
Na podium stoją naszym zdaniem trzy główne aspekty: jej skuteczność, przyjemność stosowania i absolutna UNIWERSALNOŚĆ tego produktu. Trehaloza: 
 sprawdzi się w roli serum doskonale nawilży skórę suchą, bardzo suchą, a także odwodnioną,  
 świetnie zda egzamin także w zastępstwie lekkiego kremu na dzień dla skóry normalnej i mieszanej, 
 przyniesie ukojenie skórze wrażliwej i podrażnionej, wzmacniając jej barierę hydrolipidową, 
 zadba o regenerację skóry, np. podczas kuracji retinoidami, 
 wyczuwalnie wygładzi, uelastyczni i ujędrni skórę z oznakami starzenia.
Psssst... To już ostatni dzień naszej promocji na produkty dbające o równowagę BHL:
 -25% na wybrane produkty z filaru RÓWNOWAGA  
 -20% na zestawy 
Udało Wam się już przetestować Królową Trehalozę? Czy w Waszej prywatnej hierarchii również nosi koronę?  
#BasicLab #świadomapielęgnacja #pielęgnacja #skóra #kosmetyki #trehaloza #serumztrehalozą #wzwiązkuzpielęgnacją #BHL</t>
  </si>
  <si>
    <t>Niedawno pisałyśmy o ektoinie i jej zbawiennym wpływie na skórę. Dzisiaj pokażemy Wam dowody na jej skuteczność w postacie badań naszych najnowszych produktów, w których jest ona głównym składnikiem aktywnym, a mianowicie kremów nawilżających z ektoiną. Zarówno lekka jak i ultralekka konsystencja zostały poddane badaniom aplikacyjnym i aparaturowym, a uzyskane wyniki prezentujemy poniżej: 
Badania aparaturowe trwające 4 tygodnie zostały przeprowadzone na grupie 10 osób i wykazały:
 W przypadku kremu o ultralekkiej konsystencji:
✔️ Zmniejszenie zaczerwienia u 100% badanych.
✔️ Wzrost nawilżenia o 54% po 15min od aplikacji i o 24% po 2h od aplikacji.
✔️ Ograniczenie TEWL średnio o 22% po 2h od aplikacji.
 Przy zastosowaniu kremu o lekkiej konsystencji:
✔️ Zmniejszenie zaczerwienia u 100% badanych.
✔️ Ograniczenie TEWL średnio o 17% po 2h od aplikacji.
Dwie grupy liczące 20 probantów przez 4 tygodnie stosowały nawilżający kremu z ektoiną. Każda z nich do testów otrzymała jedną z konsystencji, a następnie określili oni, czy produkt spełnia następujące obietnice:
✔️ Wykazuje działanie kojące.
✔️ Uelastycznia skórę twarzy.
✔️ Redukuje szorstkość naskórka.
✔️ Wygładza strukturę skóry.
✔️ Zwiększa poziom nawilżenia.
✔️ Pozostawia skórę zrewitalizowaną.
✔️ Utrzymuje nawilżenie bez efektu obciążenia.
✔️ Pozostawia skórę miękką i gładką.
W przypadku lekkiej konsystencji dodano jeszcze:
✔️ Ujędrnia skórę.
✔️ Zmniejsza widoczność drobnych zmarszczek.
Zdradzimy, że procenty odpowiedzi pozytywnych były bardzo wysokie! Jeśli chcecie dowiedzieć się, ile dokładnie wynosiły, zachęcamy do zajrzenia do naszej karuzeli! 
❗Znajdziecie w niej również wykresy poziomu indeksu TEWL, czyli transepidermalnej utraty wody z naskórka. 
Czy mieliście już okazję przetestować któryś z nawilżających kremów z ektoiną na swojej skórze? Koniecznie podzielcie się z nami swoimi odczuciami w komentarzach!  
#BasicLab #ektoina #kremyzektoiną #krem #równowaga #nawilżenie #świadomapielęgnacja #pielęgnacja #badania</t>
  </si>
  <si>
    <t>Czy ktoś z Was choć raz marzył o prawdziwej randce z trehalozą?  Nam się to udało!  
Nasza gwiazda niestety ma już zapełniony grafik, ale nie martwcie się, w końcu każdy z Was ma szansę na takie spotkanie w domowym zaciszu!  Kiedy więc warto umówić się na randkę z trehalozą?  
  Szczególnie gdy zauważyliście:    suchość skóry,   brak jędrności i sprężystości,   zmarszczki mimiczne, 
 zaburzoną równowagę BHL.    Zachęcamy do spotkania z naszym serum osoby w każdym wieku, zwłaszcza te, które zauważyły objawy starzenia się skóry. Dzięki unikalnemu połączeniu neuropeptydu SNAP-8™ z koenzymem Q10 działa stymulująco na skórę, skutecznie redukując zmarszczki mimiczne, dając efekt optycznego wypełnienia i lekkiego napięcia. Efekt? Skóra staje się wygładzona, bardziej jędrna i elastyczna, pełna blasku i świeżości  
  Niech ta chwila relaksu i dbałości o skórę stanie się Waszym codziennym rytuałem. 
Koniecznie dajcie znać, z jakim naszym produktem najczęściej randkujecie!  
#BasicLab #świadomapielęgnacja #pielegnacja #kosmetyki #skóra #trehaloza #serumztrehalozą #randka #równowaga</t>
  </si>
  <si>
    <t>Czy można łączyć retinoidy z witaminą C? Takie pytanie często nam zadajecie ze względu na mnogość sprzecznych informacji w Internecie. Dzisiaj odpowiemy Wam na nie, a ponadto dowiecie się, dlaczego do naszych produktów z retinolem i retinalem dodałyśmy pochodne witaminy C ‍ 
Czysta forma witaminy C, czyli kwas askorbinowy oraz retinoidy działają w innym zakresie pH, dlatego ich połączenie nie będzie efektywne  
Retinoidy można jednak łączyć zarówno w jednym produkcie jak i w jednej pielęgnacji ze stabilnymi w fizjologicznym pH, nowoczesnymi pochodnymi: 
✅ etylowanym kwasem askorbinowy 
✅ tetraizopalmitynianem askorbylu 
W wszystkich naszych emulsyjnych produktach z retinoidami znajdziecie dodatek którejś z nich. Dlaczego❓ 
 Pochodne witaminy C są antyoksydantami, dzięki czemu nie tylko chronią skórę przed wolnymi rodnikami, ale również zapobiegają utlenieniu retin_lu. 
Mają też właściwości: 
 rozjaśniające 
 wyrównujące koloryt 
 przeciwstarzeniowe (m.in. stymulują proces produkcji kolagenu) 
Retinoidy w połączeniu z pochodnymi witaminy C tworzą idealny duet przeciwstarzeniowy. 
❓ Czy mogę stosować serum z witaminą C, gdy stosuję serum z retin_lem❓ 
Tak, ale... 
➕ Gdy dopiero zaczynasz przygodę z retinoidami, najlepiej wybrać serum z pochodnymi witaminy C stabilnymi w fizjologicznym pH skóry (nasze trawiaste, emulsyjne i olejowe serum). 
➕ Na początku rekomendujemy stosowanie witaminy C rano, a retin_lu wieczorem. 
➕ Po zbudowaniu tolerancji możesz stosować sera z etylowanym kwasem askorbinowym i tetraizopalmitynianem askorbylu w jednej rutynie pielęgnacyjnej z retinoidami. 
➕ Jeśli Twoja skóra dobrze toleruje retinoidy, możesz również wprowadzić do porannej rutyny lub w wieczory bez retin_lu, sera z kwasowymi formami witaminy C (turkusowe i różowe). 
✨ Zabieg bankietowy ✨ 
❗Możesz go zastosować tylko przy w 100% wybudowanej tolerancji na retinoidy! 
Polega on na połączeniu kwasu askorbinowego (np. naszego turkusowego serum z 15% witaminą C) i serum z retin_lem. Efekty takiego zabiegu są naprawdę imponujące – rozświetlenie i napięcie skóry jest niesamowite! ✨ 
Czy stosujecie w swojej pielęgnacji połączenie retin_lu i witaminy C?</t>
  </si>
  <si>
    <t>Nasze serum z trehalozą rusza w pościg za zdrowym nawilżeniem skóry! Skąd takie poświęcenie?  Ponieważ nawilżenie skóry to klucz do zachowania jej zdrowego, promiennego wyglądu!  
Każdego dnia nasza skóra boryka się z niezliczonymi czynnikami, które mogą ją odwodnić i osłabić  Zaniechanie odpowiedniego nawilżenia może prowadzić do utraty elastyczności, uwydatnienia zmarszczek i utraty naturalnego blasku ❌ Ale nie musisz się martwić! Nasze serum z trehalozą jest tutaj, by pomóc Ci w tej ważnej misji nawilżania!   
Trehaloza, zawarta w naszym serum, to naturalny cukier, który ma zdolność utrzymywania wody w komórkach skóry, zapewniając jej intensywne nawilżenie i ochronę przed utratą wilgoci. Dzięki regularnemu stosowaniu naszego serum, skóra będzie nawilżona, odżywiona i pełna blasku. Po prostu gotowa na każde wyzwanie, jakie niesie ze sobą poniedziałek!  
A czy Ty, świętował_ś już Lany Poniedziałek?  
#BasicLab #lanyponiedziałek #nawilżenie #trehaloza #równowaga #pielęgnacja #świadomapielęgnacja</t>
  </si>
  <si>
    <t>Ktoś powiedział „więcej serum z trehalozą”?  
 „Mogłabym się kąpać w trehalozie.”  
 „Kocham to serum tak bardzo, że chciałabym, żeby nigdy się nie kończyło!”  
 „Dla mnie nawet litr to mało!”  
⏫ To tylko kilka przykładów wiadomości, jakie regularnie od Was otrzymujemy ✉️ 
Zdajemy sobie sprawę, że największym miłośnikom trehalozy nigdy dość i czasami standardowe rozmiary to za mało dla Waszych pielęgnacyjnych potrzeb, ale czy na pewno jesteście gotowi na jeszcze większą porcję?  
Doskonale wiecie, że bierzemy wszystkie Wasze sugestie pod uwagę  Czasem zbyt dosłownie… 
W naszej ofercie możecie znaleźć już 3️⃣ pojemności naszego bestsellerowego serum: 
 15 ml – dla tych, którzy cenią sobie kompaktowe rozmiary, ale wciąż pragną cieszyć się działaniem trehalozy. To idealna opcja dla podróżników i tych, którzy lubią mieć swojego ulubieńca zawsze pod ręką ✈️ 
 30 ml – trochę więcej dla tych, którzy wiedzą, że nawilżenie to niezbędny krok w codziennej pielęgnacji  
 50 ml – dla prawdziwych fanów królowej trehalozy, którzy chcą cieszyć się ulubionym serum przez wiele tygodni! ‍♂️  
…ale co powiecie na to, żebyśmy zaczęły produkować serum w rozmiarze MEGA?  Hmm, być może lepiej, żebyśmy zatrzymały się na tych trzech, bo jak widać na filmiku – nie znamy umiaru!  
Dajcie znać w komentarzach, co Wy o tym myślicie!  
#BasicLab #wzwiązkuzpielęgnacją #świadomapielęgnacja #skutecznapielęgnacja #pielęgnacja #trehaloza</t>
  </si>
  <si>
    <t>Dziękujemy za 50 tys. polubień naszej strony 
na FB! 
Czy pamiętacie, jak długo jesteście z nami?</t>
  </si>
  <si>
    <t>Znacie to uczucie? Odstawiacie na moment swój ulubiony kosmetyk, z myślą „czas przetestować coś nowego”, ale okazuje się, że to „nowe” to nie to samo, co Wasz ulubieniec  Więc, gdy tylko pojawi się na horyzoncie z utęsknieniem wyciągacie do niego ręce, bo wiecie, że nic nie dorówna jego działaniu!   
Tak właśnie jest z Królową Serc BasicLovers  Trehaloza jest jednym z najskuteczniejszych składników nawilżających skórę  Nie pozwala na zmarszczki mimiczne i brak sprężystości. To najlepsza przyjaciółka dla skóry normalnej, suchej i bardzo suchej, która potrzebuje ukojenia, odżywienia i elastyczności.  
Zobaczcie co jeszcze zawiera serum z trehalozą:  
 Neuropeptyd SNAP-8™ 5% – działa stymulująco na skórę, dzięki czemu skutecznie redukuje zmarszczki mimiczne, dając efekt optycznego wypełnienia i napięcia. 
 Kombinacja różnej wielkości cząsteczek kwasu hialuronowego – wielkocząsteczkowy tworzy barierę okluzyjną, która zapobiega utracie wody z naskórka, natomiast małocząsteczkowy efektywnie przenika do głębszych warstw skóry, dzięki czemu skutecznie ją regeneruje i wspomaga procesy naprawcze. 
 Niacynamid – stymuluje produkcję ceramidów, wpływa na poprawę bariery lipidowej naskórka.   
 Koenzym Q10 – doskonale rozpuszcza się w tłuszczach, dzięki czemu z łatwością wnika do głębszych warstw skóry, zwiększając jej elastyczność i jędrność. To także jeden z najsilniejszych antyoksydantów! 
 Naturalny skwalan i masło shea – wzmacniają elastyczność naskórka.   
 Hydro-regulacyjny kompleks, w którego skład wchodzą: inozytol, kwas mlekowy, mocznik i fruktoza – zapewnia długofalowe nawilżenie naskórka. 
Czy macie swoje ulubione serum, do którego zawsze wracacie? Dajcie nam znać w komentarzu!  
#BasicLab #pielęgnacja #wzwiązkuzpielęgnacją #świadomapielęgnacja #pielęgnacjaskóry #kosmetyki #serum #urodzinytrehalozy #trehaloza</t>
  </si>
  <si>
    <t>Świętujemy 4. urodziny naszej Królowej Trehalozy, którą pokochaliście od chwili premiery za jej skuteczne działanie nawilżające i wypełniające  Z tej okazji postanowiłyśmy opowiedzieć Wam trochę więcej na temat głównego składnika tego serum, czyli oczywiście trehalozy! 
 Trehaloza pod względem chemicznym jest disacharydem zbudowanym z dwóch cząsteczek — glukozy połączonych wiązaniem O-glikozydowym. Sprawia ono, że trehaloza jest bardzo stabilna w roztworze wodnym i odporna zarówno na działanie kwasów jak i wysokich temperatur.
 Jest również cukrem nieredukującym, dlatego nie wchodzi w reakcje z białkami i nie powoduje procesu glikacji.
 Trehaloza jest substancją naturalną pozyskiwaną ze skrobii  
Trehaloza w kosmetykach wykorzystywana jest głównie ze względu na swoje działanie nawilżające i ujędrniające.
Naśladuje ona cukry, które znajdują się w naturalnym czynniku nawilżającym (NMF) skóry:
Skutecznie magazynuje wodę zapobiegając jej przeznaskórkowej utracie (TEWL).
Chroni skórę przed ubytkami cennych składników.
Wpływa na poprawę nawilżenia i odżywienia skóry.
Trehaloza działa również przeciwstarzeniowo:
Jest antyoksydantem, dzięki czemu chroni komórki przed stresem oksydacyjnym i zwalcza wolne rodniki.
Chroni fibroblasty przed biodegradacją.
Przeciwdziała fotostarzeniu.
 W sercu BasicLab trehaloza zajmuje specjalne miejsce, gdyż znajduje się w naszym kultowym Serum z trehalozą, które było jednym z naszych pionierskich produktów. Pokochaliście je na tyle mocno, że zyskało miano Królowej Trehalozy!
❕W dzisiejszej karuzeli znajdziecie wyniki badań Serum z trehalozą 10% oraz opinie o serum zarówno w wariancie Dermocosmetics jak i Cosmetology, dlatego zachęcamy do zajrzenia! 
 Zachęceni pozytywnym przyjęciem serum, stworzyliśmy również kremy trehalozowe, które dopełniają działanie serum i w połączeniu z nim tworzą duet idealny.
 Ciekawostka: Jeśli dokładnie przyjrzycie się składom innych naszych produktów, to w niektórych z nich również traficie na trehalozę w INCI. Pełni ona w nich funkcję składnika dodatkowego wspomagającego działanie produktów.
Czy Królowa Trehaloza włada Waszą pielęgnacją? 
#BasicLab #trehaloza</t>
  </si>
  <si>
    <t>Hucznie świętujemy 4. urodziny naszej niezastąpionej królowej Trehalozy!  To właśnie ona stoi na czele naszej pielęgnacji, przynosząc niezrównane korzyści dla naszej skóry  
 Dlaczego jest tak wyjątkowa? Serum z trehalozą zapewnia wielokierunkowe działanie nawilżające, redukuje efekt ściągnięcia skóry, łagodzi i przeciwdziała podrażnieniom, a także zwiększa elastyczność i jędrność skóry  
 Serum przeznaczone jest do wszystkich rodzajów skóry, szczególnie suchej, potrzebującej ukojenia, z zaburzoną barierą hydrolipidową i z oznakami starzenia się. 
Każda kropla to krok do promiennej i perfekcyjnie nawilżonej skóry. To produkt niezastąpiony w codziennej pielęgnacji, który zapewnia skórze to, czego potrzebuje, w najdoskonalszy sposób! ✨ 
Z okazji jej święta przygotowałyśmy dla Was niespodziankę:  
 -25% na wybrane produkty z filaru Równowaga 
 -20% na zestawy  
Promocja trwa do 5️⃣ kwietnia❗  
Świętujcie razem z nami urodziny naszej Królowej! Odkryjcie świat doskonałej pielęgnacji na basiclab.shop i podarujcie swojej skórze prezent, na który zasługuje!  
#basiclab #urodziny #trehaloza #świadomapielęgnacja #wzwiązkuzpielęgnacją #skutecznapielęgnacja #pielęgnacja</t>
  </si>
  <si>
    <t>Dziś świętujemy 4. urodziny Królowej serc BasicLovers!  Przez te cztery lata nasze serum z trehalozą stało się nieodłącznym elementem pielęgnacji wielu z Was. Nasza solenizantka zebrała na basiclab.shop aż 2309 pozytywnych opinii! Każda z nich została potwierdzona zakupem  Nawet nie jesteśmy w stanie zliczyć, ile otrzymałyśmy od Was komentarzy i wiadomości prywatnych, w których wyraziliście swoją miłość Jej Królewskiej Mości! Jest nam niezmiernie miło, że serum z trehalozą stało się Waszym pielęgnacyjnym ulubieńcem i wsparciem w dbaniu o równowagę bariery hydrolipidowej   
Jak dobrze wiecie, RÓWNOWAGA jest jednym z 5 filarów BasicLab, który gwarantuje zbudowanie udanego i szczęśliwego związku z pielęgnacją. 
Bariera hydrolipidowa w stanie równowagi przynosi skórze stabilność na wielu poziomach. W swoim właściwym stanie gwarantuje skórze: 
✔ odpowiednie nawilżenie, 
✔ chroni przed negatywnym wpływem czynników zewnętrznych, 
✔ dba o równowagę pH. 
Za utrzymanie jej w stanie równowagi RÓWNOWAGI odpowiadają specjalistyczne sera i kremy bogate w składniki aktywne odpowiadające za nawilżenie i odżywienie skóry, takie jak: 
 Sera i kremy z trehalozą,  
 Sera i kremy z ceramidami,  
 Sera i kremy z ektoiną,  
 Kremy z gamy Famillias, 
 Lekka emulsja po goleniu z gamy Masculis.  
❗ W BasicLab hucznie obchodzimy urodziny, dlatego przygotowałyśmy dla Was WYJĄTKOWĄ PROMOCJĘ ❗ 
 -25% na wybrane produkty z filaru RÓWNOWAGA 
 -20% na zestawy 
To jak, kto dołącza do wspólnego świętowania?  Obserwujcie nasz profil w najbliższych dniach – obiecujemy, że będzie się u nas działo  W końcu 4. urodziny po królewsku obchodzi się tylko raz!  
Dajcie nam znać w komentarzu, po który produkt z filaru RÓWNOWAGA sięgacie najczęściej  
#BasicLab #urodzinytrehalozy #BHL #równowaga #pielęgnacja #świadomapielęgnacja #związkuzpielęgnacją</t>
  </si>
  <si>
    <t>Nadchodzi... Skrada się po biurze BasicLab  Depcze naszemu zespołowi po piętach i nie daje o sobie zapomnieć. Pojawia się na każdym kroku i sprawdza, czy nie pomijamy go w swojej pielęgnacji i Waszych rutynach. Czy wiecie o kim mowa?  
“Ktoś” bardzo ważny obchodzi w tym roku swoje 4. urodziny!  Czy zgadniecie, kto z rodziny BasicLab jest naszym solenizantem?  
Zobaczcie nasze podpowiedzi:   
 Należy do gamy ********* 
 Zwiększa poziom  
 Jest idealny dla osób z zachwianą ⚖️ 
 Doskonały w pielęgnacji warstwowej oraz w profilaktyce przeciwstarzeniowej. 
Czy wiecie już, o kim mowa?  Obstawiajcie w komentarzach, a my zapraszamy Was do wspólnego świętowania JUŻ JUTRO o godzinie 10!  
#BasicLab #pielęgnacja #wzwiązkuzpielęgnacją #świadomapielęgnacja #kosmetyki #urodziny</t>
  </si>
  <si>
    <t>Lubicie słodycze?  My bardzo! Wiemy jednak, że nie jest to zbyt zdrowy wybór, dlatego też dzisiaj zaproponujemy Wam ciekawą alternatywę! Opowiemy Wam o cukrach, które znajdziecie w naszych produktach!  
Cukry to inaczej węglowodany. Są zbudowane z atomów węgla wodoru i tlenu i dzielą się na: 
Monosacharydy (cukry proste) 
Cukry złożone, w których wyróżniamy jeszcze: 
Oligosacharydy 
Polisacharydy. 
Do cukrów wykorzystywanych w kosmetykach należy wiele substancji o różnych właściwościach, jednak ich główne funkcje to nawilżanie, łagodzenie i wzmacnianie skóry. 
W naszych produktach znajdziecie kilka z nich: 
 Trehaloza – jest disacharydem pozyskiwanym ze skrobi. Intensywnie nawilża, posiada właściwości antyoksydacyjne, dzięki którym chroni skórę przed działaniem wolnym rodników. Działa podobnie do cukrów NMF: zapobiega TEWL, zwiększa nawilżenie i odżywienie skóry. 
 Ksylitol – to cukier pochodzący z kory brzozy. Jest substancją nawilżającą oraz poprawiającą elastyczność. Ponadto zwiększa ekspresję flagryny, czyli białka stanowiacego prekursor aminokwasów NMF i działa przeciwzapalnie. Chroni skórę przed podrażnieniem. 
 Kwas hialuronowy – jest polisacharydem o właściwościach higroskopijnych, czyli wiążących wodę, dzięki czemu intensywnie nawilża skórę. Występuje naturalnie w skórze i mazi stawowej. Zmiękcza, napina i wygładza skórę, a także zapobiega powstawaniu zmarszczek i łagodzi stany mikrozapalne. 
 Inulina – to polisacharyd występujący w kłączach, korzeniach i łodygach roślin. Działa nawilżająco i tworzy na skórze ochronną warstwę, która ogranicza TEWL. Ponadto jest antyoksydantem. Jej stosowanie zapobiega przedwczesnemu starzeniu się skóry.  
 Beta-glukan – jest polisacharydem. Stymuluje syntezę kolagenu i hamuje degradację włókien kolagenowych. Wygładza zmarszczki i poprawia elastyczność skóry. Posiada również właściwości antyoksydacyjne. Zwiększa nawilżenie skóry, łagodzi ją i przyspiesza regenerację. 
Więcej cukrów i ich właściwości zamieściłyśmy w karuzeli – koniecznie do niej zajrzyjcie!  
Czy w swojej pielęgnacji stosujecie cukry? Podzielcie się z nami w komentarzach!</t>
  </si>
  <si>
    <t>Czy pamiętasz o reaplikacji SPF w ciągu dnia? Mamy nadzieję, że odpowiedź na to pytanie brzmi twierdząco!  Jeśli nie, to dziś właśnie skupimy się na tym temacie!   
Wiedza na temat ochrony przed promieniowaniem słonecznym to klucz do zachowania zdrowej skóry. Promienie UV przyspieszają procesy starzenia, prowadząc do powstawania zmarszczek, przebarwień i utraty elastyczności. Ochrona przed nimi jest zatem niezwykle istotna dla utrzymania młodego i zdrowego wyglądu skóry    
O ile ponowne nałożenie kremu z filtrem na czystą skórę nie jest kłopotliwym zagadnieniem, tak aplikacja na makijaż zwykle wzbudza w Was wiele pytań.  
W takim razie wyjaśnijmy, jak wykonać to prawidłowo i to na 2 sposoby!  
1️⃣ Zdejmij nadmiar sebum za pomocą chusteczki higienicznej lub bibułki matującej. 
 Przygotuj czystą gąbeczkę do makijażu, zwilż ją wodą i dokładnie odciśnij z nadmiaru wody. Pamiętaj, że gąbeczka musi być tylko lekko zwilżona, a nie całkowicie mokra! 
 Wyciśnij odpowiednią ilość produktu na dłoń (około 1 pełnej pompki na twarz). 
 Delikatnie wklep SPF za pomocą gąbeczki, zachowując makijaż nietknięty. 
 Po kilku minutach, jeśli chcesz uzyskać matowy efekt, nałóż swój ulubiony puder. 
Wypróbuj też sposobu z użyciem naszego primera tonizujacego!  
2️⃣ Dla efektu odświeżenia, zalecamy spryskanie twarzy wybranym przez siebie primerem tonizującym (kojącym, nawilżającym lub normalizującym ❤️) i przystąpienie do reaplikacji kremu z filtrem w taki sam sposób jak opisałyśmy wyżej. Primer minimalizuje ryzyko rolowania się kremu, a także pozwala na lepsze połączenie się kolejnych warstw podczas reaplikacji. 
Zawsze zachęcamy do aplikacji SPF przez cały rok, jednak przypominamy o regularności ponownego nakładania kremu lub emulsji SPF 50+, zwłaszcza gdy jesteś narażony na mocną ekspozycję na słońce lub podczas pływania. Zalecamy powtórne nałożenie co około 2-3 godziny, aby uniknąć ryzyka poparzeń słonecznych i zapewnić skórze skuteczną ochronę️ 
Czy pamiętasz o reaplikacji SPF w ciągu dnia? A może masz jakieś sprawdzone triki na utrzymanie skutecznej ochrony przed słońcem? Daj nam znać! 
#BasicLab #świadomapielęgnacja #pielęgnacja #spf #reaplikacjaspf</t>
  </si>
  <si>
    <t>Wąkrotka azjatycka (Centella Asiatica) znana również jako CICA, Gotu Kola czy trawa tygrysia jest składnikiem o wielokierunkowym działaniu ze względu na zawarte w niej substancje chemiczne. Dzisiaj opowiemy Wam o niej więcej i przedstawimy wszystkie produkty BasicLab z jej zawartością! 
Wąkrotka azjatycka to roślina rosnąca głównie w Azji i właśnie tam stosuje się ją od wieków na różne dolegliwości skórne i nie tylko. Ekstrakt i wyizolowane z niego substancje aktywne znajdują się również w kosmetykach.
Wąkrotka azjatycka działa:
 regenerująco
 przeciwzapalnie
 łagodząco
 przyspiesza gojenie ran
 stymuluje syntezę kolagenu
 antybakteryjnie
 antyoksydacyjnie
 przeciwobrzękowe.
❔Co znajdziemy w składzie ekstraktu z wąkrotki❔ 
Zawiera duże ilości pentacyklicznych saponin triterpenowych, do których należą: azjatykozyd, madekasozyd, centellozyd, bramozyd, braminozyd, tankunizyd, scefoleozyd oraz kwas azjatykowy, kwas bramikowy, kwas tankunikowy, kwas madekasowy i kwas centelikowy, a także monoterpeny, seskwiterpeny, związki poliacetylenowe, flawonoidy oraz cukry (glukoza i ramnoza). Ponadto jest bogata w witaminy: A, C, K, E oraz magnez. 
Najważniejszymi składnikami z tej listy są dwa triterpenowe glikozydy, czyli: 
 azjatykozyd (Asiaticoside)
 madekasozyd (Madecassoside).
 Madekasozyd 
To składnik o intensywnym działaniu przeciwzapalnym oraz łagodzącym. Ponadto pobudza fibroblasty do syntezy elastyny i kolagenu, co nie tylko przyspiesza regenerację, ale również odpowiada za działanie przeciwstarzeniowe składnika. 
 Azjatykozyd 
Jest to glikozyd, którego stężenie w wąkrotce jest najwyższe. Jego działanie jest podobne do  madekasozydu, jednak ma kilka dodatkowych właściwości. Działa również antybakteryjnie, przeciwobrzękowo i pozytywnie wpływa na proces bliznowacenia.  Zwiększa też syntezę glikozaminoglikanów, dzięki czemu podnosi nawilżenie i elastyczność skóry. 
❔ Przy jakiej skórze najlepiej sprawdzą się kosmetyki z wąkrotką❔
Tego dowiecie się z naszej karuzeli, więc nie zapomnijcie do niej zajrzeć! 
Czy w Waszej pielęgnacji można znaleźć kosmetyki z wąkrotką azjatycką? 
#BasicLab #wąkrotkaazjatycka #centella</t>
  </si>
  <si>
    <t>Jaki jest Twój ulubiony składnik aktywny 
w kosmetykach?</t>
  </si>
  <si>
    <t>Rozstępy to zmiany skórne widoczne na ciele jako charakterystyczne wrzecionowate pasma 〰️ Zazwyczaj pojawiają się na piersiach, brzuchu, pośladkach, udach i ramionach. Przyczyną powstawania rozstępów jest rozerwanie włókien kolagenowych i elastynowych w skórze właściwej, najczęściej na skutek zbyt szybkiego jej rozciągania 
Pojawianie się ich jest uzależnione w dużej mierze od predyspozycji genetycznych  Najczęściej występują w trakcie intensywnego wzrostu, okresu dojrzewania, ciąży czy na skutek szybkiego przyrostu masy mięśniowej 
Proces ich powstawania dzieli się na 2 etapy:
 Fazę zapalną, w której mają czerwony lub różowy kolor i są delikatnie uniesione ponad powierzchnię skóry. Ich powstawaniu może towarzyszyć swędzenie i zwiększone napięcie skóry. Taki stan utrzymuje się przez kilka miesięcy 
⚪ Fazę zanikową, która charakteryzuje się blednięciem rozstępów. Robią się białe, perłowe, bardziej wklęsłe oraz przyjmują ostateczną formę. Jest to utrwalona zmiana w strukturze skóry.
Czy da się je zniwelować? 
Tak, jednak najlepsze efekty jesteśmy w stanie osiągnąć, gdy rozstępy są świeże (w fazie zapalnej). To czas, w którym możemy wpłynąć na przebudowę skóry i zminimalizować ich widoczność  Przy starszych zmianach możemy działać jedynie na ogólną poprawę elastyczności i wyglądu skóry.
⌛ Redukcja rozstępów wymaga czasu i nie zawsze prowadzi do całkowitego ich usunięcia, dlatego warto zapobiegać ich powstawaniu, dbając o elastyczność skóry poprzez stosowanie odpowiedniej pielęgnacji. Dzięki temu stanie się bardziej odporna na rozciąganie 
Doskonale zdajemy sobie sprawę, że wiele osób odczuwa dyskomfort z powodu rozstępów, dlatego przygotowałyśmy dla Was garść informacji o tym, co możemy z nimi zrobić  Przesuńcie w lewo  by dowiedzieć się:
❓ jakie są sposoby na redukcję rozstępów.
❓ w jaki sposób zmniejszyć ryzyko pojawiania się ich w przyszłości.
❓ jakie kosmetyki stosować.
Pamiętajcie, że większość z nas, bez względu na płeć, ma na ciele trochę tych tygrysich pasków!  Uważamy, że piękno to nie perfekcja. Prawdziwa skóra to mapa naszego życia i każda jest wyjątkowa 
A Wy, jakie macie podejście do rozstępów? 
#BasicLab #rozstępy</t>
  </si>
  <si>
    <t>Zmagasz się z przebarwieniami? 
Jeśli marzy Ci się jednolity koloryt skóry, koniecznie zapoznaj się z tym postem! 
 Za odcień skóry odpowiada melanina – naturalny barwnik wytwarzany przez melanocyty w procesie melanogenezy. Im większa zawartość melaniny, tym ciemniejsza karnacja. Zdarza się, że pod wpływem różnych czynników, dochodzi do zaburzenia tego procesu, a w konsekwencji do powstania przebarwień 
Na powstawanie przebarwień wpływają:
❗ nadmierna ekspozycja na promieniowanie słoneczne
❗ zaburzenia hormonalne (np. ciąża, menopauza czy choroby tarczycy)
❗ stosowanie niektórych leków (np. antykoncepcja hormonalna, antybiotyki czy leki przeciwbólowe)
❗ uszkodzenia skóry
❗ predyspozycje genetyczne
Jak zredukować przebarwienia ❓
By skutecznie zniwelować niechciane zmiany substancje stosowane w pielęgnacji powinny działać synergicznie na kilka etapów procesu melanogenezy 
Do najczęściej wykorzystywanych składników aktywnych należą inhibitory tyrozynazy. Blokują one aktywację enzymu pobudzającego melanocyty do produkcji melaniny  Są to m.in.:
 kwas traneksamowy
 arbutyna
 kwas azelainowy
 kwas kojowy
Inne substancje wpływające na proces melanogenezy to:
 retinoidy
 witamina C
 niacynamid
 kwasy AHA
 kwasy BHA
Te substancje oraz ich pochodne znajdziesz w wielu naszych produktach 
❤️ Serum redukujące przebarwienia
❤️ Normalizującym serum przeciw zaskórnikom
❤️ Sera z retinolem i retinalem
❤️ Balsam z retinalem do ciała
❤️ Wszystkie sera z witaminą C
❤️ Antyoksydacyjne kremy z witaminą C o lekkiej i bogatej konsystencji
❤️ Sera zmniejszające niedoskonałości z niacynamidem
❤️ Wszystkie peelingi kwasowe
Pamiętaj również o codziennej fotoprotekcji! ️ 
Promieniowanie UV pobudza melanogenezę, dlatego produkty z wysokiej jakości filtrami UVA i UVB to niezbędna ochrona przed nowymi zmianami. Wśród naszej ofercie znajdziecie aż 4 propozycje produktów fotoochronnych ☀️
 Lekki krem ochronny SPF 50+
 Lekka emulsja ochronna SPF 50+
 Lekki krem do twarzy SPF 30
 Lekka emulsja ochronna do ciała SPF 50+
A które produkty Ty stosujesz w swojej pielęgnacji, by przeciwdziałać przebarwieniom?  
#BasicLab #przebarwienia</t>
  </si>
  <si>
    <t>Na pewno zauważyliście, że niektóre z naszych produktów nie są białe lub przezroczyste, a posiadają barwy  W BasicLab chcemy, by wszystkie nasze produkty mogły stosować również osoby ze skórą wrażliwą, dlatego też nie dodajemy do produktów dodatkowych barwników. Wszystkie kolory pochodzą od barwy surowców 
 Peptydy miedziowe  
To składnik mający najbardziej interesujący i niespotykany kolor. Jest bowiem intensywnie niebieski. Kolor taki mają związki miedzi na +2 stopniu utlenienia i właśnie w takiej formie znajdziecie miedź w kompleksie tworzącym peptyd miedziowy. W przypadku formułowania produktów z tym składnikiem, bardzo ważne jest, by nie uległ on rozpadowi, gdyż wtedy traci swój piękny kolor.
 Koenzym Q10  
To związek z grupy chinonów mający żółtawo-pomarańczowy kolor, który nadaje też kolor kosmetykom. Nasze emulsyjne sera z witaminą C właśnie jemu zawdzięczają swój delikatny kolor, gdyż znajdziecie w nich aż 0,5% koenzymu Q10! 
 Witamina C  
Witamina C w formie kwasu askorbinowego jest przykładem składnika, który z czasem zmienia swój kolor i jest to proces niepożądany. Jest to spowodowane utlenianiem się witaminy C do kwasu dehydroaskorbionowego, który ma barwę pomarańczowo-brązową. Serów z witaminą C, które drastycznie zmieniły kolor, nie powinno się stosować. 
 Retinoidy  
Zarówno retinol jak i retinal w formie czystej są żółtymi związkami chemicznymi. Posiadają taką barwę, gdyż powstają w wyniku rozpadu beta-karotenu – barwnika odpowiedzialnego za kolor marchwi.  
Intensywność koloru retinoidów jest na tyle duża, że nawet w niewielkich stężeniach zabarwiają produkt: 
 retinol nadaje formule delikatnie żółty odcień, 
 retinal intensywnie zabarwia na żółto. 
 Ekstrakty i oleje  
Naturalne ekstrakty oraz oleje również mogą mieć barwy. Najczęściej są one zielonkawe (np. olej konopny) lub brunatne (np. ekstrakt z lukrecji), ale zdarzają się też np. intensywnie pomarańczowe (np. olej rokitnikowy). Kolory te pochodzą od różnych związków chemicznych m.in antocyjanów, karotenoidów czy chinonów. 
Czy znacie te składniki? Podzielcie się z nami swoją odpowiedzią w komentarzu!  
#BasicLab #świadomapielęgnacja</t>
  </si>
  <si>
    <t>Czy wiecie, jak skutecznie zmyć SPF ze skóry?  
Prewencja jest niezwykle ważnym krokiem codziennej pielęgnacji, jednak aby utrzymać skórę w dobrej kondycji, warto pamiętać o dokładnym oczyszczaniu, dzięki któremu pozbędziemy się pozostałości produktu fotoochronnego i innych zanieczyszczeń  Zapobiegniemy tak zapychaniu się gruczołów łojowych i przygotujemy skórę na działanie kolejnych składników aktywnych  
My rekomendujemy dwuetapowe oczyszczanie skóry ‍♀️ Dlaczego❓ 
W pierwszym etapie oczyszczamy skórę z produktów nałożonych na skórę oraz całodniowych zanieczyszczeń. Natomiast w drugim kroku domywamy wszystko to, czego nie udało się usunąć w poprzednim etapie ✨ 
 Na zdjęciach wykonanych w świetle UV za pomocą aparatu diagnostycznego VISIA możecie zobaczyć, jak wygląda skóra w następujących etapach: 
1️⃣ przed nałożeniem Lekkiej emulsji ochronnej do ciała SPF 50+. 
2️⃣ po zaaplikowaniu produktu – zastosowane przez nas filtry szerokopasmowe mają zdolność pochłaniania światła UV w szerokim zakresie, dlatego skóra jest praktycznie niewidoczna.  
3️⃣ po 1. oczyszczeniu skóry za pomocą dermatologicznej emulsji myjącej – SPF został zmyty częściowo. 
4️⃣ po 2. oczyszczeniu skóry za pomocą dermatologicznej pianki myjącej – SPF został zmyty całkowicie. 
Po które produkty sięgnąć?  
Do 1. etapu oczyszczania szczególnie rekomendujemy: 
❤ dermatologiczną emulsję myjącą – bez problemu usuwa hydrofobowe zanieczyszczenia, nie podrażniając wrażliwej skóry. 
❤ płyny micelarne – micele działają jak magnes, oczyszczając skórę bez konieczności pocierania. 
W 2. etapie oczyszczania świetnie sprawdzą się: 
 dermatologiczna emulsja myjąca  
 żele oczyszczające – w delikatny sposób usuwają zanieczyszczenia, nie pozostawiając uczucia ściągnięcia. 
 pianki myjące – w łagodny, a zarazem skuteczny sposób oczyszczają skórę, nie naruszając BHL. 
Płyny micelarne, żele oczyszczające oraz pianki myjące są dostępne w wariantach do skóry naczynkowej, suchej oraz mieszanej i tłustej. Wśród pianek znajdziecie dodatkowo wersję dla skór ultrawrażliwych  
Oczyszczacie skórę dwuetapowo? Po jakie produkty sięgacie najczęściej?</t>
  </si>
  <si>
    <t>W kilku naszych produktach znajdziecie kwas laktobionowy. Jest to składnik o wielu interesujących właściwościach, dlatego postanowiłyśmy Wam dzisiaj powiedzieć o nim więcej ‍♀️ 
Kwas laktobionowy należy do grupy polihydroksykwasów (PHA), które charakteryzują się delikatniejszym działaniem od kwasów AHA. Różnica między kwasami AHA a PHA tkwi w wielkości cząsteczek, a dokładniej w ilości grup hydroksylowych – kwasy AHA posiadają jedną taką grupę, a kwasy PHA – kilka. Kwas laktobionowy ma aż 8 grup hydroksylowych!  Większa cząsteczka sprawia, że kwas działa na skórę delikatniej i nie powoduje podrażnień. 
Inna grupa, do której jest zaliczany, to grupa kwasów bionowych, czyli powstających w procesie utleniania dwucukrów (np. laktoza, sacharoza). Kwas laktobionowy otrzymuje się poprzez oksydację laktozy, czyli cukru pochodzącego z mleka  
Kwasy PHA mogą stosować nawet osoby z bardzo wrażliwą czy rumieniową skórą, a także dotkniętą AZS, trądzikiem czy ŁZS   
Kwas laktobionowy działa na kilka sposobów w zależności od jego stężenia i końcowego pH produktu. 
Kwas laktobionowy: 
wygładza, nawilża i zmiękcza naskórek
przyspiesza regenerację skóry
łagodzi podrażnienia i stany mikrozapalne
zmniejsza zaczerwienienia i teleangiektazje
zmniejsza grubość warstwy rogowej skóry
wzmacnia BHL
zmniejsza widoczność zmarszczek. 
W niektórych naszych produktach pełni rolę złuszczającą, przyspieszającą regenerację i odnowę skóry, a ponadto łagodzącą, zmniejszającą zaczerwienienie i zwiększającą poziom jej nawilżenie:
 Regenerujący peeling kwasowy 
 Peeling kwasowy zmniejszający niedoskonałości
 Stymulujący peeling kwasowy
 Z kolei w Nawilżającym kremie z ektoiną o lekkiej konsystencji przyśpiesza odnowę naskórka, a także ujednolica strukturę skóry wygładzając ją i zwiększając jędrność.
 W naszej nowości - Prebiotycznym żelu do higieny intymnej reguluje pH oraz wspomaga utrzymanie odpowiedniego poziomu nawilżenia, dzięki czemu pozostawia skórę miękką i wygładzoną.   
Jak widzicie – kwas laktobionowy jest składnikiem, który warto mieć w swojej pielęgnacji  
Czy znalazł się w Waszych rutynach? Podzielcie się z nami w komentarzach!</t>
  </si>
  <si>
    <t>Jaki jest Twój ulubiony krok 
w rutynie pielęgnacyjnej? ‍♀️</t>
  </si>
  <si>
    <t>W ostatnich latach bardzo popularne stało się oznaczanie PPD produktów chroniących przed słońcem. Jest to bardzo ważny wskaźnik (zaraz wyjaśnimy Wam, dlaczego!), a produkty BasicLab mogą się pochwalić jednymi z najwyższych wartości PPD na rynku! 
 Lekka emulsja ochronna SPF 50+ ma PPD 52,3 
 Lekki krem ochronny SPF 50+ ma PPD 46,6 
❓Czym jest wskaźnik PPD❓ 
Wskaźnik PPD informuje nas, ile razy zmniejszy się dawka promieniowania UVA docierająca do skóry po zastosowaniu produktu przeciwsłonecznego np. jeśli PPD wynosi 20, oznacza to, że skóra posmarowana produktem przeciwsłonecznym pochłonie 20 razy mniej promieniowania UVA, niż skóra nienasmarowana filtrem przeciwsłonecznym. 
❓Dlaczego ochrona przeciwko UVA jest tak ważna❓ 
Promieniowanie UVA stanowi aż do 95% docierającego do powierzchni Ziemi promieniowania słonecznego. Natężenie promieniowania UVA jest niezależne od pogody, a jego wahania w ciągu roku są zdecydowanie mniejsze niż promieniowania UVB. Większa długość fali (320-400 nm) powoduje, że promienie UVA z łatwością przenikają przez chmury i szkło, docierając nawet do skóry właściwej. Na skutek przewlekłego oddziaływania na skórę stanowią główną przyczynę jej starzenia się. 
❓Jak badamy produkty BasicLab❓ 
Badania przeprowadzamy w oparciu o normę ISO 24442:2022, która stanowi podstawę oceny produktów ochrony przeciwsłonecznej do ochrony ludzkiej skóry przed promieniowaniem UVA. System ten został opracowany w Japonii, gdzie zapoczątkowano pomiary PPD i wprowadzono skalę PA+.  
❓ Na czym polega badanie❓ 
Badana jest odpowiedź skóry na ekspozycję na promienie UVA w postaci jej przyciemnienia. PPD (Persistent Pigment Darkening) na minimum 10 probantach. 
Badanie polega na równoległym naświetlaniu określoną ilością energii skóry z nałożonym kosmetykiem (2 mg/cm2) oraz bez nałożonego produktu i obserwacją reakcji, jaką ta dawka wywołuje na skórze. Jego wynikiem jest współczynnik PPD (Persistent Pigment Darkening).
Czy zwracacie uwagę na PPD produktów przeciwsłonecznych? 
#BasicLab #SPF #PPD #prewencja #świadomapielęgnacja</t>
  </si>
  <si>
    <t>A gdyby tak umówić się z przyjaciółkami na wspólny relaks w domu?  Czas zatroszczyć się o wspólne chwile!  Poznajcie nasz przepis na dziewczyński wieczór: 
1. Kilogramy dobrego humoru  Podczas takiego wieczoru warto przekazać wzajemnie dobrą energię, ale też okazać wsparcie, którego często potrzebujemy. W końcu to z przyjaciółkami mogłybyśmy rozmawiać bez końca, bo łączą nas emocje i doświadczenia znane tylko nam, kobietom  
2.  Odrobina wygody nie zaszkodzi. Sięgnijcie po szlafroki, piżamy, kapcie, koce, wszystkie miękkie chwyty dozwolone!  
3. Cała masa pielęgnacji. Przygotujcie kosmetyczki ze swoimi ulubieńcami  Zmyjcie makijaże i zacznijcie wspólną rutynę ‍♀️ Może poznacie nowe perełki, które wzbiją Waszą pielęgnację na wyższy poziom? W końcu, kto jak nie przyjaciółka poradzi i poleci kosmetyk, który sprawdza się u niej najlepiej   
4. Na koniec szczypta ploteczek  
BasicLoverki, jak Wam się podoba taki pomysł na wieczór? Co dopisałybyście do listy?  
Oznaczcie koniecznie swoje besties i dajcie im znać, że czas się spotkać!  
#BasicLab #pielęgnacja #wzwiązkuzpielęgnacją #świadomapielęgnacja #kosmetyki #przyjaciółka #domowespa</t>
  </si>
  <si>
    <t>Higiena intymna to temat, na który można znaleźć wiele różnych, często sprzecznych informacji. Dzisiaj powiemy Wam, jak prawidłowo o nią dbać i na co zwracać uwagę  Do lektury zachęcamy wszystkich, gdyż wspomnimy o higienie zarówno kobiecych, jak i męskich narządów płciowych. 
 Kobieca higiena intymna  
 Kobiece okolice intymne mają pH w zakresie 3,5-4,7.  
 Do ich oczyszczania świetnie sprawdzają się niskopieniące żele lub płyny przeznaczone do tych okolic, jak np. nasz Prebiotyczny żel do higieny intymnej. 
❗WAŻNE: W trakcie oczyszczania okolic intymnych nie należy wprowadzać palców i substancji myjących do wnętrza pochwy. Oczyszczamy tylko zewnętrzne części narządów płciowych. 
 Warto też pamiętać, by mycie odbywało się w odpowiednim kierunku, czyli od przodu do tyłu. Dlaczego?  By drobnoustroje z odbytu nie przedostały się do pochwy i cewki moczowej. Osuszanie również powinno odbywać się w takim kierunku. 
 Męska higiena intymna 
 Męskie okolice intymne mają pH w zakresie 5,3-5,8. Jest więc ono wyższe niż kobiece. 
 W trakcie oczyszczania należy delikatnie ściągnąć napletek i oczyścić żołądź z zalegającej wydzieliny (mastki). 
 Mimo mniejszego ryzyka pojawienia się infekcji u mężczyzn, nie można zapominać o higienie! 
Zasady prawidłowej higieny intymnej dotyczą wszystkich niezależnie od płci i należą do nich:  
☑️codzienne dokładne i delikatne oczyszczanie okolic intymnych przeznaczonymi do tego produktami (dodatkowo po wizycie na siłowni, saunie, w jacuzzi czy po stosunku) 
☑️ codzienna zmiana bielizny na świeżą 
☑️mycie okolic intymnych dłońmi. Gąbki lub myjki mogą powodować podrażnienia oraz mogą się na nich gromadzić mikroorganizmy chorobotwórcze. 
☑️ do osuszania okolic intymnych należy stosować oddzielny ręcznik i nie pocierać nim delikatnych okolic intymnych 
☑️ bielizna powinna być przewiewna i niezbyt obcisła, wykonana z naturalnych materiałów (np. bawełny).  
Dajcie nam znać, czy higiena intymna jest dla Was ważna i jak o nią dbacie!  
#BasicLab #wzwiazkuzpielegnacja #higienaintymna #Intimis</t>
  </si>
  <si>
    <t>Czy jesteśmy uzależnione od pielęgnacji?  Zdecydowanie TAK! Nasze produkty to nie tylko pielęgnacja - to prawdziwa miłość od pierwszego zastosowania  Wysoka jakość i skuteczność sprawiają, że nie sposób się od nich oderwać.️ Wśród naszych bestsellerów znajdziecie:   Peptydowy krem regenerujący pod oczy o bogatej konsystencji  Kompleksowo dba o cienką i wiotką skórę w okolicach oczu – uelastycznia, odżywia oraz pozostawia przyjemny okluzyjny film, utrzymujący uczucie nawilżenia przez wiele godzin.   Lekka emulsja ochronna SPF 50+  Jest ulubionym produktem fotoochronnym skór tłustych i mieszanych. Efektywnie chroni skórę przed niekorzystnym działaniem promieniowania UVA (PPD 52,3), UVB, światłem niebieskim HEV oraz niweluje negatywne skutki światła podczerwonego IR.   Antyoksydacyjne serum wyrównujące  Serum o wodno-żelowej formule z witaminą C w stężeniu 15% lub 20% skutecznie rozświetla skórę, efektywnie nawilża, wycisza podrażnienia i zmiany zapalne.  ✨ Serum ujędrniające z 0,5% czystych peptydów miedziowych ✨ To skoncentrowana dawka wysokich stężeń składników aktywnych skupionych na precyzyjnym działaniu przeciwstarzeniowym - poprawia elastyczność skóry i optycznie wypełnia zmarszczki, pozwalając na zachowanie młodszego wyglądu na dłużej.  ⚡ Emulsyjne serum z czystym retinolem ⚡ Intensywnie stymuluje skórę do odnowy, dzięki czemu wyraźnie poprawia jej strukturę i jędrność, wygładza, a także redukuje widoczność porów i zmarszczek. Znajdziecie je w stężeniu 0,3%, 0,5% oraz 1%.   Serum z trehalozą  Zapewnia wielokierunkowe działanie nawilżające, odbudowujące barierę lipidową oraz wypełniające zmarszczki mimiczne.   Dermatologiczna emulsja myjąca  Skutecznie oczyszcza skórę bez podrażnień czy uczucia ściągnięcia. Redukuje przeznaskórkową utratę wody i przygotowuje skórę do dalszej pielęgnacji.    Wygładzający płyn mikrozłuszczający  Wygładza, redukuje niedoskonałości, a także skutecznie reguluje wydzielanie sebum i oczyszcza pory, zmniejszając ich widoczność.  Dajcie znać w komentarzach, bez którego produktu nie wyobrażacie sobie pielęgnacji   #Basiclab #pielęgnacja</t>
  </si>
  <si>
    <t>Ach, co to była za premiera!  Dziękujemy Wam za tak ciepłe przyjęcie naszych nowości! Cieszymy się, że wciąż możemy zaskakiwać Was nowymi produktami, co dla nas stanowi ogromną radość. Chcemy odpowiadać na każde Wasze potrzeby i jesteśmy niezwykle dumne, że nasza BasicLabowa rodzina powiększyła się o kolejną kategorię produktów. Dziękujemy za Wasze nieustające wsparcie i zaufanie! 
 Jak przy każdej premierze, zebrałyśmy najczęściej powtarzające się pytania i stworzyłyśmy z nich dla Was Q&amp;A, które pomoże Wam odnaleźć się w naszych nowościach. Z karuzeli dowiecie się:
 Czy mogę myć żelem twarz, skórę głowy lub ciało?
 Czy produkty mogą być stosowane przez mężczyzn?
 Czy olejek można używać podczas seksu jako zamiennik lubrykantu?
 Jakie jest pH żelu do higieny intymnej?
 Czy kwasy zawarte w kosmetyku będą działać złuszczająco?
 Czy wszystkie produkty można stosować w ciąży?
 Czy olejków można używać także do pielęgnacji twarzy, włosów, skóry ciała w innych miejscach niż okolice intymne?
 Czy olejków można używać po goleniu?
 Czy olejki nadają się do masażu krocza w ciąży?
 Jak często można używać olejków oraz żelu?
 Kiedy będą widoczne efekty stosowania olejków?
 Czy warto wprowadzić oba olejki do rutyny pielęgnacyjnej?
 Dlaczego olejek ujędrniający jest droższy?
 Co oznacza, że olej kukurydziany jest utleniony? Czy ma przez to słabsze działanie?
 Czy olejki brudzą/barwią bieliznę/ubrania/pościel?
✉ Pamiętajcie, że nasze skrzynki odbiorcze są zawsze otwarte na pytania w związku z pielęgnacją! Codzienną misją BasicLab jest doradzanie Wam w zakresie skutecznej i świadomej pielęgnacji dostosowanej do problemów i potrzeb skóry. Wiecie, że kochamy kontakt z Wami i chcemy wspierać Was w poszukiwaniu najlepszych rozwiązań! 
Możecie także korzystać ze skrzynki mailowej porada@basiclab.pl – nasze specjalistki pomogą ułożyć Wam odpowiednią rutynę i podzielą się z Wami cennymi wskazówkami, dzięki którym osiągniecie upragnione efekty 
PS. Pamiętajcie o naszej PROMOCJI, która trwa do 14.03:
 -25% na wszystkie zestawy
 -20% na pozostałe produkty
#BasicLab #Intimis #higienaintymna #olejekintymny #nowości #świadomapielęgnacja</t>
  </si>
  <si>
    <t>Nie trzymamy Was dłużej w niepewności i otwieramy przed Wami nowy rozdział w pielęgnacji BasicLab!  Nieprzypadkowo premiera tych produktów odbywa się w Dzień Kobiet.
Przed Wami gama INTIMIS – stworzona, by dbać z czułością o okolice miejsc intymnych! 
 W Wasze ręce oddajemy 3 produkty, którymi wchodzimy w zupełnie nową kategorię produktów. Czas przedstawić Wam każdy z nich:
1️⃣ PREBIOTYCZNY ŻEL DO HIGIENY INTYMNEJ
Przeznaczony do codziennego mycia szczególnie wrażliwych okolic ciała kobiet i mężczyzn. Przywraca równowagę mikrobiomu skóry, łagodzi podrażnienia i wygładza naskórek. 
Poznajcie składniki aktywne:
 3% prebiotyków 
 Kwas laktobionowy 
 Trehaloza 
 Alantoina 
2️⃣ KOJĄCY OLEJEK INTYMNY
Olejek odżywia i regeneruje skórę, skutecznie niwelując podrażnienia. Zapewnia kompleksową pielęgnację okolic intymnych, wspomagając proces regeneracji naskórka.
Co zawiera?
 5% estrów z ostropestu plamistego
 Bisabolol
 Ceramidy
 Fitosterole
3️⃣ UJĘDRNIAJĄCY OLEJEK INTYMNY
Ma działanie ujędrniające i odżywiające skórę, jednocześnie głęboko nawilżając i chroniąc przed utratą wody. Można go stosować w okresie ciąży, połogu, menopauzy, aby wzmocnić elastyczność naskórka, a także go odżywić.
Skuteczność działania zapewniają:
 5% estrów z ostropestu plamistego
 2% Argireline™ YOUth peptide
 Ceramidy
 Olej z kukurydzy
 Fitosterole
➡️ Dodatkowo wszystkie nasze nowości zostały przebadane dermatologicznie na skórze wrażliwej pod okiem ginekologa oraz są całkowicie wegańskie! 
Nie byłybyśmy sobą, gdybyśmy z tej okazji nie przygotowały dla Was kolejnej niespodzianki, dlatego od dziś możecie kupić te oraz inne produkty z rodziny BasicLab w specjalnych cenach!
 -25% na wszystkie zestawy 
 -20% na pozostałe produkty 
Promocja obowiązuje do 14.03! ✨ 
Koniecznie dajcie znać, czy spodziewaliście się takiej premiery w naszym wykonaniu! Czekamy na Wasze wrażenia w komentarzach ❤️
Dodatkowo wraz z całym zespołem chciałybyśmy przekazać Wam najserdeczniejsze życzenia z okazji Dnia Kobiet! Oby Wasze życie płynęło trehalozą i peptydami miedziowymi 
#BasicLab #premiera #nowości #intimis #świadomapielęgnacja #pielęgnacja #dzieńkobiet</t>
  </si>
  <si>
    <t>Czy domyślacie się, jakie produkty będą miały jutro premierę?</t>
  </si>
  <si>
    <t>Zaczynamy wielkie odliczanie! 
➡️ Już jutro odkryjemy przed Wami zupełnie nową kategorię pielęgnacji BasicLab!
Jesteście gotowi?  Mamy nadzieję, że wytrzymacie jeszcze chwilę i będziecie z nami 8 marca, punktualnie o 12:00 ⏰ 
Liczymy, że i tym razem uda nam się Was zaskoczyć kolejnymi perełkami, które znajdą swoje miejsce w codziennej pielęgnacji. Zapewniamy, że tego jeszcze nie było! Już teraz zapiszcie się do powiadomienia o premierze ❤️
W ciągu kilku ostatnich dni przemycałyśmy Wam również małe wskazówki, które mogły naprowadzić Was na to, co dla Was szykujemy. Czy mamy tu jakichś Sherlocków? Jesteśmy niesamowicie ciekawe Waszych typów i podejrzeń dotyczących premiery. Kto wie, może ktoś z Was już nas rozgryzł… 
Widzimy się w komentarzach!  
#BasicLab #wzwiązkuzpielęgnacją #pielęgnacja #świadomapielęgnacja #idzienowe #premiera #nowość #nowości #skutecznapielęgnacja #8marca #DzieńKobiet</t>
  </si>
  <si>
    <t>Dzisiaj porozmawiamy o pH skóry oraz o tym, jak wpływa na jej stan  
❓ Czym jest skala pH? 
Jest to skala od 0 do 14 służąca do określenia kwasowości lub zasadowości roztworu wodnego danej substancji. 
 Środek skali, czyli pH 7 określa odczyn obojętny. 
 Wartości od niego niższe wskazują na odczyn kwaśny, a wyższe na zasadowy. 
Skóra twarzy, a także kobiece okolice intymne również mają pH i jest ono kwasowe  
Optymalne pH skóry twarzy pozwala na zachowanie jej zdrowego i młodego wyglądu, gdyż wpływa również na prawidłowy rozwój mikrobiomu, a ten z kolei jest jednym z elementów obronnych skóry. 
 Prawidłowy wzrost flory zachodzi przy kwaśnym pH. Odczyn neutralny sprzyja nadmiernemu rozwojowi bakterii chorobotwórczych, które nie mogą się dobrze rozwijać w kwaśnym pH oraz mają w nim kontakt z bakteriami komensalnymi naturalnie bytującymi na naszej skórze, które wytwarzają peptydy przeciwdrobnoustrojowe (AMP) zapobiegające pojawianiu się problemów skórnych. 
Na pH skóry wpływ mają zarówno czynniki zewnętrzne jak i wewnętrzne. Do czynników wewnętrznych należą: 
✔️ wiek, 
✔️ kolor skóry, 
✔️ miejsce na skórze. 
Z kolei do czynników zewnętrznych zaliczyć możemy:  
✔️ nieprawidłową pielęgnację, 
✔️ promieniowanie UV, 
✔️ zanieczyszczenia środowiska, 
✔️ alkohol i palenie papierosów, 
✔️ stres, 
✔️ wysokie temperatury i wilgotność powietrza. 
Jakie są objawy zaburzonego pH skóry? 
➖ przesuszenie, 
➖ nadmierne błyszczenie, 
➖ podrażnienia i zaczerwienienia, 
➖ wypryski, 
➖ przedwczesne starzenie skóry. 
Prawidłowe, fizjologiczne pH skóry jest bardzo ważne i nawet niewielkie zmiany mogą mieć niekorzystny wpływ na jej prawidłowe funkcjonowanie. 
Co więc zrobić, by utrzymać prawidłowe pH skóry ❓ 
✔️ wybieraj produkty do oczyszczania skóry, które mają odpowiednie pH, 
✔️ nie myj twarzy mydłem lub produktami na nim bazującymi, 
✔️ dbaj o odpowiednie nawilżenie oraz stan BHL, co pozwoli zachować jej odpowiednie pH, 
✔️ jeśli czujesz potrzebę, stosuj toniki, by przywrócić odpowiednie pH, 
✔️ zadbaj ochronę przeciwsłoneczną.
Jak dbasz o pH swojej skóry? Podziel się z nami w komentarzu!  
#BasicLab #świadomapielęgnacja #phskóry #skutecznapielęgnacja</t>
  </si>
  <si>
    <t>Już za moment ten wyjątkowy dzień w roku  Dzień Kobiet  
Dla marki stworzonej przez kobiety to szczególna data w kalendarzu  Założycielkami marki są Asia i Anita, które inspirują nas każdego dnia. Całe serca wkładają w markę, którą od podstaw stworzyły 6 lat temu. Z sukcesem realizują swoją wizję stworzenia kosmetyków, które odpowiadają na różne potrzeby skóry. BasicLab to silny kobiecy team (choć w ostatnim czasie męskie grono znaczenie się powiększyło), który nie poddaje się i nie zwalnia tempa!  
W tym roku jeszcze mocniej chcemy podkreślić niepowtarzalność i wyjątkowość każdej z nas  Dlatego już niedługo oddamy w Wasze ręce produkty, do których stworzenia kobiety były wielką inspiracją.  
Z tego powodu, uznałyśmy, że rozpoczniemy świętowanie nieco wcześniej i zapraszamy Was na KONKURS ❗❗❗ 
Pytanie konkursowe wydaje się prozaiczne, ale w obecnych czasach odpowiedź na nie może być trudna, nieoczywista i budząca emocje. Dlatego tym bardziej warto!  
Pytanie brzmi:
❓ Czym jest dla Ciebie kobiecość❓ 
 Czekamy na Wasze komentarze do czwartku (7 marca) do godziny 23:59!  
 Wybierzemy aż 20 zwycięzców  i skontaktujemy się z nimi w wiadomości prywatnej 
Co jest nagrodą?  
Nie mogło być inaczej - nasze nowości, które już niedługo poznacie! 
Regulamin znajdziecie na naszej stronie: basiclab.shop  Uczestnik poprzez wzięcie udziału w konkursie, akceptuje jego treść oraz zgadza się na przetwarzanie danych osobowych. 
Powodzenia!  
#BasicLab #świadomapielęgnacja #pielęgnacja #kosmetyki #konkurs #premiera #nowość #DzieńKobiet</t>
  </si>
  <si>
    <t>Czy nie przyszedł czas na kolejną premierę? ✨
 Nowości, które już niedługo poznacie mogą Was zaskoczyć! 
W BasicLab stawiamy na budowanie udanych relacji ze skórą w absolutnie każdym obszarze pielęgnacji, dlatego nieustannie szukamy rozwiązań, które sprostają potrzebom naszych BasicLovers. Czas na kolejny rozdział! Mamy nadzieję, że jesteście tak samo podekscytowani, jak my! 
Nasza marka stale się rozwija, a my bez przerwy poszukujemy nowych sposobów, by wnieść Waszą pielęgnację na wyższy poziom. Przez ostatnie miesiące pracowałyśmy nieustannie, starając się stworzyć produkt, który nie tylko spełni Wasze oczekiwania, ale także wyróżni się najwyższą jakością i skutecznością! ❤️
Nie możemy się doczekać, aż zdradzimy Wam więcej szczegółów, ale na razie - nie puścimy pary z ust! 
Znamy się już od kilku lat i wiemy, że jeśli chodzi o nowości to albo macie szklane kule, albo potraficie wróżyć z fusów!  Czy tym razem też tak będzie? Dajcie znać w komentarzach na jakie nowości stawiacie!  
PS. Zachęcamy do stałej obserwacji naszych profilów, postaramy się uchylić rąbka tajemnicy w następnych postach… Bądźcie z nami, bo najlepsze dopiero nadejdzie!  
#BasicLab #wzwiązkuzpielęgnacją #pielęgnacja #świadomapielęgnacj #idzienowe #premiera #nowość #skutecznapielęgnacja</t>
  </si>
  <si>
    <t>Masz krostki na pośladkach?  
Oprócz twarzy, klatki piersiowej, ramion czy pleców niedoskonałości mogą pojawić się również w tym obszarze. 
#Buttne (butt + acne) – to właśnie tym terminem określa się stan skóry charakteryzujący się obecnością zmian mikrozapalnych w obrębie pośladków, czyli tzw. trądzik pośladkowy. Zmiany mogą wywoływać ból i dyskomfort 
Najczęściej powstaje on na skutek: 
 nadmiernej keratynizacji naskórka. 
 infekcji bakteryjnych, drożdżakowych lub grzybiczych. 
 noszenia nieprzewiewnej, ciasnej bielizny oraz ubrań. 
 długotrwałego utrzymywania się potu na powierzchni skóry, np. po wysiłku fizycznym czy w okresie letnim, gdy temperatury są wyższe. 
 wysokoprzetworzonej, bogatej w cukry prostej diety. 
 nieodpowiedniej pielęgnacji. 
Jak przeciwdziałać buttne?
✔️ Wybieraj bieliznę z naturalnych materiałów. 
✔️ Postaw na luźniejszą, przewiewną odzież. 
✔️ Zadbaj o zdrową dietę. 
✔️ Wymieniaj regularnie ręcznik i pościel – przynajmniej raz w tygodniu. 
✔️ Wprowadź odpowiednią pielęgnację. 
W jaki sposób pielęgnować skórę z buttne? ‍♀️ 
1️⃣ Oczyszczanie 
Delikatnie oczyszczaj skórę rano i wieczorem oraz po wysiłku fizycznym  
2️⃣ Złuszczanie naskórka 
Regularne stosowanie produktów złuszczających z kwasami zapobiegnie nagromadzaniu się martwego naskórka, a tym samym zatykania ujść gruczołów łojowych  
3️⃣ Redukcja stanów mikrozapalnych 
Produkty o działaniu przeciwtrądzikowym przyspieszą redukcję niedoskonałości oraz będą zapobiegać powstawaniu nowych ️ 
4️⃣ Regeneracja 
Nie zapominaj o regularnym nawilżaniu skóry. Ten krok w pielęgnacji pozwoli zachować równowagę bariery hydrolipidowej naskórka ⚖️ 
Zobacz dzisiejszą karuzelę, by dowiedzieć się, po które produkty sięgnąć oraz poznać więcej wskazówek pielęgnacyjnych  
❗  W przypadku ciężkich postaci trądziku (torbiele, ropnie), warto skonsultować się z lekarzem dermatologiem, gdyż niezbędne może okazać się leczenie farmakologiczne ‍⚕ 
Dajcie znać w komentarzach, czy zmagacie się z buttne i jaką pielęgnację stosujecie  
#BasicLab #wzwiązkuzpielęgnacją #świadomapielęgnacja #trądzik #trądzikpośladkowy #buttne #stymulacja #równowaga #kwassalicylowy</t>
  </si>
  <si>
    <t>Czy zdarza Wam się zapominać o pielęgnacji swojego ciała?  A co, jeśli powiemy Wam, że możecie otrzymać nawilżający balsam lub odżywczy krem z gamy Famillias ZA GROSZ?!️ 
 Nawilżający balsam działa łagodząco oraz odbudowuje i chroni BHL. Przeznaczony jest dla skóry suchej, wrażliwej, także atopowej.  
 Odżywczy krem przynosi natychmiastowe ukojenie, łagodzi świąd i objawy skrajnego przesuszenia. Świetnie sprawdzi się przy bardzo suchej skórze, wrażliwej, a także atopowej.  
Najwyższy czas obdarzyć swoją skórę czułością i otulić odpowiednią pielęgnacją. Dowolnie miksujcie nasze produkty, a do każdego zamówienia powyżej 299 zł dodamy balsam lub krem do ciała z gamy Famillias w prezencie❗ Wystarczy, że podczas zakupów samodzielnie dodacie jeden z tych dwóch produktów do koszyka  
Jeśli nie wiecie, na co się zdecydować – zobaczcie nasze propozycje pielęgnacyjnych zestawów:   
Dla skóry ciała, która jest szorstka i wiotka. Tej z nierównomiernym kolorytem, która utraciła swoją sprężystość oraz elastyczność. Także, która zmaga się z niedoskonałościami i świeżymi rozstępami:  
 Balsam korygujący z 0,2% czystego retinalu ➕   
Dla skóry ciała i twarzy, która chce zacząć swoją przygodę z retinalem, ponieważ marzy o ujednoliceniu koloru, zdrowym blasku, a także pozbyciu się pierwszych oznak starzenia: 
 Balsam korygujący z 0,2% czystego retinalu ➕ Korygujące serum do twarzy z retinalem 0,07% ➕  
Dla skóry, która wie, jak ważna jest ochrona przeciwsłoneczna i nie wyobraża sobie dnia bez ochronnego filtra: 
 Lekka, wodoodporna emulsja ochronna do ciała SPF50+ ➕ Lekki krem ochronny SPF50+ ➕ 
I w końcu dla męskiej skóry, która woła o to, aby się o nią zatroszczyć – odpowiednio nawilżyć, wygładzić oraz ujędrnić. Kosmetyki z serii Masculis w celu prostej i szybkiej pielęgnacji: 
 Żel do mycia ciała, twarzy i skóry głowy ➕ Wzmacniające serum do twarzy ➕ Lekki krem do twarzy SPF30 ➕ 
Dajcie znać, który produkt w prezencie wybierzecie dla siebie – nawilżający balsam czy odżywczy krem?  
#BasicLab #wzwiązkuzpielęgnacją #pielęgnacja #świadomapielęgnacja #promocja #balsam #krem #dociała #kosmetyki</t>
  </si>
  <si>
    <t>Na naszej skórze znajdują się biliony mikroorganizmów. Na każdym centymetrze kwadratowym skóry znajduje się ich ponad milion  Do drobnoustrojów tych należy około 1000 różnych gatunków bakterii, 80 rodzajów grzybów, wiele wirusów i kilka roztoczy  Tworzą one tzw. MIKROBIOM skóry 
Czy mikrobiom jest potrzebny❓
Mikroorganizmy stanowią swoistą tarczę ochronną skóry. Współpracują z układem odpornościowym i chronią przed drobnoustrojami chorobotwórczymi. Prawidłowy mikrobiom skóry zwiększa jej odporność na alergeny, promieniowanie UV czy uszkodzenia wywołane przez wolne rodniki.
Od czego zależy skład mikrobiomu❓
Skład mikrobiomu jest różny na każdym etapie życia i wpływają na niego:
hormony
nawyki
otoczenie
aktywność układu odpornościowego
dieta
stres
przyjmowane leki
ekspozycja na promieniowanie UV
pielęgnacja
Każdy ma swój własny unikalny mikrobiom – nie istnieją dwie osoby z takim samym, dlatego często jest on często porównywalny do odcisku palca 
Zdrowy mikrobiom to zdrowa bariera ochronna skóry. Niestety, bardzo łatwo można go zaburzyć przez: 
przewlekły stres
zanieczyszczenie powietrza
nieodpowiednią dietę
nieodpowiednią pielęgnację
niską podaż wody
antybiotykoterapie
Zaburzenie mikrobiomu może objawiać się: 
suchością i uczuciem ściągnięcia
nadmiernym złuszczaniem naskórka
zaczerwienieniem
podrażnieniem
pojawieniem się wyprysków
zaostrzeniem stanów mikrozapalnych
Przy zaburzeniach mikrobiomu (i nie tylko!) do swojej pielęgnacji warto włączyć substancje go wspierające. Należą do nich m.in prebiotyki, będące pożywką dla mikroorganizmów komensalnych („dobrych”), ale nie tylko. Składniki te wspomagają równowagę mikrobiomu, co w naturalny sposób podnosi odporność skóry. W naszych produktach znajdziecie następujące substancje wspierające mikrobiom:
inulina
alfa-glukan
komórki macierzyste noni
sarkozyna
trehaloza
maltodekstryny
ksylitol
Utrzymywanie mikrobiomu w stanie równowagi pozwala na długo zachować zdrowy i młody wygląd skóry. Odpowiednia pielęgnacja oraz zdrowy styl życia są kluczowe, by równowagę tę zachować.
Podziel się z nami w komentarzach tym, jak dbasz o swój mikrobiom!</t>
  </si>
  <si>
    <t>Wasze TOP 3 produktów BasicLab to…</t>
  </si>
  <si>
    <t>Retinoidy i peptyd miedziowy to jedne z najskuteczniejszych składników przeciwstarzeniowych. Choć serum ujędrniające, ze względu na różnice w sposobie działania, nie może zastąpić retinoidów, stanowi świetną alternatywę w kierunku redukcji zmarszczek dla osób, które z różnych względów nie mogą lub nie chcą stosować retinolu lub retinalu  
Czym różnią się te dwa składniki aktywne? 
‍ Działanie 
❤️ Retinoidy stymulują procesy odnowy skóry. Sprawiają, że zmarszczki zostają spłycone, a owal twarzy skorygowany. Przyspieszają proces wymiany i złuszczania naskórka, dzięki czemu wyrównują strukturę i koloryt skóry, redukują niedoskonałości i zmniejszają widoczność porów. 
 Serum ujędrniające stymuluje syntezę elastyny, kolagenu i glikozaminoglikanów. Wpływa na wszystkie oznaki starzenia się skóry, sprawiając, że jest ona bardziej jędrna i elastyczna. Zagęszcza naskórek, poprawiając jego strukturę i poziom sprężystości, co skutkuje zmniejszeniem głębokości i długości zmarszczek. 
‍ Stosowanie 
❤️ Retinoidy stosuje się w pielęgnacji wieczornej na oczyszczoną i suchą skórę. Przed nałożeniem kolejnego produktu należy odczekać 30-40 minut. 
 Serum ujędrniające może być stosowane zarówno w pielęgnacji porannej, jak i wieczornej. Po wchłonięciu można nałożyć kolejne produkty. 
‍ Budowanie tolerancji i stężenie 
❤️ Retinoidy wprowadzamy stopniowo, zaczynając od najniższych stężeń. Przez pierwsze 2 tygodnie powinno się je stosować co 4-5 dni, po czym można stopniowo zwiększać częstotliwość nakładania. Można dopasować odpowiednie stężenie i intensywność stymulacji do indywidualnych potrzeb skóry. 
 Na serum ujędrniające nie trzeba budować tolerancji. Występuje ono w jednym stężeniu. 
 Więcej informacji oraz porównanie retinoidów z peptydami miedziowymi w tabeli znajdziecie w karuzeli, dlatego zachęcamy Was do uważnego jej przejrzenia!  
Który z nich wybrać ❓
My rekomendujemy stosowanie obu składników (w oddzielnych rutynach), a Wy który z nich wolicie?  
#BasicLab #świadomapielęgnacja #retinoidy #retinol #retinal #peptydymiedziowe #serum</t>
  </si>
  <si>
    <t>RESTART to podstawa świadomej pielęgnacji  
Na naszej skórze gromadzą się różne zanieczyszczenia, m.in. sebum, pot, kurz, zanieczyszczenia środowiskowe, a także resztki pielęgnacji i makijażu  Jeśli nie będą one regularnie i dokładnie usuwane, mogą prowadzić do powstawania trądziku, przesuszenia, a nawet mogą przyspieszyć proces starzenia się skóry.  
Dlatego tak ważne jest, aby oczyszczać twarz dwuetapowo, ponieważ dzięki temu jesteśmy w stanie dokładnie usunąć zanieczyszczenia , które zbierała nasza skóra w ciągu dnia, a także przygotować ją na przyjęcie kolejnych etapów pielęgnacyjnych.  
Na czym polega dwuetapowe oczyszczanie ❓ 
Etap1️⃣ Oczyszcza skórę z całodniowego zanieczyszczenia. 
Etap2️⃣ Usuwa pozostałości zanieczyszczeń, odświeża skórę i przygotowuje do dalszych etapów pielęgnacyjnych.  
W jaki sposób prawidłowo je wykonać ❓ 
Krok 1️⃣ Oczyśćcie skórę dowolnym produktem do demakijażu. Jeśli stosujecie płyn micelarny to pamiętajcie, aby nie pocierać skóry wacikiem ❌ Nasączcie go, przyłóżcie do twarzy i poczekajcie chwilę, aż produkt zacznie działać i skutecznie bez pocierania usunie makijaż oraz nagromadzone na skórze zanieczyszczenia.  
Krok 2️⃣ Dokładnie umyjcie skórę twarzy wybranym przez siebie produktem oczyszczającym – żelem, emulsją lub pianką  Róbcie to delikatnie i okrężnymi ruchami za pomocą opuszków palców, aby nie podrażnić skóry. Warto myć skórę produktem przez min. 60 sekund ⏰   
 Mamy dla Was również 3 wskazówki, które sprawią, że RESTART stanie się jeszcze przyjemniejszy i efektywniejszy: 
✅ Myjcie skórę letnią wodą  
✅ Do wycierania twarzy używajcie oddzielnego ręcznika i często go zmieniajcie (przynajmniej raz w tygodniu) ️ 
✅ Delikatnie osuszajcie skórę twarzy bez pocierania – przykładajcie ręcznik do skóry i chwilę zaczekajcie ‍♀️ 
Po jakie produkty sięgacie do oczyszczania skóry? Czy macie swojego ulubieńca?  Dajcie nam znać!  
#BasicLab #pielęgnacja #wzwiązkuzpielęgnacją #oczyszczanieskóry #płynmicelarny #żel #pianka #kosmetyki #demakijaż
Czy wykonujecie dwuetapowe oczyszczanie?</t>
  </si>
  <si>
    <t>Wszystkie nasze produkty mają w swoich składach substancje konserwujące. Dodajemy je ze względów higieny i bezpieczeństwa oraz dlatego, byście mogli jak najdłużej się nimi cieszyć  Dzisiaj opowiemy Wam o nich trochę więcej.
❓Czym są konserwanty❓
Woda i substancje w niej rozpuszczalne są idealną pożywką dla różnych mikroorganizmów: bakterii, pleśni, grzybów czy drożdży, a niektóre z nich są chorobotwórcze. Od czasu otwarcia produktu kosmetycznego mogę się one dostać do jego wnętrza nawet przez kontakt z powietrzem. Konserwanty to substancje, które chronią kosmetyk przed namnażaniem się i rozwojem tych szkodliwych drobnoustrojów.
❓Czy wszystkie produkty powinny zawierać konserwanty❓
Wcześniej wspomniałyśmy, że to substancje wodne mogą ulec nadkażeniu. Przykładowo, jeśli produkt nie zawiera wody i nie będzie miał z nią kontaktu w trakcie stosowania, to nie musi być konserwowany, gdyż szkodliwe drobnoustroje nie będą miały odpowiednich warunków do rozwoju. Więcej informacji znajdziecie w karuzeli 
❓„Czy konserwanty są bezpieczne?”❓
To częste pytanie ze względu na sprzeczność informacji w Internecie. Odpowiedź jest prosta – TAK, konserwanty są bezpieczne. Jak każdy inny składnik produktów kosmetycznych, podlegają szczegółowym badaniom i ocenie ekspertów. Wszystkie są dopuszczone do stosowania przez Komisję Europejską.
❗Warto też pamiętać, że jeśli pojawiają się jakiekolwiek podejrzenia o niepożądane działanie jakiegoś składnika kosmetycznego na ludzki organizm, jest on kierowany na dodatkowe badania i poddawany ponownej ocenie. Jeśli podejrzenia się potwierdzą, stosowanie go zostaje zakazane.
❓Dlaczego w produkcie jest kilka konserwantów❓
Mieszanina substancji konserwujących jest najczęściej skuteczniejsza niż jeden konserwant, a efektywne stężenie jest niższe niż przy każdym związku zastosowanym oddzielnie.  Kolejnym ważnym aspektem jest zakres skuteczności - niektóre z konserwantów są skuteczniejsze na dany rodzaj mikroorganizmów, dlatego warto zastosować kilka substancji, by uzyskać jak najlepszą ochronę przy jak najniższym stężeniu.
❓A co z opakowaniem? Tego również dowiecie się z karuzeli! 
Czy lubicie takie posty? Dajcie znać w komentarzu!</t>
  </si>
  <si>
    <t>Ach ten zespół BasicLab, nic tylko pielęgnacja w głowie  Nie ma się zresztą co dziwić, każdy kto tu pracuje jest prawdziwym miłośnikiem kosmetyków  
Wszyscy mamy swoich kosmetycznych ulubieńców, a nasze rutyny pielęgnacyjne potrafią składać się naprawdę z wielu etapów. W końcu kto, jak nie my wie, że codzienne dbanie o swoją skórę może przynieść wspaniałe rezultaty w postaci gładkiej i promiennej skóry  
W gąszczu codziennych obowiązków  zawsze znajdziemy chwilę na wykonanie swojej codziennej rutyny, jak np. nakremowanie dłoni, sięgnięcie po pomadkę do ust, czy reaplikację SPF  
Nasz zespół do perfekcji opanował sposób łączenia pracy z przyjemnością, zamieniając standardowe dni w biurze w pielęgnacyjne chwile  Jak widać nasze biurka to nie tylko miejsca pracy  
A Wy, po który kosmetyk sięgacie najczęściej w ciągu dnia?  Koniecznie dajcie nam znać w komentarzach! 
#BasicLab #zespółBasicLab #praca #biuro #kosmetki #pielęgnacja #świadomapielęgnacja</t>
  </si>
  <si>
    <t>Czy wiecie, że ektoina została uznana przez wiele portali kosmetycznych za składnik roku 2024? Liczba wyszukiwań frazy „ektoina” w ostatnim kwartale 2023 roku wzrosła aż o 123%!  
 Czym jest ektoina i jak działa?  
Ektoina to naturalnie występujący aminokwas produkowany przez mikroorganizmy. Pełni funkcję ochronną, zapewniając przetrwanie tych organizmów w ekstremalnych warunkach zewnętrznych, takich jak wysoka temperatura, zasolenie czy intensywne nasłonecznienie  
Budowa cząsteczki ektoiny umożliwia długotrwałe wiązanie dużych ilości wody, co czyni ją doskonałą substancją nawilżającą 
Stosowana na skórę: 
chroni ją przed stresem oksydacyjnym, 
zwiększa odporność na czynniki zewnętrzne, 
łagodzi różnego pochodzenia stany mikrozapalne, 
redukuje przebarwienia przez wpływ na proces powstawania melaniny, 
wzmacnia BHL, 
zmniejsza TEWL, 
działa przeciwstarzeniowo. 
Jeśli szukacie intensywnie nawilżającego i kojącego produktu o lekkiej konsystencji, to Wasze skóry pokochają nasz emu-żel z ektoiną  
Emu-żel występuje w dwóch wariantach – Dermocosmetics i Cosmetology. Różnią się one substancjami aktywnymi, ich zawartością, a w efekcie rezultatami. 
Nawilżający emu-żel z ektoiną sprawdzi się u osób ze skórą:  
wrażliwą, 
podrażnioną, 
potrzebującą nawilżenia, 
potrzebującą wyrównania kolorytu i rozświetlenia, 
z pierwszymi oznakami starzenia się, 
ze zmarszczkami lub dojrzałą. 
Dzięki zastosowaniu w emu-żelach specjalnie wyselekcjonowanych i dobranych składników, dają one następujące efekty:  
Dogłębnie nawilżają i nadają skórze blasku. 
Wyciszają podrażnienia i stany mikrozapalne. 
Odbudowują barierę hydrolipidową skóry. 
Niwelują uczucie dyskomfortu wywołane ściągnięciem i swędzeniem skóry. 
Przywracają elastyczność, jędrność i napięcie skóry. 
A wariant Cosmetology dodatkowo: 
Zmniejsza przebarwienia. 
Zapewnia skuteczną ochronę antyoksydacyjną. 
Więcej o ektoinie i emu-żelach przeczytacie w karuzeli! Znajdziecie w niej też opinie naszych BasicLovers!  
Czy mieliście już okazję stosować któryś z naszych emu-żeli? Podzielcie się opinią w komentarzach!  
#Basiclab #ektoina #emuzel</t>
  </si>
  <si>
    <t>Macie w swojej kosmetyczce produkty, bez których nie wyobrażacie sobie codziennej pielęgnacji?  Jeśli tak, to koniecznie musimy Wam przypomnieć, że Wasi ulubieńcy są aż w trzech, różnych pojemnościach❗️
15 ml – dla podróżników, którzy nawet podczas wyjazdu nie chcą rezygnować ze swojej pielęgnacyjnej rutyny  (pojemność dotyczy tylko wersji Dermocosmetics) 
30 ml – dla każdego, kto nie wyobraża sobie dnia bez ulubionego serum  
50 ml – dawka szczęścia dla prawdziwych miłośników, którzy lubią mieć co nieco na zapas  
❗️ Teraz macie wyjątkową okazję kupić duże rozmiary naszych bestsellerów w cenie mniejszych❗️ 
 Zobaczcie, czym różnią się nasze sera: 
 Sera regenerujące strukturę skóry z ceramidami  
 Odbudowują BHL. 
 Koją podrażnienia. 
 Widocznie poprawiają strukturę i sprężystość skóry. 
 Odpowiednie dla skóry bardzo suchej, suchej, normalnej, wrażliwej. 
 Sera z trehalozą i peptydem SNAP-8™ 
 Silnie nawilżają. 
 Wygładzają drobne zmarszczki. 
 Zwiększają elastyczność i jędrność. 
 Odpowiednie dla skóry suchej, normalnej, dojrzałej. 
 Nawilżające emu-żele z ektoiną 
 Zwiększają poziom nawilżenia. 
 Wzmacniają naturalną barierę ochronną skóry. 
 Nadają zdrowego blasku. 
 Odpowiednie dla skóry normalnej, mieszanej, tłustej, wrażliwej. 
Które serum do twarzy jest Waszym ulubieńcem?   
#BasicLab #kosmetyki #pielęgnacja #wzwiązkuzpielęgnacją #serum #ceramidy #trehaloza #ektoina #świadomapielęgnacja</t>
  </si>
  <si>
    <t>22 lutego to kolejna ważna data w naszym kalendarzu, bo właśnie dziś urodziny obchodzi Asia, jedna z współzałożycielek i twórczyni BasicLab  Jej niezwykłe zaangażowanie i pasja do pielęgnacji inspirują nas każdego dnia  
Oczywiście nie byłybyśmy sobą, gdyby ten dzień przeszedł bez echa, dlatego przygotowałyśmy dla Was niespodziankę!  
☀️ Prewencja to jedna z 5 podstaw pielęgnacji BasicLab oraz kluczowy element świadomego dbania o skórę. Prawidłowa aplikacja produktów ochronnych z SPF jest kluczowa w ochronie skóry przed szkodliwym działaniem promieniowania UV. Dlatego, PO RAZ PIERWSZY możecie kupić naszą kultową Lekką Emulsję Ochronną SPF 50+ oraz Lekki Krem Ochronny SPF 50+ w większej pojemności 7️⃣5️⃣ ml! Teraz zdecydowanie mogą z Wami zostać na dłużej   
 Pamiętajcie jednak, że jest to produkt limitowany!  
Ale to nie wszystko❗ 
Wiecie, że uwielbiamy Was rozpieszczać, dlatego dodatkowo przygotowałyśmy promocje WIĘCEJ ZA MNIEJ, gdzie duże rozmiary naszych bestsellerów kupicie w cenie mniejszych!  
W Waszej kosmetyczce nie może zabraknąć:
➡️ serów regenerujących z ceramidami, 
➡️ serów z trehalozą i peptydem SNAP-8™, 
➡️ oraz nawilżających emu-żeli z ektoiną. 
Wszystkie w wersji 5️⃣0️⃣ ml!  
 Nie zapomniałyśmy również o pielęgnacji delikatnej skóry wokół oczu, dlatego już teraz możecie kupić w promocyjnej cenie: 
️➡️ liftingujące serum pod oczy i na powieki z 10% kompleksem peptydów, 
➡️ serum peptydowe z Argireliną 10% i kofeiną. 
Oba sera występują w pojemności 3️⃣0️⃣ ml ️ Gwarantujemy, że skradną Wam serce ❤️ 
Musicie przyznać, że obok takiej oferty trudno przejść obojętnie!  Skusicie się?  
Koniecznie dajcie nam znać, co wpadnie dziś do Waszego koszyka, a my pędzimy zapalać świeczki na urodzinowym torcie Asi i śpiewać STO LAT! ✨ 
#BasicLab #świadomapielęgnacja #skutecznapielęgnacja #pielęgnacja #kosmetyki #SPF #trehaloza #ceramidy#ektoina #peptydy #BasicLovers #promocja #bigsize #urodzinyAsi</t>
  </si>
  <si>
    <t>Trehaloza, ceramidy czy ektoina - co wybierasz?</t>
  </si>
  <si>
    <t>Retinoidy to jedne z najpopularniejszych składników w kosmetykach, szeroko znane ze swojej skuteczności, co potwierdzają badania naukowe. Bardzo często nas o nie pytacie, dlatego postanowiłyśmy dla Was stworzyć kompendium wiedzy na ich temat 
Jeśli chcecie zbudować tolerancję na retinoidy przed początkiem lata, to dobry moment, by wdrożyć je do pielęgnacji ❗
W retinoidowej rodzinie BasicLab znajdziecie aż 7️⃣ serów, o różnych stężeniach i konsystencjach oraz balsam do ciała 
Dlaczego mamy tyle różnych produktów ❓
Przy wprowadzaniu retinoidów do pielęgnacji ważny jest indywidualny dobór stężenie oraz rodzaju retinoidu do potrzeb skóry. W BasicLab każdy może znaleźć odpowiedni produkt dla siebie i stworzyć z nim idealną rutynę pielęgnacyjną, a także przeprowadzić kurację w sposób bezpieczny 
Czym różni się retinol od retinalu ❓
❤️ Retinol ❤️
To najpopularniejsza forma witaminy A. Przekształca się w formę aktywną, czyli kwas retinowy po dwóch przemianach.
 Retinal 
To związek pośredni między retinolem a kwasem retinowym. Potrzebuje tylko jednej przemiany do przekształcenia się w kwas. Jest efektywny przy niższych stężeniach i ma mniejszy potencjał drażniący niż retinol.
Który składnik wybrać ❓ 
Retinal sprawdzi się, gdy:
 masz skórę suchą, wrażliwą, naczynkową, z trądzikiem różowatym,
 masz skłonność do przebarwień i stanów mikrozapalnych,
 twoja skóra nie toleruje retinolu,
 chcesz zacząć przygodę z retinoidami w sezonie wiosenno-letnim.
Z kolei retinol wybierz, jeśli:
 masz cerę grubszą, o wyraźniej strukturze, z rozszerzonymi porami, bardziej odporną,
 masz skórę normalną, tłustą lub mieszaną,
 chcesz pozbyć się blizn, przebarwień, zaskórników,
 twoja skóra nie toleruje retinalu.
W karuzeli znajdziecie więcej informacji o naszych retinoidach oraz listę zasad ich stosowania, więc koniecznie do niej zajrzyjcie! 
Co dziś wpadnie do Waszego koszyka – retinol czy retinal? ❤️
#BasicLab #retinoidy #retinol #retinal</t>
  </si>
  <si>
    <t>Czy jesteście pewni, że dobrze aplikujecie produkty pod oczy?  
Skóra pod oczami posiada mniejszą ilość gruczołów łojowych, co sprawia, że jest bardziej podatna na utratę wilgoci i szybsze pojawienie się oznak starzenia.  Co więcej, jest wyjątkowo cienka, dlatego tak kluczowe w jej pielęgnacji jest odpowiednie nakładanie kosmetyku. 
Więc jak prawidłowo zadbać o okolicę wokół oczu?  
1️⃣ Aplikację rozpoczynamy od produktów o najlżejszej konsystencji, a kończymy na tych o najbogatszej formule. Dlatego w pierwszej kolejności najlepiej sięgnąć po serum, które nakładamy na oczyszczoną i osuszoną skórę.  
2️⃣ Następnie, kiedy serum się wchłonie nakładamy krem pod oczy. Zachowując odstęp między kosmetykami (2-3 minuty) pozwalamy im na odpowiednie wchłonięcie się i działanie ✨ 
3️⃣ Aplikację produktu zaczynamy od zewnętrznego kącika dolnej powieki, przechodząc przez wewnętrzny kącik na łuk brwiowy. Produkty wklepujemy delikatne w skórę❗ W ten sposób przeciwdziałamy rozciąganiu skóry i tworzeniu się zmarszczek. 
4️⃣ Rutynę możemy wzbogacić krótkim masażem, który poprzez pobudzenie mikrokrążenia i układu limfatycznego będzie minimalizował cienie i obrzęki pod oczami, a także poprawi jędrność skóry i ułatwi wchłanianie składników aktywnych ‍♀️ 
Jakie kosmetyki wybrać do pielęgnacji oczu? 
✅ Serum peptydowe pod oczy z Argireliną 10% NAWILŻENIE I UJĘDRNIENIE  
✅ Serum liftingujące z 10% kompleksem peptydów i ceramidami ODŻYWIENIE I UJĘDRNIENIE 
✅ Peptydowy krem pod oczy redukujący cienie i opuchnięcia o lekkiej konsystencji ROZJAŚNIENIE I NAWILŻENIE  
✅ Peptydowy krem regenerujący pod oczy o bogatej konsystencji WYGŁADZENIE I ODŻYWIENIE 
✅ Krem AMINIS aktywnie rewitalizujący na dzień NAPIĘCIE I WYPEŁNIENIE 
✅ Krem AMINIS aktywnie stymulujący na noc ODBUDOWA I UJĘDRNIENIE 
✅ Wygładzający krem pod oczy MASCULIS NAPIĘCIE I UJĘDRNIENIE 
Produkty te możecie dowolne łączyć, tworząc duety dopasowane do potrzeb Waszej skóry ️ 
A Wy? Jak dbacie o skórę wokół oczu? Macie swój ulubiony produkt? Dajcie nam znać   
#BasicLab #pielęgnacja #krempodoczy #serumpodoczy #świadomapielęgnacja #kosmetyki</t>
  </si>
  <si>
    <t>Czym różnią się nasze produkty złuszczające z kwasami?  
Gama ACIDUMIS powiększyła się w ubiegłym roku o 2 nowości  Często pytacie nas, który złuszczający kosmetyk kwasowy wybrać, dlatego postanowiłyśmy przygotować dla Was szczegółowe porównanie, w którym ujęłyśmy zarówno peelingi kwasowe, jak i płyn mikrozłuszczający ‍ To dla nas ważne, by ułatwić Wam budowanie pielęgnacji dostosowanej do indywidualnych potrzeb każdej skóry  
Złuszczanie to niezwykle istotny element świadomej pielęgnacji, który pomaga usunąć martwe komórki naskórka, dzięki czemu zwiększa się podatność skóry na przyjęcie składników aktywnych  Kwasy pielęgnują skórę kompleksowo, uszkadzając ją w kontrolowany sposób i pobudzając do regeneracji ⚡ 
Proces ten zachodzi w dwóch etapach: 
1️⃣ katabolicznym (zniszczenie uszkodzonych struktur komórkowych), 
2️⃣ anabolicznym (odbudowa, produkcja nowych komórek i struktur, które zastępują te poprzednie). 
W zależności od składu produktu możemy wpływać na redukcję konkretnych niedoskonałości, takich jak rozszerzone pory, zmiany trądzikowe czy przebarwienia  
Poznajcie dzisiejszych bohaterów: 
 Regenerujący peeling kwasowy Nawilżenie i Wygładzenie 
 Stymulujący peeling kwasowy Ujędrnienie i Wygładzenie 
 Peeling kwasowy zmniejszający niedoskonałości Redukcja i Zwężenie 
 Peeling kwasowy odblokowujący pory Wygładzenie i Normalizacja 
 Wygładzający płyn mikrozłuszczający Odblokowanie i Oczyszczenie 
Z karuzeli dowiecie się: 
❓ Jakie są główne składniki aktywne poszczególnych produktów? 
❓ Jakich rezultatów możecie się spodziewać, regularnie stosując dany kosmetyk? 
❓ Jakie są wskazania do ich stosowania oraz który z nich będzie odpowiedni dla Waszej skóry? 
❓ Jaka jest rekomendowana częstotliwość i pora dnia stosowania peelingów kwasowych i płynu mikrozłuszczającego? 
❓ Czy wszystkie produkty z gamy Acidumis złuszczają martwy naskórek z taką samą intensywnością? 
Czy stosujecie już któryś z tych produktów? A może dopiero planujecie wprowadzić kwasy do swojej pielęgnacji?  
#BasicLab #wzwiązkuzpielęgnacją #świadomapielęgnacja #skutecznapielęgnacja #pielęgnacja #peelingikwasowe #stymulacja #złuszczanie</t>
  </si>
  <si>
    <t>Nie popełniajcie tych błędów, jeśli nie chcecie pogorszyć stanu Waszej skóry trądzikowej  
Skóra trądzikowa wymaga szczególnej opieki i troski. Czasami pewne zachowania wchodzą nam w nawyk, który niekoniecznie jest dla niej dobry  Zobaczcie, na co zwracać uwagę, aby nie przysparzać swojej skórze kłopotów  
❌ Brak nawilżenia. Często osoby z trądzikiem intuicyjnie sięgają tylko po produkty złuszczające, matujące czy antybakteryjne, ale skóra trądzikowa również potrzebuje nawilżenia  W tej roli bardzo dobrze sprawdzą się sera oraz kremy o lekkiej konsystencji.   
❌ Dotykanie twarzy dłońmi w ciągu dnia – na naszych dłoniach znajduje się mnóstwo bakterii, które lubią się rozmnażać i przenosić. Czas powiedzieć im STOP ✋ Starajcie się pilnować i nie dotykać swojej twarzy oraz nie podpierać podbródka  
❌ Telefonowy alert – chyba nie musimy przypominać, że ekran naszego telefonu jest siedliskiem bakterii  Jeśli nie chcecie zaostrzyć zmian trądzikowych zwłaszcza na policzkach, unikajcie dotykania telefonem twarzy. 
❌ Rzadka wymiana poszewki – gromadzą się na niej różne zanieczyszczenia i bakterie. To środowisko idealne do rozwoju drobnoustrojów, które przenoszone na skórę mogą wywołać stany mikrozapalne. Starajcie się zmieniać poszewkę na poduszkę przynajmniej raz w tygodniu  
❌ Brak osobnego ręcznika do twarzy - pamiętajcie, aby mieć osobny ręcznik do twarzy i regularnie go wymieniać. Zwracajcie uwagę, aby ręcznik był miękki np. z mikrofibry.  
Pamiętajcie, że trądzik to złożony problem, na który składa się wiele czynników. Najważniejszą rolę w walce z nim pełnią właściwie dobrana terapia oraz odpowiednia pielęgnacja. Wyżej wymienione nawyki mogą wspomóc zminimalizowanie powstawania niechcianych zmian mikrozapalnych. 
Dopisalibyście coś jeszcze do listy złych nawyków?  
#BasicLab #pielęgnacja #błędywpielęgnacji #świadomapielęgnacja #trądzik</t>
  </si>
  <si>
    <t>Komedogenność... Aknegenność... Brzmi znajomo? 
Czasem słyszy się, że po użyciu jakiegoś produktu skórę "zapchało" bądź "wysypało". Postanowiłyśmy przybliżyć Wam ten temat 
 KOMEDOGENNOŚĆ to skłonność danego składnika lub produktu do blokowania ujść gruczołów łojowych, czyli "porów". Może skutkować stopniowym pojawianiem się zaskórników otwartych i zamkniętych, a następnie także innych zmian trądzikowych.
 Istnieje specjalna skala określająca intensywność tego zjawiska w odniesieniu do ❗️czystych substancji❗️
0 – obojętna dla skóry
5 – silnie komedogenna
Powyższe czerwone wykrzykniki nie są przypadkowe! Musicie pamiętać o tym, że występowanie w INCI składnika komedogennego nie sprawia, że cała formulacja będzie odpowiedzialna za pojawianie się niedoskonałości. Zawartość danej substancji często jest na tyle niska (czasem wręcz śladowa!), że nie wywoła niepożądanego efektu 
 Kolejną istotną kwestią jest to, że skłonność składnika do „zapychania" jest umowną skalą, a reakcje poszczególnych skór mogą się znacznie od siebie różnić. Każda skóra jest inna, a produkty należy dopasowywać do jej indywidualnych potrzeb 
 AKNEGENNOŚĆ to skłonność danego składnika do powodowania zmian trądzikowych. Powstają one przez zbyt mocne lub częste złuszczanie, zaburzające równowagę bariery hydrolipidowej, wskutek czego skóra jest mocno podrażniona i przetłuszcza się, chcąc odbudować swoją warstwę ochronną. Nadprodukcja sebum prowadzi do powstawania nieprzepuszczalnego filmu na skórze, pod którym tworzą się warunki beztlenowe — idealne do rozwoju bakterii trądzikowych! Podobne zjawisko mogą wywoływać również produkty o zbyt ciężkiej konsystencji.
Trudno jednoznacznie wskazać, który kosmetyk nie będzie nam służył  Jednak nie zrażajcie się do produktu tylko dlatego, że nie sprawdził się komuś z Waszego otoczenia. Warto mieć na uwadze, że przyczyną pojawiających się niedoskonałości mogą być nie tylko składniki kosmetyków, ale również alergie, problemy hormonalne, nieodpowiednia dieta czy niedokładne oczyszczanie. Jeśli pojawią się u Was zmiany trądzikowe, warto spojrzeć na całe spektrum potencjalnych przyczyn 
Czy mieliście kiedyś podobne doświadczenia?</t>
  </si>
  <si>
    <t>Dziś chcemy porozmawiać o czymś, co często przegapiamy w naszym pędzie życia — o czasie dla siebie. To właśnie w tych chwilach poświęconych sobie odnajdujemy równowagę i wewnętrzną siłę. Dlatego dzisiaj zachęcamy Cię do tego, abyś zatrzymał/a się na chwilę i skupił/a na swoich potrzebach  
Odpoczynek to nie tylko luksus, ale też forma terapii, która pozwala nam dotrzeć w głąb siebie. Dlatego mamy propozycję nie do odrzucenia! Domowe spa ‍♀️‍♂️ 
Przygotuj ciepłą kąpiel, wykonaj ulubioną pielęgnację i pozwól swoim zmysłom się zrelaksować. To proste, a jak skuteczne!  
 Nie zapominaj także o mocy dobrej książki. Zanurzenie się w świat literatury to nie tylko sposób na oderwanie się od rzeczywistości, ale także na poszerzenie horyzontów i wewnętrzną refleksję. 
A może pozwolisz sobie na długi relaksujący spacer? To doskonały sposób na oderwanie się od codziennych trosk i naładowanie baterii  
️ 15 lutego obchodzimy również Dzień Singla! To doskonała okazja, by przypomnieć sobie, jak kluczowa jest miłość do samego siebie.  
Pamiętaj, że dbanie o siebie to nie egoizm, ale inwestycja, która zawsze się zwraca. Ty sam/a jesteś swoim największym skarbem, dlatego zadbaj o siebie jak najlepiej  
#basiclab #świadomapielęgnacja #domowespa #dzieńsingla #pielęgnacja #relaks</t>
  </si>
  <si>
    <t>Jak w życiu, tak i w pielęgnacji czasem trzeba przejść przez wiele randek, zanim znajdziemy tą jedyną — idealną parę. Obchodzone dziś Walentynki przypominają nam, że szukanie odpowiednich składników do naszej codziennej pielęgnacji to nic innego jak poszukiwanie tej szczególnej relacji, która sprawi, że nasza skóra będzie promienna, a my będziemy czuć się pewnie i pięknie ✨ 
Czasem jest tak, że szukając idealnego kremu czy serum, przeżywamy podobne emocje jak w poszukiwaniu drugiej połówki – pełno nadziei, trochę szaleństwa i czasem nieco rozczarowania. Ale nie martwcie się! Tak jak w miłości, tak i w pielęgnacji istnieje ten jedyny — produkt, który skradnie Wasze serca (i skórę!). Wystarczy odrobina cierpliwości i eksperymentowania, aż znajdziecie swój własny PERFECT MATCH ✅ 
➡️ Weźcie przykład z retinoidów oraz ceramidów! To połączenie nie bez powodu uchodzi za perfekcyjną parę  Retinoidy ujędrniają i napinają skórę, dodatkowo rozjaśniając przebarwienia oraz regulując produkcje sebum. Natomiast ceramidy zapewniają wielokierunkowe działanie odżywcze i niczym kompres regenerują warstwę rogową naskórka oraz wzmacniają barierę lipidową skóry! Razem tworzą duet nie do zatrzymania! 
Tak więc, niech te Walentynki będą dla Was okazją do docenienia nie tylko Waszych bliskich, ale także Waszej własnej skóry, która zasługuje na całą Waszą miłość i uwagę.  
Wszystkiego najlepszego z okazji Walentynek! ❤️ 
#BasicLab #pielęgnacja #świadomapielęgnacja #walentynki #retinol #ceramidy</t>
  </si>
  <si>
    <t>Rozprawienie się z niedoskonałościami i ich zniknięcie to dopiero pierwsza część sukcesu. Teraz trzeba jeszcze zadbać o pozostałości po nich, czyli przebarwienia. Dzisiaj opowiemy Wam o składnikach, które najlepiej na nie działają  
Wyróżniamy dwa rodzaje przebarwień potrądzikowych: 
 PIE, czyli czerwone przebarwienia pozapalne, są efektem uszkodzenia naczyń krwionośnych przez przewlekły stan zapalny. Mogą one ustąpić samoistnie po kilku tygodniach lub miesiącach od usunięcia stanu zapalnego, jednak warto wesprzeć ich redukcję, by przyspieszyć proces i nie dopuścić do ich permanentnej obecności. 
 W wyniku nadmiernej ekspozycji słonecznej różowo-czerwone przebarwienia powstałe w wyniku stanu zapalnego mogą zmienić się w widoczne brązowe plamy. Takie przebarwienia barwnikowe trudno zwalczyć. 
Na jakie składniki warto zwrócić uwagę? 
 Kwas traneksamowy – świetnie działa na przebarwienia typu PIE ze względu na wpływ na naczynka, rumień i właściwości kojące i łagodzące. Ponadto wspomaga ujednolicenie kolorytu skóry z przebarwieniami spowodowanymi między innymi promieniowaniem UV, więc będzie przydatny w walce z przebarwieniami PIH. 
 Witamina C – hamuje syntezę melaniny, doskonale rozjaśnia skórę i wyrównuje jej koloryt. Zapewnia efekt rozjaśnionej i rozświetlonej skóry. Dodatkowo, stymulując produkcję kolagenu, pozytywnie wpływa na poprawę jędrności skóry. 
 Alfa-arbutyna – jest inhibitorem tyrozynazy, a ponadto hamuje dojrzewanie komórek barwnikowych, a więc zapobiega powstawaniu przebarwień oraz redukuje istniejące na dwa różne sposoby.   
 Kwas azelainowy – redukuje rozwój bakterii wywołujących zmiany trądzikowe. Zapobiega powstawaniu i rozjaśnia istniejące przebarwienia pozapalne ze względu na hamowanie aktywności tyrozynazy. Łagodzi też rumień i zaczerwieniania. 
 Adenozyna – koi czerwone zmiany trądzikowe, regeneruje naskórek, a dzięki zdolności do zmniejszania syntezy melaniny dodatkowo wspomaga redukcję przebarwień.  
W karuzeli znajdziecie jeszcze więcej składników oraz przykładowe rutyny na przebarwienia, więc przesuńcie palcem w lewo 
Które składniki stosujecie na przebarwienia? Podzielcie się nimi w komentarzach! 
#BasicLab</t>
  </si>
  <si>
    <t>Do oczyszczania skóry wybierasz: piankę, żel czy emulsję?</t>
  </si>
  <si>
    <t>Skóra trądzikowa często jest podrażniona przez różne czynniki i potrzebuje działania łagodzącego oraz nawilżającego. A co, gdybyśmy powiedziały Wam, że mamy w swojej ofercie produkt, który nie tylko da skórze ukojenie, ale również pozytywnie wpłynie na zmiany mikrozapalne❓ 
Dzisiaj pokażemy Wam dowody na skuteczne działanie Prebiotycznego kremu wyciszającego  Często polecamy Wam go w pielęgnacji skóry trądzikowej, ale jednocześnie podrażnionej i przesuszonej. Czy wiecie, dzięki czemu tak działa?  
Prebiotyczny krem wyciszający z 5% prebiotyków, 1% wąkrotki azjatyckiej i witaminą F: 
✅ Przywraca balans mikrobiomu oraz wspiera barierę naskórkową. 
✅ Koi podrażnienia i zaczerwienienia oraz ogranicza utratę wody. 
✅ Wspomaga redukcję zmian trądzikowych. 
✅ Normalizuje wydzielanie sebum. 
✅ Odczuwalnie wygładza skórę. 
Prebiotyczny krem wyciszający świetnie sprawdzi się przy skórze: 
 tłustej, mieszanej lub normalnej, 
 wrażliwej, 
 z pojedynczymi niedoskonałościami. 
Krem został poddany zarówno badaniom aplikacyjnym, jak i aparaturowym, które wykonały zewnętrzne laboratoria ‍ Badania trwały 8 tygodni.
Badania aparaturowe wykazały, że produkt: 
 redukuje ilość wydzielanego sebum średnio o 22%, 
 zmniejsza ilość zmian trądzikowych i nasilenie stanów mikrozapalnych średnio o 25%, 
 redukuje widoczność porów średnio o 25%, 
 zwiększa poziom nawilżenia skóry średnio o 21% 
 zmniejszenie TEWL średnio o 12% 
 zmniejszenie zaczerwienienia skóry średnio o 15%. 
Pozytywne wpływ na skórę został również potwierdzony w badaniach aplikacyjnych w których: 
 100% probantów odczuło poprawę nawilżenia skóry. 
 96% probantów potwierdza, że produkt wycisza skórę.  
 88% probantów odczuło wygładzenie skóry. 
 84% probantów zauważyło, że krem normalizuje wydzielanie sebum. 
 72% probantów potwierdza, że produkt wspomaga redukcję zmian trądzikowych. 
 96% probantów zauważyło większą miękkość skóry. 
 92% probantów potwierdza, że.... tego i jeszcze więcej dowiecie się z karuzeli, dlatego przesuńcie palcem w lewo! ⬅️ 
Czy stosujecie w swojej pielęgnacji Prebiotyczny krem wyciszający?  
#BasicLab #trądzik</t>
  </si>
  <si>
    <t>Dziś zapytałyśmy nasz zespół o ich ulubiony produkt BasicLab!  
Często pytacie nas, jakie produkty stosujemy  Czy mamy swoje sprawdzone pielęgnacyjne rutyny, co u na sprawdziło się najlepiej. Nie da się ukryć, że każdy z nas ma swojego ulubieńca, bez którego już nie wyobraża sobie pielęgnacji  Choć wybór tego jedynego bywa czasami naprawdę trudny, to jednak każdy z nas darzy wyjątkowym uczuciem TEN JEDEN produkt ✨ 
Poznajcie naszych faworytów!  
▫️ Ewa pokochała produkt, który jeszcze nie miał swojej premiery, dlatego nic nie może zdradzić!   
▫️ Nasza nowość, czyli peptydowy krem regenerujący pod oczy podbił serce Olgi  
▫️ Mariusz od czasu premiery uwielbia serum ujędrniające z czystymi peptydami miedziowymi   ▫️ Paula nie wyobraża sobie pielęgnacji bez królowej trehalozy  
▫️ Trawiasta witamina C to must have w kosmetyczce Marty  
▫️ Gosia miłośniczka retinoidów, nie może się obejść bez emulsyjnego retinolu ❤️ 
A jaki jest Wasz ulubiony produkt BasicLab?  Dajcie nam znać w komentarzach! 
#BasicLab #świadomapielęgnacja #skutecznapielęgnacja #pielęgnacja #kosmetyki</t>
  </si>
  <si>
    <t>Szukacie idealnego prezentu dla swojej Walentynki?  
Walentynki to doskonały moment, by wyrazić swoją troskę i dbałość o drugą osobę  Z tej okazji przygotowałyśmy coś wyjątkowego – wszystkie produkty w parze dostępne z 25% rabatem!  Wiemy, jak ważne są spędzone razem chwile, a codzienny rytuał pielęgnacyjny to doskonała okazja do budowania relacji... nie tylko ze skórą  
Poznajcie nasze duety pielęgnacyjne!  
Para nr 1️⃣ – DUET ROZJAŚNIAJĄCY ✨ 
 Emulsyjne serum antyoksydacyjne 6% 
 Antyoksydacyjny krem z witaminą C o bogatej konsystencji 
Para nr 2️⃣ – SOS NA NIEDOSKONAŁOŚCI  
 Prebiotyczny krem wyciszający  
 Punktowe serum na zmiany mikrozapalne 
Para nr 3️⃣ – PEPTYDOWY DUET POD OCZY  
 Peptydowe serum pod oczy  
 Peptydowy krem pod oczy redukujący cienie i opuchnięcia o lekkiej konsystencji 
Para nr 4️⃣ – REWITALIZACJA I ODBUDOWA ‍♀️ 
 Nawilżający emu-żel 4%  
 Serum regenerujące strukturę skóry z ceramidami 
Para nr 5️⃣ – PIELĘGNACJA ANTI-AGING ⚡ 
 Krem aktywnie rewitalizujący do twarzy, szyi i dekoltu  
 Krem aktywnie stymulujący do twarzy szyi i dekoltu 
Para nr 6️⃣ – UJĘDRNIENIE I SPRĘŻYSTOŚĆ  
 Serum ujędrniające z 0,5% czystych peptydów miedziowych  
 Serum regenerujące strukturę skóry z ceramidami 
Para nr 7️⃣ – TRWAŁE NAWILŻENIE  
 Serum z witaminą C 15%  
 Serum z trehalozą 10% 
Para nr 8️⃣ – ZWĘŻENIE I OCZYSZCZENIE PORÓW  
 Serum zmniejszające niedoskonałości z niacynamidem 5%  
 Wygładzający płyn mikrozłuszczający 
Prezentują się świetnie, prawda? ☺️ A to tylko kilka propozycji, spośród wielu dostępnych w naszej ofercie!  Zajrzyjcie na naszą stronę i wybierzcie duet idealny dla swojej drugiej połówki  
Dajcie znać w komentarzach, które połączenie jest Waszym ulubionym  
#BasicLab #wzwiązkuzpielęgnacją #świadomapielęgnacja #skutecznapielęgnacja #pielęgnacja #walentynki #prezentnawalentynki #prezentwalentynkowy #zestawy #duetypielęgnacyjne</t>
  </si>
  <si>
    <t>Mamy dla Was ogromną niespodziankę! Od dziś możecie pobrać BEZPŁATNY E-BOOK o trądziku, aby zrozumieć swoją skórę! 
Trądzik. To słowo wywołuje wiele emocji. Dla jednych jest on wyłącznie wspomnieniem, dla innych jest nieproszonym gościem, który zdecydował się zostać na dłużej.
Trądzik to coś więcej niż tylko problem estetyczny ☝️ To choroba skóry. Niedoskonałości są jej zewnętrznym objawem. Dlatego trądzik ma wiele postaci i jest trudny do okiełznania. 
Jeśli chcesz skutecznie zatroszczyć się o swoją skórę, musisz poznać jego rodzaje oraz zrozumieć, jak powstaje  Jak to zrobić?  Nie musisz się tym martwić  Poświęciłyśmy 8 miesięcy, aby stworzyć  1️⃣1️⃣0️⃣ stron darmowej wiedzy i praktycznych porad zamkniętych w pigułce 
 Z naszego e-booka  dowiesz się m.in.:  
✅ Jakie są rodzaje i postacie trądziku,  
✅ Jak wdrożyć nawyki, które pomogą stworzyć pozytywną relację ze skorą, 
✅ Mity i fakty o trądziku, 
✅ Jaki ułożyć plan działania - poznasz przykładowe rutyny pielęgnacyjne, 
✅ Jak wygląda pomoc specjalisty w leczeniu trądziku: leczenie miejscowe i leczenie ogólne  
... i wiele więcej! A dziś przekazujemy go w Wasze ręce ZUPEŁNIE ZA DARMO! 
Wybrałyśmy ebooka, gdyż uważamy, że jest to najwygodniejsza forma przekazania wiedzy, do której zawsze możesz wrócić! Możesz mieć go w telefonie i czytać w drodze do prac czy szkoły, na kanapie i właściwie gdziekolwiek chcesz  
Możesz go pobrać z naszej strony, a link do niego znajdziesz w naszym stories!  
Zrozum swój trądzik i zbuduj udaną relację ze skórą   
#BasicLab #wzwiązkuzpielęgnacją #pielęgnacja #świadomapielęgnacja #trądzik #ebook</t>
  </si>
  <si>
    <t>Często się stresujecie?  Zobaczcie, jak może to wpłynąć na Waszą skórę!  
Czym właściwie jest stres?  
Najprościej można go zdefiniować jako reakcję organizmu w odpowiedzi na wydarzenia, które zakłócają jego równowagę ⚖️ Stres może wynikać z różnorodnych czynników, zarówno fizycznych, jak i psychicznych. Możemy do nich zaliczyć: 
 niewystarczającą ilość snu i zaburzenie cyklu dobowego,
 przepracowanie i nadmiar obowiązków,
 negatywne emocje i myśli
 infekcje
 urazy mechaniczne.
Istnieje ścisła korelacja pomiędzy stresem a kondycją skóry  Przewlekłe napięcie prowadzi do zaburzeń procesów zachodzących w organizmie. Związek między stresem a skórą wynika z faktu, że posiada ona sieć zbudowaną z układu neurologicznego, immunologicznego i hormonalnego ️ Mogą one na siebie oddziaływać za pomocą substancji biochemicznych, wpływając między innymi na pobudzenie aktywności gruczołów łojowych  i w konsekwencji prowadzić do rozwoju trądziku  
Trądzik to złożony problem skórny, na który składa się wiele czynników, jednak przewlekły stres odgrywa ogromną rolę. Stymuluje on wydzielanie kortyzolu, tzw. hormonu stresu. Ponadto stres może pobudzać mechanizmy, które zwiększają produkcję wolnych rodników! ⚛ 
Postanowiłyśmy przyjrzeć się dokładniej wpływowi długotrwałego napięcia na rozwój trądziku  W dzisiejszej karuzeli znajdziecie odpowiedzi na następujące pytania: 
❓ Jakie zmiany zachodzą w organizmie pod wpływem stresu i w jaki sposób wpływają na powstawanie zaskórników i zmian mikrozapalnych?
❓ W jaki sposób poprawić kondycję skóry trądzikowej, której stan jest związany z podwyższonym kortyzolem?
❓ Jakich etapów pielęgnacji nie powinno zabraknąć w pielęgnacji takiej skóry i dlaczego?
❓ Po które kosmetyki sięgnąć, by poprawić jej kondycję?
Choć nie jesteśmy w stanie całkowicie wyeliminować stresu z naszej codzienności, to istnieją sposoby, dzięki którym znacząco może zmniejszyć się jego udział w dział w naszym życiu 
Czy zauważyliście u siebie pogorszenie stanu skóry pod wpływem długotrwałego stresu? Jakie macie sposoby na odprężenie się? ‍♀️
#Basiclab #wzwiązkuzpielęgnacją #świadomapielęgnacja #stres #stresaskóra #stresatrądzik #kortyzol</t>
  </si>
  <si>
    <t>W świecie BasicLab nie chodzi tylko o kosmetyki. To historia transformacji, pełna inspirujących metamorfoz i widocznych efektów, które przekształcają nie tylko skórę, ale i pewność siebie każdego BasicLovera. Nasza skuteczna pielęgnacja to więcej niż tylko obietnice – to rzeczywistość, którą z dumą obserwujemy wśród naszej społeczności  
Dlatego dziś przedstawimy Wam efekt 12 tygodniowej przemiany uczestników 4. edycji programu metamorfozy! Na rolce możecie zaobserwować, jak wyglądała ich skóra przed rozpoczęciem świadomej pielęgnacji oraz po wprowadzeniu odpowiednich kosmetyków dostosowanych do indywidualnych potrzeb ich skóry! Przyłóżcie palec do ekranu i zagłębcie się w szczegóły planu pielęgnacyjnego ułożonego przez nasze specjalistki, który jak widzicie potrafi dać spektakularne efekty!   
 Obserwując Wasze transformacje dostajemy dodatkowej dawki motywacji, by tworzyć nowe, kosmetyczne perełki, które odpowiedzą na absolutnie każdą potrzebę Waszej skóry. Nasze innowacyjne formuły to efekt nieustannego rozwoju i poszukiwań, aby zapewnić Wam kompleksową pielęgnację na najwyższym poziomie i pozwolić Wam na zbudowanie udanych relacji ze skórą na całe życie  
Ale to nie wszystko! W BasicLab wiemy, że każda skóra jest inna, dlatego nasze grono specjalistek jest zawsze gotowe i chętne do pomocy. Jeśli macie pytania, wątpliwości lub potrzebujecie indywidualnej porady dotyczącej pielęgnacji, śmiało napiszcie do nas w wiadomości prywatnej lub do naszego zespołu ekspertek na adres mailowy porada@basiclab.pl  Jesteśmy tu, aby dostosować pielęgnację do Waszych unikalnych potrzeb  
BasicLab – to skuteczna pielęgnacja, która dotrzymuje obietnic!  
#BasicLab #świadomapielęgnacja #wzwiązkuzpielęgnacją #metamorfoza #pielęgnacja</t>
  </si>
  <si>
    <t>Ostatnia premiera przyniosła nam kolejne dwa nowe produkty do pielęgnacji skóry okolic oczu! Teraz znajdziecie ich w naszej ofercie aż 7! Każdy z nich ma inne właściwości i sprawdzi się przy innych problemach  
Wybór produktów jest bardzo duży, dlatego specjalnie dla Was przygotowałyśmy tabelkę zawierającą podsumowanie właściwości i działania wszystkich naszych produktów do okolic oczu. Należą do nich: 
Kremy z gamy Complementis: 
 Peptydowy krem pod oczy redukujący cienie i opuchnięcia o lekkiej konsystencji 
 Peptydowy krem regenerujący pod oczy o bogatej konsystencji 
Sera z gamy Esteticus: 
 Serum peptydowe pod oczy 
 Liftingujące serum pod oczy i na powieki 
Kremy z gamy Aminis: 
 Krem aktywnie rewitalizujący pod oczy na dzień 
 Krem aktywnie stymulujący pod oczy na noc 
 Wygładzający krem pod oczy Masculis 
Z dzisiejszej karuzeli dowiecie się: 
❓Czym różnią się od siebie wszystkie produkty? 
❓Jakie składniki aktywne zawierają? 
❓Na jakie potrzeby skóry odpowiadają? 
❓Jakich efektów możecie się spodziewać? 
 Ponadto przygotowałyśmy przykładowe rutyny z opisanymi produktami, więc koniecznie przesuńcie palcem w lewo na karuzeli! 
Jeśli potrzebujecie pomocy w wyborze odpowiednich produktów do pielęgnacji okolic oczu, skontaktujcie się z nami! Czekamy na Wasze wiadomości!  
Które produkty najbardziej odpowiadają na Wasze potrzeby? Koniecznie podzielcie się nimi w komentarzach!  
#BasicLab #związkuzpielęgnacją #świadomapielęgnacja #skutecznapielęgnacja #pielęgnacja #krempodoczy #serumpodoczy</t>
  </si>
  <si>
    <t>BasicLovers, kto z Was może utożsamić się z naszą dzisiejszą rolką? 
Na pewno znacie to uczucie! Zamawiacie swoje ulubione produkty i już nie możecie się doczekać, aż kurier dostarczy Waszą upragnioną przesyłkę jak najszybciej!  
Ach, ile byśmy dały, aby zakupy przychodziły do nas w ekspresowym tempie ️ 
Przypominamy Wam, że nasza urodzinowa promocja wciąż trwa! 
 -30% na zestawy premierowe 
 -25% na pozostałe produkty i zestawy  
️To idealny moment, by zrobić zapasy ulubionych produktów i przetestować nowości z gamy COMPLEMENTIS, wśród których znajdziecie: 
 Nawilżający krem z ektoiną o ultralekkiej konsystencji 
 Nawilżający krem z ektoiną o lekkiej konsystencji 
 Antyoksydacyjny krem z witaminą C o lekkiej konsystencji 
 Antyoksydacyjny krem z witaminą C o bogatej konsystencji 
 Peptydowy krem pod oczy redukujący cienie i opuchnięcia o lekkiej konsystencji 
 Peptydowy krem regenerujący pod oczy o bogatej konsystencji 
Koniecznie dajcie nam znać, które produkty wpadną lub już wpadły w Wasze ręce!  
#BasicLab #wzwiązkuzpielęgnacją #nowości #kosmetyki #świadomapielęgnacja #pielęgnacja</t>
  </si>
  <si>
    <t>Jak pielęgnować skórę podczas wysuszających kuracji dermatologicznych? ‍⚕ 
Często w trakcie leczenia dermatologicznego trudno uniknąć skutków ubocznych w postaci suchej i ściągniętej skóry, podrażnień czy pękających ust ☹️ 
To ważne, by w tym okresie szczególnie zatroszczyć się o jej równowagę ⚖️ Kluczowa jest w tym przypadku odpowiednia pielęgnacja wspomagająca leczenie, która będzie wzmacniać barierę hydrolipidową skóry  
Jakich substancji szukać w kosmetykach? 
✨ ceramidy
✨ trehaloza
✨ ektoina
✨ kwas hialuronowy
✨ beta-glukan
✨ cholesterol
O czym powinno się pamiętać w pielęgnacji? ‍♀️ 
1️⃣ Łagodne oczyszczanie 
W trakcie kuracji dermatologicznych wybierajmy delikatne formuły, które choć łagodnie, to skutecznie oczyszczą skórę, pozostawiając ją miękką i ukojoną. Odpowiednie produkty już na tym etapie będą wspierać równowagę bariery hydrolipidowej i przygotują skórę do dalszych kroków pielęgnacyjnych. 
2️⃣Nawilżanie i odżywianie 
Jednym z najczęściej spotykanych skutków ubocznych leczenia jest suchość skóry – zarówno na twarzy, jak i na całym ciele. To dlatego szczególną uwagę powinno się skupić na jej regeneracji. 
3️⃣ Pielęgnacja skóry wokół oczu 
Dyskomfort związany z przesuszeniem może być odczuwalny również w okolicy oczu. Ten delikatny obszar wymaga szczególnej uwagi. 
4️⃣ Ochrona przeciwsłoneczna 
Codzienne stosowanie preparatów z wysoką ochroną przeciwsłoneczną jest niezwykle istotne w każdej pielęgnacji, a zwłaszcza podczas leczenia dermatologicznego, gdzie skóra bywa podrażniona, a tym samym bardziej podatna na działanie promieniowania słonecznego. 
6️⃣ Regeneracja ust 
Bardzo często przesuszenie obejmuje również usta. By zapobiegać ich ściągnięciu i pękaniu warto stosować w ciągu dnia pomadkę ochronną. 
Czego unikać? ❌ 
Na czas kuracji dermatologicznych powinno się zrezygnować ze stosowania silnie stymulujących i złuszczających substancji: 
 retinolu
 retinalu
 kwasów AHA 
 kwasów BHA 
Przesuńcie w lewo ↩️ by dowiedzieć się, stosowanie których produktów rekomendujemy w trakcie leczenia  
Czy zwracacie uwagę na regenerację skóry w pielęgnacji?  
#BasicLab #równowaga #kuracjadermatologiczna</t>
  </si>
  <si>
    <t>Drodzy BasicLoversi, czy nasze nowości już przetestowane?  Może jeszcze nie możecie się zdecydować, który produkt dla siebie wybrać?  Zobaczcie, czym różnią się nasze kremy  
 Nawilżający krem z ektoiną o ultralekkiej konsystencji NAWODNIENIE I UKOJENIE  
Odpowiedni dla skóry: tłustej, mieszanej, wrażliwej. 
 Działanie:  
 Natychmiastowe nawilżenie skóry bez wyczuwalnego filmu i obciążenia. 
 Redukcja szorstkości. 
 Odczuwalna gładkość i miękkość naskórka. 
 Nawilżający krem z ektoiną o lekkiej konsystencji WYGŁADZENIE I UKOJENIE  
Odpowiedni dla skóry: normalnej, mieszanej, wrażliwej. 
 Działanie: 
 Nawilżenie skóry bez wyczuwalnego filmu i obciążenia. 
 Ukojenie podrażnień. 
 Regeneracja i wygładzenie skóry. 
 Antyoksydacyjny krem z witaminą C o lekkiej konsystencji ROZJAŚNIENIE I WYGŁADZENIE  
Odpowiedni dla skóry: suchej, pozbawionej blasku, z przebarwieniami. 
✨ Działanie: 
 Wyrównanie kolorytu i struktury skóry. 
 Kompleksowe nawilżenie i ujędrnienie. 
 Ochrona przed działaniem wolnych rodników. 
 Antyoksydacyjny krem z witaminą C o bogatej konsystencji ROZŚWIETLENIE I WYGŁADZENIE  
Odpowiedni dla skóry: bardzo suchej, suchej, poszarzałej, wymagającej regeneracji i odżywienia. 
✨ Działanie: 
 Intensywna regeneracja i odżywienie. 
 Rozjaśnienie skóry, poprawa jej kolorytu. 
 Ochrona przed działaniem wolnych rodników. 
 Peptydowy krem pod oczy redukujący cienie i opuchnięcia o lekkiej konsystencji ROZJAŚNIENIE I NAWILŻENIE  
Odpowiedni dla skóry: cienkiej, wiotkiej, z widocznymi cieniami i opuchnięciami wokół oczu. 
 Działanie: 
 Rozświetlenie okolic oczu i powiek. 
 Redukcja opuchnięć oraz zasinień wokół oczu. 
 Świeży, promienny wygląd. 
 Peptydowy krem regenerujący pod oczy o bogatej konsystencji WYGŁADZENIE I ODŻYWIENIE  
Odpowiedni dla skóry: cienkiej, wiotkiej, przesuszonej. 
 Działanie: 
 Wygładzenie i zmiękczenie skóry wokół oczu. 
 Uelastycznienie i poprawa ogólnej kondycji. 
 Silna regeneracja i odżywienie skóry pod oczami. 
Który krem wybieracie dla swojej skóry? Dajcie nam znać  
#BasicLab #wzwiązkuzpielęgnacją #pielęgnacja #kosmetyki #nowości</t>
  </si>
  <si>
    <t>W BasicLab dotrzymujemy obietnic i zapewniamy efekty, które są realnie widoczne na skórze. Dzisiaj opowiemy Wam, jak wybieramy do nich surowce, aby zapewnić Wam najwyższą skuteczność, jakość i bezpieczeństwo produktów  
1️⃣ Wybór składników 
Przed wybraniem składników do naszych produktów przeprowadzamy dokładny research odnośnie ich skuteczności w danym aspekcie i stężenia zapewniającego najlepsze efekty. Wybieramy tylko takie składniki, których działanie potwierdzają nie tylko badania producenta surowca, ale również niezależne publikacje naukowe  
2️⃣ Jakość surowców 
Współpracujemy tylko z renomowanymi dostawcami oraz kontrolujemy nie tylko w naszym laboratorium, ale również w zewnętrznych jednostkach te, które stosujemy, by w produktach wykorzystywać tylko surowce o najwyższej jakości, bezpieczeństwie i skuteczności  
3️⃣️ Badania 
Mimo wykorzystywania surowców tylko od sprawdzonych dostawców, po zastosowaniu ich w naszych formułach przeprowadzamy badania w niezależnych jednostkach naukowo-badawczych gotowego produktu. Sprawdzamy, czy produkt spełnia wszystkie nasze obietnice ‍ 
4️⃣ Cena 
Cena zawsze jest dla nas drugorzędna, gdyż uważamy, że za jakość i skuteczność warto zapłacić więcej. Często przy produkcji określa się maksymalną cenę na etapie planowania produktu. U nas jest inaczej. Nigdy nie kierujemy się kosztem w przypadku wyboru odpowiednich składników  
5️⃣ Formulacja  
Po sprawdzeniu, że dany surowiec spełnia wszystkie nasze wyśrubowane wymagania, wprowadzamy go do formuły. W tym momencie również przeprowadzamy dokładny research, by świadomie wybrać bazę oraz inne składniki, które będą ze sobą jak najbardziej kompatybilne, a działanie synergiczne (wzajemnie wzmocnione) ‍ 
6️⃣ Zaufanie 
Ciężko pracujemy też na Wasze zaufanie, dlatego jasno komunikujemy stężenia najważniejszych składników aktywnych i wyjaśniamy przeznaczenie każdego produktu. Dzielimy się też z Wami rzetelną wiedzą na naszych social mediach i doradzamy, abyście świadomie wybierali najlepsze dla Waszej skóry produkty  
Czy wiedzieliście, że właśnie tak w BasicLab wybieramy odpowiednie surowce do naszych produktów?  
#BasicLab #wzwiązkuzpielęgnacją</t>
  </si>
  <si>
    <t>✨ Pielęgnacja to nie tylko nakładane kolejno produkty, ale również świadome podejście do dbania o siebie. Wiemy, że na początku może wydawać się to trudne i wymagać sporej dawki samodyscypliny. Jednak każdego dnia widzimy, jak nasi BasicLovers czerpią radość i pewność siebie z rezultatów swojej świadomej pielęgnacji  
Dostajemy od Was codziennie inspirujące wiadomości, pełne entuzjazmu i satysfakcji, co jest dla nas największym dowodem na skuteczność naszych dermokosmetyków. To dla Was i Waszych historii, codziennie stawiamy sobie nowe cele i doskonalimy nasze produkty. 
 A teraz czas na ogłoszenie wyników akcji „TWOJA HISTORIA W ZWIĄZKU Z PIELĘGNACJĄ”, którą przeprowadziłyśmy niedawno na naszych profilach! Wasze zaangażowanie i determinacja są nieocenione, a nasze serca rozkwitają, widząc, jak wiele osób dołączyło do idei świadomej pielęgnacji. Już teraz możecie zobaczyć wszystkie laureatki i poznać bliżej ich historie na naszym story! 
 Gratulujemy zwyciężczyniom! Wasza droga do zdrowej i promiennej skóry jest dla nas nie tylko inspiracją, ale również potwierdzeniem, że świadoma pielęgnacja to droga do osiągnięcia upragnionych rezultatów  
Dziękujemy wszystkim, którzy wzięli udział w konkursie. Jesteśmy wzruszone i wdzięczne za Wasze zgłoszenia. To dla nas ogromne wyróżnienie mieć w swoim gronie tak wiele świadomych osób, które postanowiły zainwestować czas i serce w budowanie zdrowej relacji ze swoją skórą  
Cieszymy się, że jesteście z nami na tej drodze do świadomej pielęgnacji! ✨ 
#BasicLab #wzwiązkuzpielęgnacją #świadomapielęgnacja #pielęgnacja #TwojaHistoriaWZwiązkuZPielęgnacją</t>
  </si>
  <si>
    <t>Jakiś czas temu stworzyłyśmy dla Was post o skórze pod oczami. Dzisiaj przedstawimy Wam składniki, które warto mieć w produktach do jej pielęgnacji 
Ekstrakt z albicji wykazuje silne działanie neutralizujące wpływ zanieczyszczeń na skórę. Posiada świetne właściwości antyoksydacyjne i rozjaśniające, dzięki którym wspomaga redukcję oznak zmęczenia skóry, takich jak cienie pod oczami czy opuchlizna oraz pomaga w uporaniu się z plamami soczewicowatymi i przywraca zdrowy promienny wygląd poszarzałej, matowej skórze. 
Chryzyna zwiększa produkcję kolagenu oraz zmniejsza jego degradację, naprawia uszkodzenia oksydacyjne. Ponadto pomaga łagodzić oznaki podrażnienia i dyskomfortu skóry. Efektywnie zmniejsza cienie pod oczami poprzez redukcję ilości melaniny, czyli pigmentu skóry, którego nadmierne gromadzenie się wokół oczu jest głównym czynnikiem przyczyniającym się do tego problemu. 
Peptydy działają wygładzająco na skórę, dzięki czemu poprawiają jej jędrność i napięcie oraz zmniejszają widoczność tzw. kurzych łapek. Aktywnie redukują skłonność do powstawania cieni i obrzęków pod oczami. Mają zdolność do ochrony włókien kolagenu. 
Kofeina skutecznie stymuluje mikrokrążenie, dzięki czemu redukując obrzęki i zasinienia. Ponadto aktywnie przeciwdziała oznakom zmęczenia, zapewniając efekt świeżego i rozświetlonego spojrzenia. Sprawia też, że cienie i zaczerwienienia w okolicy oka zostają rozjaśnione. 
Acetyl Hexapeptide-8 (Argireline) to peptyd inspirowany działaniem toksyny botulinowej. Zmniejsza widoczność zmarszczek mimicznych. Pobudza też fibroblasty do produkcji włókien kolagenowych, dzięki czemu skóra jest zagęszczona oraz staje się jędrniejsza. Przyczynia się do jej naturalnego wygładzenia. 
Więcej ciekawych składników wraz z opisem ich działania, a także przykładowe pielęgnacje warstwowe okolic oczu znajdziecie w naszej karuzeli!  
Czy w Waszych produktach do pielęgnacji okolic oczu znajdują się wyżej wymienione składniki?  
#BasicLab #świadomapielęgnacja #skutecznapielęgnacja #skórawokółoczu #serumpodoczy #krempodoczy</t>
  </si>
  <si>
    <t>Które produkty wpadły do Waszego koszyka podczas urodzinowej promocji?</t>
  </si>
  <si>
    <t>Ekscytacja i radość po poniedziałkowej premierze wciąż trwa  Cieszymy się, że nasze nowości wzbudziły w Was tak duży entuzjazm i zainteresowanie  Nasze skrzynki pękają w szwach od ilości pytań i komentarzy!  Wasza ciekawość dotycząca pielęgnacji jest dla nas motorem do działania i daje nam nieustanną inspirację  
Po tak niesamowicie ciepłym przyjęciu naszych najnowszych kremów do pielęgnacji skóry twarzy i okolicy oczu, które dołączyły do gamy Complementis, mamy dla Was coś wyjątkowego!  Przychodzimy dziś do Was z przykładowymi rutynami pielęgnacyjnymi z naszymi nowościami! ✨‍♀️  
Zapoznajcie się z karuzelą, by zobaczyć nasze propozycje porannej i wieczornej pielęgnacji dla: 
 skóry tłustej, odwodnionej, z trądzikiem zaskórnikowym 
 skóry wrażliwej, mieszanej, szorstkiej, z oznakami starzenia 
 skóry mieszanej, odwodnionej, z pojedynczymi niedoskonałościami 
 skóry suchej, poszarzałej, z przebarwieniami 
 skóry wrażliwej, suchej, pozbawionej blasku, z oznakami starzenia 
 skóry suchej, naczynkowej, niedostatecznie odżywionej, z nierównym kolorytem 
 przesuszonej skóry wokół oczu  
 skóry wokół oczu z przebarwieniami i opuchnięciami 
 skóry wokół oczu skłonnej do przesuszeń, z przebarwieniami i opuchnięciami 
Zdajemy sobie sprawę, że ilość kosmetyków w naszym portfolio jest coraz większa, dlatego niesamowicie ważne jest dla nas wspieranie Was w tworzeniu rutyn pielęgnacyjnych dopasowanych do indywidualnych potrzeb Waszych skór  Zawsze służymy pomocą w doborze produktów lub rozwianiu Waszych wątpliwości. Możecie się z nami skontaktować za pomocą naszych mediów społecznościowych lub skrzynki porada@basiclab.pl, gdzie czekają na Was specjalistki, gotowe na każde pielęgnacyjne pytanie!  
 PS. Pamiętajcie o naszej PROMOCJI, która trwa do 31.01  
 -30% na zestawy premierowe   
 -25% na pozostałe produkty i zestawy  
Czy udało Wam się znaleźć idealną rutynę dla siebie?  
#BasicLab #świadomapielęgnacja #skutecznaielęgnacja #pielęgnacja #nowości #kremy #witaminaC #ektoina #peptydy</t>
  </si>
  <si>
    <t>Wasza miłość do BasicLab przerosła nasze oczekiwania!  Dlatego dziś uchylamy Wam rąbka tajemnicy i zapraszamy na backstage z pakowania Waszych paczek, a jest ich naprawdę sporo  Jesteśmy bardzo szczęśliwe, że nasze nowe produkty wzbudziły w Was tak duże zainteresowanie! 
Jak widać, praca na magazynie wciąż wre, ale bardzo nas to cieszy, zwłaszcza, że wciąż jesteśmy w urodzinowych nastrojach  Zwinnie i zaangażowaniem pakujemy każdą paczkę, tak abyście mogli cieszyć się nią jak najszybciej  
Musimy też przyznać, że to Wasza ekscytacja i zaangażowanie najbardziej napędzają nas do ciągłego doskonalenia i poszerzania rodziny BasicLab  To właśnie dzięki Wam tworzymy kolejne produkty, które są jak najlepiej dopasowane do rodzaju i potrzeb każdej skóry. Wspólnie tworzymy coś wyjątkowego!  
Dziękujemy Wam z całego serca za to, że jesteście częścią naszej społeczności. Wasze reakcje na nowe produkty sprawiają, że każdy wysiłek, jaki wkładamy w tworzenie i dostarczanie ich jest tego warty ❤️‍ 
W zamian za zaufanie chcemy Wam podziękować równie wyjątkowym prezentem, dlatego na naszej stronie cały czas trwają gorące promocje:  
️ -30% na zestawy premierowe  
️ -25% na pozostałe produkty i zestawy  
Wciąż do każdego zamówienia dołączamy wyjątkowy prezent – limitowany krem do rąk o rozkosznym zapachu urodzinowego tortu  
Wasza skóra zasługuje na troskę na najwyższym poziomie, dlatego odwiedźcie naszą stronę, aby jak najszybciej móc cieszyć się nowościami. 
A teraz przyznajcie się, kto właśnie czeka na paczkę od BasicLab? ‍♀️ 
#BasicLab #wzwiązkuzpielęgnacją #urodziny #6urodziny #świadomapielęgnacja #skutecznapielęgnacja #nowości</t>
  </si>
  <si>
    <t>Dziś mamy dla Was coś, co uwielbiacie, czyli #PlanszeBasicLab!  Rodzinka naszych kremów do twarzy z gamy Complementis niedawno powiększyła się o kolejne 4 i teraz znajdziecie ich w naszym asortymencie aż 10!  Każdy z nich odpowiada na inne potrzeby skóry  
Tak duży wybór może powodować pewne problemy z wyborem odpowiedniego, dlatego specjalnie dla Was przygotowałyśmy podsumowanie właściwości wszystkich naszych kremów Complementis, do których należą: 
 Nawilżający krem z ektoiną o ultralekkiej konsystencji 
 Nawilżający krem z ektoiną o lekkiej konsystencji 
Antyoksydacyjny krem z witaminą C o lekkiej konsystencji 
 Antyoksydacyjny krem z witaminą C o bogatej konsystencji 
 Trehalozowy krem przywracający równowagę o lekkiej konsystencji 
 Trehalozowy krem przywracający równowagę o bogatej konsystencji 
 Ceramidowy krem regenerujący o lekkiej konsystencji 
 Ceramidowy krem regenerujący o bogatej konsystencji 
 Lekka emulsja normalizująca 
 Prebiotyczny krem wyciszający 
Z karuzeli dowiecie się: 
❓Jaki krem jest odpowiedni dla danej skóry? 
❓Czym różnią się od siebie kremy? 
❓Jakie składniki aktywne zawierają? 
❓Na jakie potrzeby skóry odpowiadają? 
❓Jakich efektów możecie się spodziewać? 
❓Jak należy je przechowywać? 
❓Jakie mają PAO? 
 By jeszcze bardziej ułatwić Wam wybór, przygotowałyśmy wykresy pokazujące, jakie produkty najlepiej sprawdzą się przy danej skórze lub problemie, więc koniecznie zajrzyjcie do dzisiejszej karuzeli! 
Jeśli nadal macie wątpliwości, który krem do twarzy wybrać, pytajcie śmiało! Czekamy na Wasze wiadomości!  
PS. Przypominamy o naszej promocji, która trwa do 31.01.2024 r. 
 -30% NA ZESTAWY PREMIEROWE
 -25% NA POZOSTAŁE PRODUKTY I ZESTAWY
Który krem z gamy Complementis wybieracie? Dajcie nam znać w komentarzach  
#BasicLab #wzwiązkuzpielęgnacją #świadomapielęgnacja #skutecznapielęgnacja #pielęgnacja #krem #complementis #równowaga #nowości #ceramidy #ektoina #witaminaC #trehaloza</t>
  </si>
  <si>
    <t>Kontynuujemy urodzinowe świętowanie i ogłaszamy KONKURS!  
Do wygrania unikatowa i limitowana bluza z nazwą jednego z pięciu filarów BasicLab stworzona tylko i wyłącznie na potrzeby naszej najnowszej premiery. Nie będzie można jej kupić w naszym sklepie, więc to jedyna okazja, aby ją zdobyć! Bluzy zostały wyprodukowane w Polsce z wysoko gatunkowej bawełny. To must have każdego BasicLovera!  
Jesteśmy niezwykle dumne, że mija kolejna rocznica, kiedy zaznajomiłyśmy Was z naszym unikatowym konceptem 5 filarów pielęgnacji! To nie tylko doskonała nawigacja w dążeniu do jak najlepszych efektów pielęgnacyjnych. To także wielka motywacja do tworzenia nowych produktów, które są odpowiedzią na Wasze potrzeby  
Teraz mogą stać się nie tylko filarami naszej marki, ale i Waszym nieodłącznym elementem garderoby!  
Co trzeba zrobić, aby wygrać bluzę?  
➡️ Wystarczy odpowiedzieć na pytanie: Który filar BasicLab jest dla Ciebie najważniejszy w pielęgnacji i dlaczego? 
❗ Na Wasze komentarze konkursowe czekamy do 1.02.2024 r. (do końca dnia), a już 3.02.2024 r. ogłosimy 10 zwycięzców, którzy otrzymają bluzę ze swoim ulubionym etapem pielęgnacyjnym! Skontaktujemy się z Wami w wiadomości prywatnej  
Regulamin znajdziecie na naszej stronie. Uczestnik poprzez wzięciu udziału w konkursie, akceptuje jego treść oraz zgadza się na przetwarzanie danych osobowych ✔️ 
Będzie nam bardzo miło, jeśli podzielicie się informacją o konkursie na swoim profilu! 
Życzymy powodzenia i czekamy na wasze komentarze!   
#BasicLab #wzwiązkuzpielęgnacją #konkursbasiclab #konkurs #urodziny #świadomapielęgnacja #skutecznapielęgnacja #wzwiązkuzpielęgnacją #5filarów</t>
  </si>
  <si>
    <t>Smutek w oczach i nerwowe spoglądanie na ekrany telefonów... Czyżby wszyscy zapomnieli o naszych urodzinach?  
Zespół BasicLab czeka na Wasze życzenia w komentarzach!  
Ale hop, hop! Oczywiście wszystko z przymróżeniem oka!    
Smutne miny są tylko dla Waszych uśmiechów!  Choć może się wydawać, że pochłania nas melancholia, to nic bardziej mylnego! My już planujemy, jak jeszcze bardziej rozkręcić urodzinową imprezę wszech czasów!    
Już teraz możecie się cieszyć 6 zachwycającymi nowościami gotowymi na podbój Waszych serc oraz promocjami   
 -30% na zestawy premierowe  
 -25% na pozostałe produkty i zestawy   
Ale to jeszcze nie koniec niespodzianek! Obserwujcie nas na bieżąco, by nic nie przegapić!   
Dziękujemy za wszelkie życzenia, które wywołują ogromne, radosne uśmiechy na naszych twarzach i zapraszamy do dalszego wspólnego świętowania!    
Jak myślicie, co jeszcze dla Was przygotowałyśmy?  
#BasicLab #wzwiązkuzpielęgnacją #życzenia #urodziny #6urodziny #świadomapielęgnacja #skutecznapielęgnacja #Gabryś</t>
  </si>
  <si>
    <t>Ogromnie dziękujemy za tak cudowne przyjęcie naszej kolejnej premiery  Emocje nadal nie opadły, a zainteresowanie nowościami kompletnie przerosło nasze oczekiwania. Nasze skrzynki dosłownie pękają w szwach od Waszych wiadomości!  
Jesteśmy zachwycone tak wspaniałym odbiorem nowych produktów z gamy Complementis i niesamowicie się cieszymy, że uwielbiacie to, co tworzymy! Obiecujemy, że jeszcze niejedna premiera przed nami!  
 Jak przy każdej premierze, zebrałyśmy najczęściej powtarzające się pytania i stworzyłyśmy z nich dla Was Q&amp;A, które pomoże Wam odnaleźć się w naszych nowościach. Z karuzeli dowiecie się: 
 Jak często można używać kremów? 
 Jak włączyć nowości do rutyny pielęgnacyjnej? 
 Czym się różni serum od kremu? 
 Jak często można używać kremów? 
 Czy warto wprowadzić do rutyny pielęgnacyjnej kilka nowości? 
 Czy warto stosować kremy wraz z ich odpowiednikami w postaci serum, np. krem z ektoiną z emu-żelem? 
 Czy kremy „obciążają” skórę? 
 Czy kremy można łączyć w jednej rutynie z retinoidami, kwasami oraz peptydami miedziowymi? 
 Czy kremów pod oczy mogę używać nosząc soczewki? 
 Czy nowe kremy Complementis są wegańskie? 
 Które z kremów można stosować pod makijaż? 
 Kiedy będą widoczne efekty stosowania? 
 Czy wszystkie kremy mogą stosować kobiety w ciąży oraz karmiące piersią? 
 Czym różnią się kremy trehalozowe od kremów z ektoiną? 
 Jakie wykończenie mają nowe kremy? 
Na te i wiele innych pytań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adres e-mail porada@basiclab.pl  
PS. Pamiętajcie o naszej promocji, która trwa do 31.01.2024 r. 
 -30% NA ZESTAWY NOWOŚCI 
 -25% NA POZOSTAŁE PRODUKTY 
#BasicLab #premiera #nowość #Q&amp;A #complementis</t>
  </si>
  <si>
    <t>Nadszedł długo wyczekiwany dzień! 
 Dzisiaj świętujemy 6. rocznicę powstania naszej marki! 
Czasem trudno nam uwierzyć, że minęło już tyle czasu, od kiedy zaprosiłyśmy Was w niezwykłą podróż do świata świadomej pielęgnacji i zaznajomiłyśmy Was z naszym unikatowym konceptem 5 filarów pielęgnacji!  Dziękujemy za zaufanie, które otrzymałyśmy w ciągu tych lat  To dla nas ogromna dawka motywacji do tworzenia kolejnych niesamowitych produktów! ‍ A skoro o tym mowa… z dumą przedstawiamy NOWOŚCI, które dołączają do gamy Complementis – 6 kremów stworzonych z myślą o kompleksowej pielęgnacji!  To symboliczne wyrażenie wdzięczności za każdy dzielony z Wami rok 6️⃣ Poznajcie dzisiejszych bohaterów!
 Nawilżający krem z ektoiną o ultralekkiej konsystencji NAWODNIENIE I UKOJENIE
 Nawilżający krem z ektoiną o lekkiej konsystencji WYGŁADZENIE I UKOJENIE 
 To istny ocean nawilżenia! Ektoina zapewnia skórze wyjątkowy komfort.
 Antyoksydacyjny krem z witaminą C o lekkiej konsystencji ROZJAŚNIENIE I WYGŁADZENIE 
 Antyoksydacyjny krem z witaminą C o bogatej konsystencji ROZŚWIETLENIE I WYGŁADZENIE 
✨ Dzięki nim Wasza skóra otrzyma zastrzyk witaminy C, chroniącej przed działaniem wolnych rodników i dodającą promiennego blasku!
 Peptydowy krem pod oczy redukujący cienie i opuchnięcia o lekkiej konsystencji ROZJAŚNIENIE I NAWILŻENIE 
 Peptydowy krem regenerujący pod oczy o bogatej konsystencji WYGŁADZENIE I ODŻYWIENIE 
 Bo spojrzenie mówi więcej niż tysiąc słów! Zadbajcie o okolicę oczu z naszymi nowościami.
Z okazji premiery, przygotowałyśmy wyjątkowe promocje i aż 9 zestawów z nowościami:
 -30% na zestawy premierowe
 -25% na pozostałe produkty i zestawy
To nie wszystko! Zapraszamy Was do wspólnego świętowania  Pragniemy uczcić tę wyjątkową chwilę, dzieląc się z Wami urodzinowym tortem! Do każdego zamówienia dołączamy wyjątkowy prezent – limitowany krem do rąk o rozkosznym zapachu urodzinowego ciasta  Nie czekajcie, bo ilość tych produktów jest ograniczona  
Jak pierwsze wrażenia? Kto biegnie na zakupy?  ️
#BasicLab #urodziny #premiera #nowości #complementis #skutecznapielęgnacja  #pielęgnacja</t>
  </si>
  <si>
    <t>TO JUŻ JUTRO!  6. urodziny BasicLab i premiera nowości! 
Czy jesteście gotowi na to szaleństwo? My wariujemy z podekscytowania i nie możemy powstrzymać ogarniającej nas radości! Balony, serpentyny, konfetti poszły w ruch, tak samo, jak my, co widać na załączonym obrazku  Emocje w naszym zespole sięgają zenitu, nie tylko z powodu urodzin, ale także wielkiej premiery! 
Drodzy BasicLovers! Z okazji, że jesteście z nami kolejny rok, a Wasze grono i miłość do BasicLab się powiększa, przygotowałyśmy dla Was wiele niespodzianek ❤️‍ Od zawsze pragnęłyśmy, aby każdy z Was budował przyjazne relacje ze swoją skórą. Mamy nadzieję, że nowości, które jutro poznacie, staną się ulubieńcami wielu z Was 
Nie możecie tego przegapić❗Odliczajcie razem z nami, bo już jutro o godz. 12:00 zapraszamy Was na huczne świętowanie  Mamy nadzieję, że będziecie tak samo zachwyceni, jak my. 
Z kim się jutro widzimy?  Domyślacie się, jakie nowości dla Was przygotowałyśmy?  Dajcie nam znać w komentarzach! 
#BasicLab #premiera #urodziny #6urodzinyBasicLab #pielęgnacja #nowości #nowość #idzienowe #świadomapielęgnacja #skutecznapięgnacja</t>
  </si>
  <si>
    <t>Już za chwilę 6. rocznica powstania BasicLab!  Ile razy świętował_ś z nami urodziny marki?</t>
  </si>
  <si>
    <t>BasicLovers, czy jesteście gotowi? 
W styczniu obchodzimy 6. urodziny i obiecałyśmy Wam wiele niespodzianek. Dzisiaj uchylimy rąbka tajemnicy na temat pierwszej z nich!  
 NADCHODZI PREMIERA W BASICLAB  
Często pytamy Was, jakich produktów brakuje Wam w naszym portfolio. Wkrótce spełnimy Wasze kolejne pielęgnacyjne pragnienie  Uwielbiamy wspierać BasicLovers w budowaniu udanej relacji ze skórą, dlatego tak ważne jest dla nas słuchanie Was i odpowiadanie na Wasze wiadomości. Chcemy, aby każda i każdy z Was znalazł produkt, który jak najlepiej odpowie potrzebom skóry i uzupełni pielęgnacyjną rutynę. 
Już niedługo zdradzimy więcej, a podczas urodzinowego świętowania poznacie... Tego dowiecie się już wkrótce  Zostańcie z nami, aby być na bieżąco i nie przegapić naszych kolejnych postów. Znajdziecie w nich wskazówki dotyczące naszej niespodzianki!  
Jedno jest pewne!  To co dla Was przygotowałyśmy przyniesie dużo radości i ekscytacji, nie możecie tego przegapić!  
Kto nie może się doczekać? Macie pomysły, jakie nowości dołączą do rodziny produktów BasicLab?  
#BasicLab #wzwiązkuzpielęgnacją #pielęgnacja #premiera #nowości #urodziny #6urodzinyBasicLab #skutecznapielęgnacja</t>
  </si>
  <si>
    <t>Dlaczego odstępy czasowe między aplikacją kosmetyków są tak istotne? ⌚️ 
Nie bez powodu regularnie przypominamy Wam o konieczności zachowania przerw między nakładaniem poszczególnych produktów w pielęgnacji warstwowej. To kluczowy element skutecznej rutyny pielęgnacyjnej  Jest kilka istotnych kwestii, które warto wziąć pod uwagę podczas wykonywania swojej rutyny pielęgnacyjnej ❗ 
⬇️ Lepsza wchłanialność ⬇️ 
Przejście do kolejnego kroku pielęgnacji bezpośrednio po aplikacji Innego produktu wpływa na spowolnienie jego wchłaniania. 
 pH produktów  
Niektóre składniki potrzebują odpowiedniego pH, aby móc skutecznie działać. Zbyt szybkie nałożenie następnego produktu, jeszcze przed wchłonięciem poprzedniego, może zaniżyć efektywność kosmetyku nakładanego na skórę. 
 Komfort stosowania  
Zachowując odstępy między aplikacjami kosmetyków, zapobiegamy odczuciu „oblepienia” skóry. Dzięki temu będą mogły się przyjemnie wchłonąć i nie wywołają efektu wyświecania, którego wszyscy chcemy uniknąć. 
 Właściwości aplikacyjne  
Zdarza się, że w sytuacji, w której pospiesznie sięgniemy po krem, ten nie współgra z niewchłoniętym serum czy innym kremem i dochodzi np. do rolowania się produktu, które nie występowało wcześniej.  
Składniki znajdujące się w kosmetykach są skuteczne wtedy, gdy docierają do odpowiednich warstw skóry, dlatego aby w pełni wykorzystać potencjał swoich ulubionych produktów pielęgnacyjnych, warto poświęcić kilka dodatkowych minut, żeby mogły się bez przeszkód wchłonąć  
ℹ Informacje o rekomendowanych odstępach czasowych znajdziecie w zaleceniach na opakowaniach poszczególnych produktów, a także w naszych postach. W razie jakichkolwiek wątpliwości zachęcamy Was do zadawania pytań w komentarzach lub kontaktu z nami w wiadomości prywatnej  
Mamy nadzieję, że po zapoznaniu się z dzisiejszym postem, zwrócicie jeszcze większą uwagę na ten aspekt  Dajcie znać w komentarzach, ile czasu poświęcacie na poranną i wieczorną pielęgnację ⏳ 
#BasicLab #wzwiązkuzpielęgnacją #świadomapielęgnacja #skutecznapielęgnacja #pielęgnacja #wchłanianieskładnikówaktywnych</t>
  </si>
  <si>
    <t>Już za kilka dni obchodzimy 6. urodziny BasicLab!  
 Kiedy patrzymy wstecz, na te niesamowite 6 lat widzimy wielką pasję, zaangażowanie i ogrom wykonanej pracy. A co dziś czujemy? Radość i dumę! Przez te lata nie tylko rozwijałyśmy naszą markę, ale przede wszystkim pomagałyśmy tysiącom skór! Liczba osób, którym udało się odzyskać pewność siebie dzięki BasicLab, już dawno przekroczyła nasze oczekiwania. To dla nas niesamowity zaszczyt! 
 Nasza podróż nie byłaby możliwa bez niesamowitej społeczności BasicLovers – jesteście naszą inspiracją i motywacją do działania. Wasze historie, opinie i sugestie naprawdę kształtują naszą markę. To dzięki Wam stale rozwijamy się i tworzymy nowe produkty, które odpowiadają na najczęstsze problemy skóry. Zapewniamy Was, że to dopiero początek, a my nie spoczywamy na laurach. Dobrze wiecie, jak lubimy Was rozpieszczać...ale o tym już niebawem!  
 6 urodziny obchodzi się tylko raz, więc postanowiliśmy uczcić to wyjątkowe wydarzenie. Wszystkie ręce na pokład i rozpoczynamy przygotowania! Balony, serpentyny, konfetti stworzą szampańską atmosferę!  
 Dziękujemy, że jesteście z nami w tej podróży. Do zobaczenia na naszych profilach, gdzie czekać będą na Was kolejne niespodzianki!  
Gotowi na wspólne świętowanie?  
#BasicLab #urodziny #6urodzinyBasicLab #świadomapielęgnacja</t>
  </si>
  <si>
    <t>Czy wiecie, dlaczego wsparcie BHL jest kluczowym elementem pielęgnacji?  
Bariera hydrolipidowa to niewidzialna warstwa ochronna na naszej skórze, która znajduje się na powierzchni warstwy rogowej naskórka ️ Składa się głównie z wody oraz lipidów, a dokładniej powstaje z wydzielin gruczołów łojowych i potowych.  
Mieszaninę potu tworzą: 
 woda, 
 kwas mlekowy, 
 mocznik, 
 jony wapnia, potasu, sodu i magnezu. 
Natomiast w skład mieszaniny sebum wchodzą: 
 mono-, di- i triglicerydy, 
 wolne kwasy tłuszczowe, 
 woski i wyższe estry,  
 skwalen, 
 estry cholesterolu, 
 wolny cholesterol. 
Płaszcz hydrolipidowy pełni bardzo ważną funkcję - tworzy barierę ochronną między środowiskiem zewnętrznym a skórą. Tym samym:
✨ zapobiega przeznaskórkowej utracie wody, 
✨ chroni przed działaniem czynników zewnętrznych i „złymi” bakteriami, 
✨ zmniejsza wrażliwość na promieniowanie słoneczne, 
✨ dba o równowagę kwasowo-zasadową płynów wytwarzanych przez gruczoły łojowe, określaną jako pH naszej skóry. 
Zaburzenie równowagi BHL niesie ze sobą wiele nieprzyjemnych objawów: 
 wzmożoną wrażliwość i reaktywność skóry, 
 nieprzyjemne uczucie ściągnięcia (zwłaszcza po umyciu twarzy), 
 jednoczesne przesuszenie i nadprodukcja sebum, 
 podrażnienie i zaczerwienienie, a nawet swędzenie lub pieczenie, 
 pojawienie się niedoskonałości. 
Jeśli zaobserwujecie u siebie takie objawy, to znak, by szczególnie zatroszczyć się skórę, stosując produkty, które pomogą odbudować warstwę ochronną  Świetnie sprawdzą się do tego kosmetyki zawierające nasze niezastąpione składniki regenerujące: 
 ektoinę, 
 trehalozę, 
 ceramidy. 
Każda skóra, niezależnie od jej rodzaju, potrzebuje nawilżających i odżywczych składników, dlatego zalecamy stosowanie produktów o takim działaniu w codziennej pielęgnacji, by zachować barierę hydrolipidową w równowadze i móc cieszyć się zdrową skórą  
Zapoznajcie się z naszą karuzelą, by dowiedzieć się: 
❓ Co może zaburzyć BHL? 
❓ Jak ją odbudować? 
❓ Jakie działanie wykazują ektoina, trehaloza i caramidy i w których produktach z naszej oferty je znajdziecie? 
Czy dbacie regularnie o barierę ochronną skóry?  Jesteście team emu-żel, trehaloza czy ceramidy?  
#BasicLab #BHL #równowaga</t>
  </si>
  <si>
    <t>➡️ Wybór odpowiednich produktów do pielęgnacji skóry to kluczowy krok, który wpływa nie tylko na jej wygląd, ale również na samopoczucie i pewność siebie. Czym powinniśmy się więc kierować? Zdecydowanie preferencjami oraz aktualnymi potrzebami naszej skóry! 
Mamy świadomość, że wciąż rosnąca gama naszych produktów może przyprawić o mały zawrót głowy, dlatego dziś śpieszymy z podpowiedzią w obrębie gamy COMPLEMENTIS ✨
 TREHALOZOWE KREMY 
Podstawową funkcją kremów trehalozowych jest długotrwałe nawilżenie skóry i przeciwdziałanie odwodnieniu. Skupiają się one na przywróceniu równowagi skórze oraz zapewnieniu wzmocnienia i ochrony przed czynnikami zewnętrznymi.
Lekką konsystencję polecamy skórze suchej, normalnej, mieszanej i potrzebującej regeneracji. Bogata konsystencja odpowiednia jest dla skóry suchej, przesuszonej i odwodnionej.
 LEKKA EMULSJA NORMALIZUJĄCA 
Zawiera kompleks komórek macierzystych noni, który przywraca balans mikrobiomu, redukuje produkcję sebum, zmniejsza widoczność „porów” oraz glicyryzynę o działaniu kojącym i wyrównującym koloryt. Emulsję polecamy skórze tłustej, mieszanej i wrażliwej, z każdym rodzajem trądziku i niedoskonałościami.
 PREBIOTYCZNY KREM WYCISZAJĄCY 
Zawiera w składzie prebiotyki, które nawilżają, wspierają równowagę mikrobiomu i wspomagają redukcję niedoskonałości. Dzięki zawartości wąkrotki azjatyckiej, krem koi i wspiera prawidłową regenerację zmian skórnych, zmniejszając ryzyko powstawania blizn i przebarwień pozapalnych. Krem rekomendujemy skórom wrażliwym, tłustym, mieszanym lub normalnym, z trądzikiem lub niedoskonałościami.
 CERAMIDOWE KREMY 
Kremy ceramidowe są przede wszystkim regenerujące, dzięki zawartości ceramidów uzupełniają lipidy naskórka odbudowując BHL. Są szczególnie polecane przy podrażnieniach skóry, w tym po zabiegach medycyny estetycznej.
Lekką konsystencję polecamy skórze suchej, mieszanej, tłustej, z zaburzoną BHL. Bogata konsystencja odpowiednia jest dla skóry suchej, przesuszonej, atopowej i wrażliwej.
Który z nich obecnie znajduje się w Waszej pielęgnacji? Jesteśmy bardzo ciekawe! 
#BasicLab #świadomapielęgnacja #skutecznapielęgnacja #pielęgnacja #complementis</t>
  </si>
  <si>
    <t>Jaką witaminę C wybrać? Bardzo często otrzymujemy takie pytania, dlatego postanowiłyśmy przygotować dla Was zestawienie właściwości i działania witaminy C i jej pochodnych, które znajdziecie w naszych serach  
Witamina C jest jednym z najczęściej wybieranych składników aktywnych Jej stosowanie daje nam multum benefitów - efektywnie rozświetla, nawilża, ujednolica koloryt czy niweluje oznaki starzenia ✨ 
Warto wiedzieć, czym charakteryzuje się każda pochodna witaminy C, by móc świadomie wybrać najlepszą dla swojej skóry  
L-Ascorbic acid 
To najlepiej przebadany, podstawowy rodzaj witaminy C. Wykazuje największą aktywność biologiczną, dlatego efekty są szybko zauważalne. Jest idealnym przeciwutleniaczem, wzmacnia strukturę kolagenu, zapobiega zmarszczkom i redukuje już istniejące. Jest stabilna w niskim pH, dlatego nie jest zalecana cerom bardzo wrażliwym, ze względu na możliwość podrażnienia. 
Ascorbyl Glucoside 
Pochodna powstająca w wyniku połączenia kwasu askorbinowego z cząsteczką glukozy, która ją stabilizuje. Uwalnia się stopniowo i wnika w głębsze warstwy skóry. Rekomendujemy ją cerom naczynkowym i z utratą elastyczności. 
3-O-Ethyl Ascorbic Acid 
Jest ultrastabilną pochodną witaminy C zachowującą wszystkie jej funkcje i właściwości. Chroni przed wolnymi rodnikami, hamuje procesy starzenia oraz rozjaśnia przebarwienia różnego typu. Ze względu na jej aktywność w fizjologicznym pH skóry zminimalizowane jest ryzyko jej podrażnienia. Jest szczególnie polecana do cery wrażliwej. 
Ascorbyl Tetraisopalmitate 
To nowoczesna, bardzo stabilna pochodna witaminy C rozpuszczalna w tłuszczach, dzięki czemu ma duże powinowactwo do warstwy lipidowej skóry, co wpływa na jej skuteczność. Ma silne właściwości przeciwrodnikowe, opóźniające procesy starzenia się skóry, działa odżywczo i zapobiega przeznaskórkowej utracie wody. Łatwo wnika do warstwy lipidowej skóry i nadaje się dla skóry suchej oraz z zaburzoną równowagą bariery hydrolipidowej. 
Zajrzyjcie do karuzeli, gdzie dowiecie się, w jakich serach BasicLab znajdziecie opisane formy witaminy C  
Którą wybierzesz dla swojej skóry?  
#BasicLab #wzwiązkuzpielęgnacją #witaminaC</t>
  </si>
  <si>
    <t>Panie i Panowie, przedstawiamy doskonałość samą w sobie, która nieustannie wraca na salony, podbijając kolejne serca! Przed Wami królowa trehaloza 
 Czym dokładnie jest trehaloza?
To disacharyd, zbudowany z dwóch cząsteczek glukozy połączonych wiązaniem α -glikozydowym. Naturalnie występuje w różnych organizmach takich jak: drożdże, grzyby, owady, bakterie i niektóre rośliny  Czy wiecie, że jej specjalne właściwości umożliwiają tym organizmom przetrwanie nawet w najtrudniejszych warunkach klimatycznych? Trehaloza może zastąpić wodę podczas suszy i uchronić organizm przed nieodwracalnymi uszkodzeniami 
 Za co ją kochamy?
Trehaloza znana ze swoich właściwości higroskopijnych, nastawiona jest przede wszystkim na nawilżanie oraz wspieranie procesów regeneracji naskórka. Serum z trehalozą nie tylko nawilża, ale wzmacnia naturalne funkcje bariery ochronnej naskórka. Łagodzi i przeciwdziała podrażnieniom, a także uelastycznia i ujędrnia skórę 
 Dla kogo?
Serum z trehalozą przeznaczone jest do wszystkich rodzajów skóry, szczególnie: 
 normalnej, suchej i bardzo suchej,
 potrzebującej ukojenia,
 z zaburzoną barierą hydrolipidową,
 z oznakami starzenia się skóry (w tym zmarszczkami).
✅ Serum jest doskonałe w pielęgnacji warstwowej oraz w profilaktyce przeciwstarzeniowej. Rekomendowane jest podczas stosowania wszelkich kuracji wysuszających np. retinoidami czy kwasami.
 Kiedy możecie spodziewać się efektów?
✔️ Dogłębne nawilżenie  1-4 tygodni
✔️ Poprawa elastyczności  4-8 tygodni
✔️ Redukcja zmarszczek  4-8 tygodni
 Czy w Waszej rutynie gości nasza Królowa? 
 #BasicLab #trehaloza #wzwiązkuzpielęgnacją #pielęgnacjaskóry #świadomapielęgnacja #skutecznapielęgnacja #nawilżenie</t>
  </si>
  <si>
    <t>Czy pielęgnując skórę twarzy pamiętacie też o okolicach oczu? Dzisiaj opowiemy Wam, dlaczego jest to takie ważne oraz wyjaśnimy czym różnią się okolice oczu od reszty skóry twarzy  
️ Skóra pod oczami jest czterokrotnie cieńsza niż w pozostałych częściach twarzy i ma zaledwie 0,5 mm grubości. Naskórek wokół oczu również jest bardzo cienki, dlatego mogą przez niego prześwitywać naczynia krwionośne. 
️ Ze względu na słabe krążenie krwi oraz limfy, pod oczami mogą pojawiać się obrzęki czy cienie, które uwydatniają się w okresie zmęczenia czy stresu. 
️ W porównaniu do skóry twarzy, pod oczami mamy również bardzo mało gruczołów łojowych, przez co jest ona podatna na przesuszenie. Zawiera również mniejsze ilości kolagenu, elastynu i glikozaminoglikanów, co czynią ją bardziej narażoną na powstawanie zmarszczek. 
️ Czy to znaczy, że skora pod oczami ma wszystkiego mniej? Nie do końca! W tych okolicach znajdziemy więcej mastocytów, czyli komórek odpowiedzialnych za powstawanie reakcji alergicznych.  
️ W skórze pod oczami znajduje się bardzo dużo mięśni, dzięki którym możemy mrugać oraz mrużyć oczy, a które niestety powodują również powstawanie zmarszczek mimicznych. 
Na powstawanie zmarszczek, cieni, worków i obrzęków wokół oczu wpływ ma nie tylko budowa skóry, ale również inne czynniki zewnętrzne i wewnętrzne: 
szkodliwe czynniki zewnętrzne (wiatr, promieniowanie słoneczne, klimatyzacja, sztuczne oświetlenie), 
długotrwała praca przed monitorem, 
stres, 
dym tytoniowy, 
choroby skóry (AZS, łuszczyca, alergie), 
zaburzenia hormonalne, 
nieprawidłowa pielęgnacja skóry pod oczami. 
Wszystkie powyższe właściwości skóry w okolicach oczu oraz czynniki zewnętrzne, na które jest narażona świetnie tłumaczą, dlaczego pielęgnacja skóry wokół oczu powinna różnić się od tej, którą stosujemy na całą twarz. Produkty ukierunkowane na ujędrnienie oraz redukcję cieni, worków czy opuchnięć pod oczami dadzą świetne efekty, a przy tym będą bezpieczne dla wrażliwej i delikatnej skóry tych okolic  
Produktu do stosowania na powieki przechodzą badania okulistyczne, które potwierdzają ich bezpieczeństwo w przypadku dostania się do oczu ❗ 
Macie ulubione produkty do pielęgnacji skóry wokół oczu?  
#BasicLab #skutecznapielęgnacja #świadomapielęgnacja #pielęgnacja #serumpodoczy #krempodoczy</t>
  </si>
  <si>
    <t>Czy Wasza skóra się przetłuszcza? 
Sebum, czyli łój, to mieszanina substancji lipidowych produkowanych przez gruczoły łojowe rozmieszczone na naszym ciele. Najwięcej znajduje się ich na twarzy, głowie i klatce piersiowej. Łój pełni bardzo istotną funkcję i jest niezbędnym elementem do zachowania właściwej równowagi w skórze ⚖️ Bez niego skóra staje się odczuwalnie sucha, mniej elastyczna i szybciej tworzą się na niej zmarszczki  
Zdarza się jednak, że dochodzi do zjawiska zwanego nadprodukcją sebum (łojotoku), w efekcie czego jest ono produkowane w większej ilości  Skóra zaczyna się wyraźnie wyświecać w ciągu dnia, jest tłusta i lepka ✨ Osoby dotknięte łojotokiem bardzo często zmagają się także z nadmiernie rozszerzonymi porami, a także z nasileniem zmian trądzikowych (zwłaszcza zaskórników) – sebum wydzielane w nadmiarze może zatykać ujścia gruczołów łojowych, a dodatkowo stanowi idealną pożywkę dla bakterii  
Przyczyną nadprodukcji sebum mogą być zarówno czynniki zewnętrzne, jak i wewnętrzne. Są to: 
 uwarunkowania genetyczne, 
 gospodarka hormonalna, 
 niewłaściwy sposób odżywiania, 
 długotrwały stres, 
 środowisko życia, 
 nieprawidłowa pielęgnacja. 
To dlatego ważne jest, by dbać o skórę kompleksowo  
Doskonale wiemy, jak problematyczny potrafi być łojotok, dlatego postanowiłyśmy przybliżyć Wam ten temat w dzisiejszej karuzeli  Zapoznajcie się z nią, by dowiedzieć się: 
❓ Jakie substancje wchodzą w skład łoju? 
❓ Jakie znaczenie dla skóry ma sebum? 
❓ Jaki wpływ mają czynniki zewnętrzne i wewnętrzne na wydzielanego łoju? 
❓ W jaki sposób uregulować wydzielanie sebum? 
❓ Które produkty z naszej oferty warto wprowadzić do swojej pielęgnacji? 
Czy Wasza skóra się wyświeca? Jak sobie z tym radzicie?  Koniecznie dajcie nam znać w komentarzach!  
#BasicLab #pielęgnacja #wzwiązkuzpielęgnacją #świadomapielęgnacja #skutecznapielęgnacja #sebum #łojotok #regulacjasebum</t>
  </si>
  <si>
    <t>Jesteście Team:
#LekkaEmulsja
SPF50+ 
#LekkiKremSPF50+?</t>
  </si>
  <si>
    <t>Czy znacie rodzaj swojej skóry? 
Zawsze powtarzamy, że każda skóra jest inna i powinno się do niej podchodzić indywidualnie  Aby pielęgnacja przynosiła jak najlepsze efekty, konieczne jest jej dopasowanie do konkretnych potrzeb. W tym celu warto przyjrzeć się skórze uważnie, by określić jej typ i podtyp 
❓ Czym one właściwie są?
To klasyfikacja, która opisuje charakterystyczne cechy skóry. Typy bazują głównie na aktywności gruczołów łojowych, natomiast podtypy określają dodatkowe cechy, takie jak zmiany mikrozapalne, przebarwienia czy naczynka.
 TYPY SKÓRY 
➡️ normalna – charakteryzuje się równowagą między ilością wydzielanego sebum a nawilżeniem
➡️ sucha – sebum jest wydzielane w za małej ilości
➡️ tłusta – sebum jest wydzielane w za dużej ilości
➡️ mieszana – jest kombinacją dwóch typów skóry
 Rozpoznając swój typ skóry, można bazować na samych obserwacjach lub wspomóc się testem chusteczki. Wystarczy dokładnie oczyścić twarz, używając delikatnego produktu myjącego, osuszyć ją i odczekać 50-60 minut. Następnie należy przyłożyć do skóry jedną warstwę chusteczki higienicznej – wyraźne, tłuste plamy będą świadczyć o dużej ilości sebum, natomiast suche obszary o jego braku 
 PODTYPY SKÓRY 
➡️ wrażliwa – delikatna i reaktywna
➡️ odwodniona – o niewystarczającym poziomie nawilżenia
➡️ naczynkowa – z tendencją do zaczerwienień
➡️ trądzikowa – z tendencją do niedoskonałości
➡️ z oznakami starzenia - z utratą jędrności i zmarszczkami
O ile spośród 4 typów cery możemy określić u siebie tylko jeden, tak podtypów można mieć kilka lub nie mieć ich w ogóle 
 Rodzaj skóry w dużej mierze jest uwarunkowany genetycznie, jednak mają na niego wpływ również takie czynniki jak środowisko i styl życia, zmiany hormonalne czy stosowane kosmetyki. Cechy cery mogą się zmieniać wraz z wiekiem oraz na skutek wspomnianych czynników zewnętrznych i wewnętrznych, dlatego uważna obserwacja skóry jest niezwykle istotna – pozwala zareagować w odpowiednim czasie na jej aktualne potrzeby ❤️
Zapoznajcie się z dzisiejszą karuzelą, by poznać dokładną charakterystykę poszczególnych typów i podtypów skóry i dajcie nam znać w komentarzach, jaki macie rodzaj cery</t>
  </si>
  <si>
    <t>Czy zimowa rutyna pielęgnacyjna powinna różnić się od standardowej?   
W sezonie zimowym nasza skóra zachowuje się inaczej niż w cieplejszych porach roku  Zimne i suche powietrze jest pozbawione wilgoci, co spowalnia odbudowę funkcji bariery skóry. Przy stale utrzymujących się niskich temperaturach zmniejsza się poziom ukrwienia i odżywienia skóry, co prowadzi do braku blasku i ziemistego odcienia. Dlatego w tym okresie warto sięgać po bogatsze formuły, zwłaszcza jeśli dużo czasu spędzamy na zewnątrz.  
Wie o tym Marta ‍♀️ z zespołu BasicLab, która w sezonie zimowym szczególnie stawia na odżywienie swojej skóry – mieszanej, ale skłonnej do przesuszeń. Zobaczcie, jak zmienia się jej rutyna pielęgnacyjna zimą  
️ Rano, Marta oczyszcza twarz delikatną emulsją dermatologiczną  Następnie nakłada emulsyjne serum z 10% witaminą C, które aktywnie rewitalizuje i odżywia skórę ✨ Jako trzeci krok Marta wybiera krem na zimę, ponieważ wie, jak ważne jest domknięcie pielęgnacji produktem okluzyjnym. Krem lipidowy gwarantuje ochronę przed szkodliwymi warunkami zewnętrznymi, a jego bogata konsystencja dodatkowo zapewnia poczucie odżywienia i pełnego ukojenia  Na koniec nie zapomina o lekkiej emulsji SPF 50+, ponieważ ochrona przeciwsłoneczna jest jej stałym elementem pielęgnacyjnym. Promieniowanie UV, a w szczególności UVA jest z nami przez cały rok! Zimą nie jest ono niższe niż w lecie, co więcej ulega odbiciu od śniegu, co może powodować zwiększoną ekspozycję. 
Wieczorem po dwuetapowym oczyszczaniu, Marta aplikuje serum ujędrniające z czystymi peptydami miedzi, które pomaga zachować młody wygląd na dłużej  Następnie zapewnia skórze dodatkową dawkę odżywienia i regeneracji sięgając po serum z ceramidami  Na koniec trehalozowy krem, jednak w sezonie zimowym Marta zamienia lekką konsystencję na bogatą ✔️ Trehaloza przywraca skórze równowagę, niezbędną do jej prawidłowego funkcjonowania. 
Czy Wasza zimowa rutyna też ulega zmianie?  Dajcie znać w komentarzu, jakie produkty są z Wami zawsze, a po jakie lubicie sięgać w chłodniejsze dni ❄ 
#BasicLab #wzwiązkuzpielęgnacją #pielęgnacja #rutynapielęgnacyjna #ceramidy #trehaloza #kremnazimę #zimowapielęgnacja</t>
  </si>
  <si>
    <t>Ciąża to wyjątkowy czas w życiu kobiety, w którym trzeba zwracać uwagę na wiele aspektów. Jednym z nich jest pielęgnacja. Dzisiaj podpowiemy Wam, jak możecie pielęgnować skórę w tym okresie oraz jakich składników należy unikać 
W okresie ciąży niewskazane są:
❌ retinoidy – sera z retinolem, retinalem oraz balsam korygujący,
❌ serum na przebarwienia,
❌ kremy z gamy AMINIS na noc.
‍⚕️ Stosowanie peelingów kwasowych wymaga indywidualnej konsultacji z lekarzem. 
Wszystkie inne nasze produkty możecie śmiało stosować! ❤️ Pamiętajcie jednak, aby zachować ostrożność przy wprowadzaniu wszelkich nowych kosmetyków w okresie ciąży i obserwować reakcję skórną na dany produkt ❗
Spełniając Wasze prośby, stworzyłyśmy rutyny pielęgnacyjne, które odpowiadają na różne potrzeby skóry.
Zobaczcie przykładową rutynę dla skóry tłustej, skłonnej do niedoskonałości:
☀️Rano:
1. Normalizująca pianka myjąca do skóry tłustej, trądzikowej i wrażliwej
2. Primer tonizujacy do skóry tłustej, trądzikowej i wrażliwej
3. Antyoksydacyjne serum wyrównujący z witaminą C 15%
4. Punktowe serum na zmiany mikrozapalne z 7% AHA/BHA, 3% kwasu azelainowego i laktoferyną
5. Lekka emulsja ochronna SPF 50+
 Wieczorem:
1. Normalizujący płyn micelarny do skóry tłustej, trądzikowej i wrażliwej
2. Normalizująca pianka myjąca do skóry tłustej, trądzikowej i wrażliwej
3. Wygładzający płyn mikrołuszczający z 2% BHA i tripeptydem złuszczającym
4. Nawilżający emu-żel z 4% ektoiną, aminokwasami i beta-glukanem
5. Prebiotyczny krem wyciszający z 5% prebiotyków, 1% wąkrotki azjatyckiej i witaminą F
W karuzeli znajdziecie więcej specjalnie przygotowanych dla Was rutyn m.in. dla skóry:
 wrażliwej z oznakami starzenia,
 z trądzikiem różowatym,
 suchej,
 skłonnej do zapychania,
 naczynkowej,
 z zaburzoną BHL.
Pamiętajcie również, że zawsze możecie do nas napisać wiadomość prywatną ❤ Zawsze z przyjemnością odpowiemy na wszystkie Wasze pytania oraz pomożemy dobrać pielęgnację dopasowaną do potrzeb Waszej skóry 
Podzielcie się z nami w komentarzach, która z rutyn najlepiej odpowiada potrzebom Waszej skóry ❤️
#BasicLab #wzwiązkuzpielęgnacją #pielęgnacjawciąży #świadomapielęgnacja</t>
  </si>
  <si>
    <t>„Serum z ceramidami to mój ulubiony produkt!” Często słyszymy od Was to zdanie i same je podzielamy  
  Ceramidy to niezbędne składniki aktywne w codziennej pielęgnacji każdego rodzaju cery, szczególnie polecane tym przesuszonym, dojrzałym czy skłonnym do podrażnień. Odbudowują barierę lipidową, nawilżają, regenerują oraz chronią naskórek przed utratą wody.      Nasze różowe serum pokochałyśmy przede wszystkim za to, że jest wielofunkcyjne. Ma delikatną, mleczną formułę, która szybko się wchłania. Zawarte w buteleczce ceramidy z grupy NP i AP zapewniają działanie odżywcze, odbudowują barierę hydrolipidową i niczym kompres regenerują warstwę rogową naskórka.   
Dodatkowo zawarta w serum: 
 Naturalna witamina E, jako skuteczny antyoksydant, spowalnia procesy starzenia się oraz posiada zdolność do redukcji uszkodzeń struktury skóry. 
 Olej z dzikiej róży efektywnie chroni naskórek przed utratą wilgoci, zapewnia mu gładkość i elastyczność. Posiada także właściwości antyoksydacyjne, chroniące przed działaniem wolnych rodników. 
 Olej z ogórecznika, bogaty w kwasy Omega 6, odżywia skórę, wspomagając jej regenerację i łagodząc podrażnienia.  
 Obecny w serum prebiotyk dba o mikrobiom skóry, który stanowi naturalny płaszcz ochronny. 
  Posiadacie serum z ceramidami w swojej pielęgnacji?   
  #BasicLab #wzwiązkuzpielęgnacją #pielęgnacjaskóry #ceramidy #świadomapielęgnacja #skutecznapielęgnacja #serumzceramidami #bhl</t>
  </si>
  <si>
    <t>Dermocosmetics czy Cosmetology?  
Często pytacie się nas czym różnią się sera w wersji Dermocosmetics i Cosmetology. Nie próżnujemy i przedstawiamy Wam dziś skompletowane informacje, które rozjaśnią Wam tę kwestię  Jakie różnice możecie zauważyć ❓ 
 Dostosowanie do indywidualnych potrzeb  
Zarówno Dermocosmetics, jak i Cosmetology, zostały stworzone z myślą o różnorodnych skórach. Wybierając produkty z obu linii, możesz dostosować pielęgnację do konkretnych potrzeb. 
 Wyższe stężenie głównych składników aktywnych  
Sera w wariancie Cosmetology nie tylko odzwierciedlają właściwości ser Dermocosmetics, ale posiadają również wyższe stężenie wiodących składników aktywnych. 
 Dodatkowe substancje dla kompleksowej pielęgnacji  
Większość produktów w wersji Cosmetology nie tylko zawierają te same składniki co Dermocosmetics, ale także dodatkowe substancje, aby rytuał pielęgnacyjny mógł być jeszcze bardziej kompletny. 
Uwielbiamy wspierać Was w budowaniu udanego związku z pielęgnacją, dlatego w dzisiejszej karuzeli przygotowałyśmy dla Was porównawcze zestawienie produktów z gamy ESTETICUS  Zapoznajcie się z nią, aby: 
✔️ odkryć dokładne różnice między danymi produktami w wariantach Dermocosmetics i Cosmetology. 
✔️ dowiedzieć się, jakie składniki skrywają w swoich formulacjach poszczególne sera. 
✔️ poznać działanie i zobaczyć jakich efektów możesz się spodziewać, zarówno po kosmetykach Dermocosmetics, jak i Comsetology. 
✔️ dostosować pielęgnację do indywidualnych potrzeb swojej skóry. 
Wybierajcie świadomie i cieszcie się pielęgnacją spełniającą Wasze pielęgnacyjne oczekiwania!  
Czy wiedzieliście o tych różnicach? Należycie do teamu Dermocosmetics czy Cosmetology?  
#BasicLab #wzwiązkuzpielęgnacją #świadomapielęgnacja #pielęgnacja #Dermocosmetics #Cosmetology</t>
  </si>
  <si>
    <t>BasicLoverko/rze, jaka jest Twoja historia w związku z pielęgnacją❓
Opowiedz ją, zainspiruj innych i otrzymaj video konsultację z naszą ekspertką oraz dobrane do potrzeb Twojej skóry kosmetyki BasicLab! 
Droga do zdrowej skóry bywa kręta i wyboista. Część z Was jest na jej początku, inni w trakcie, ale są tu także osoby, które zbudowały już zdrową relację ze skórą. Ich historie trafiają do nas codziennie. Są smutne i poruszające, ale też inspirujące i dodające otuchy. Choć bywa trudno, a na efekty czasem trzeba czekać, to warto, bo relacja ze skórą, to relacja na całe życie. Nauczmy się o nią dbać. 
Akcja TWOJA HISTORIA W ZWIĄZKU Z PIELĘGNACJĄ powstała, aby wspierać, inspirować i przypominać, że warto być wytrwałym i nie poddawać się w dążeniu do zdrowej skóry  
Opowiedz nam swoją historię! Może zainspiruje kogoś do zmiany nawyków i rozpoczęcia świadomej pielęgnacji, może da nadzieję, że efekty w końcu przyjdą, a może będzie wirtualnym uściskiem i powiedzeniem “nie jesteś sama/sam, mam tak samo”  
Wybrane filmy będziemy publikować na naszych mediach społecznościowych. 
Jak wziąć udział?  
➡ Nagraj krótkie wideo (20-45 sek) na którym opowiadasz swoją pielęgnacyjną historię. Co zmieniła u Ciebie świadoma pielęgnacja? 
➡ Wideo należy nagrać w pionie (rozdzielczość 1080x1920), w formacie mp4, w jakości HD/4K 60 klatek. 
➡ Zgłoszenie wraz z wideo wyślij na video.porada@basiclab.pl. W treści maila dopisz: Akceptuję regulamin oraz wyrażam zgodę na przetwarzanie danych osobowych. 
➡ Regulamin programu znajdziesz na https://basiclab.shop/ 
➡ Każda osoba, której video zostanie udostępnione, otrzyma nagrodę w postaci konsultacji video z ekspertką marki BasicLab oraz dobrane do potrzeb skóry 5️⃣ produktów. 
 Zgłoszenia przyjmujemy do 26.01.2024 r. 
BasicLovers, w Was siła! Czekamy z niecierpliwością na Wasze wideo  
#BasicLab #świadomapielęgnacja #związkuzpielęgnacją #relacjezeskórą #Twojahistoriawzwiązkuzpielęgnacją #skutecznapielęgnacja #pielęgnacja</t>
  </si>
  <si>
    <t>Witajcie w Nowym Roku!  
Czas na zakończenie jednego rozdziału i rozpoczęcie nowego, pełnego nowych wyzwań i możliwości. Dla wielu z nas Nowy Rok to nie tylko zmiana kalendarza, ale prawdziwa szansa na rozwój i zdobywanie nowych doświadczeń  
Z tej okazji przygotowałyśmy dla Was wykreślankę — pierwsze 3 słowa, które zobaczycie, opiszą to, czego potrzebuje Wasza skóra w tym roku! Czy udało się trafić? Koniecznie dajcie nam znać w komentarzach! Jesteśmy bardzo ciekawe!   
U nas padło na nawilżenie, rozświetlenie i ujędrnienie!  
#BasicLab #świadomapielęgnacja #wzwiązkuzpielęgnacją #pielęgnacja #nowyrok #postanowienianoworoczne #2024</t>
  </si>
  <si>
    <t>Rok 2023 był dla nas niezwykłym okresem, pełnym nowości, wyzwań i troski o Waszą skórę!  Dziękujemy, że byliście z nami, krok w krok, w tej pięknej podróży 
W ciągu ostatnich dwunastu miesięcy: 
 wdrożyłyśmy aż 34 niesamowitych nowości,  
 uruchomiłyśmy nasz pierwszy cykl mailingowy,  
 odmieniłyśmy skóry kolejnych kilkudziesięciu osób w programie Metamorfozy,  
 otrzymałyśmy certyfikat ,,Kosmetyki Bez Okrucieństwa”, 
 w telewizji pojawiły się nasze kampanie, 
 dostałyśmy wiele branżowych nagród, które potwierdziły ogrom miłości do BasicLab, 
 dzięki Waszemu zaangażowaniu nasz Instagram przez wiele miesięcy zajmował pierwsze miejsce w rankingu SoTrender w kategorii pielęgnacja, podkreślając aktywność użytkowników, 
 odpowiedziałyśmy również na prawie 65 000 Waszych wiadomości!  
Najbardziej jednak jesteśmy wdzięczne za ogrom zaufania, jakim obdarzacie nas każdego roku. Jesteśmy niesamowicie dumne i wzruszone. To właśnie dzięki Wam codziennie możemy rozwijać naszą markę  Dziękujemy Wam za ten rok, za wsparcie oraz każdy komentarz i każdą wiadomość. 
Tymczasem, zanim wyruszycie świętować, kilka słów od nas… 
W nadchodzącym roku życzymy Wam realizacji planów i marzeń oraz odwagi, by iść po swoje. Bądźcie zdrowi i szczęśliwi. Niech Wasza relacja ze skórą, zbudowana na trwałych fundamentach, przynosi Wam wiele radości. A my obiecujemy, że nie spoczniemy na laurach i w dalszym ciągu będziemy pracować nad kosmetykami, które skradną Wam serca!  
Jeszcze raz dziękujemy i życzymy Wam szczęśliwego Nowego Roku!  
Do usłyszenia w następnym! ❤️ 
#BasicLab #wzwiązkuzpielęgnacją #świadomapielęgnacja #NowyRok #2024 #pielęgnacja</t>
  </si>
  <si>
    <t>Nieubłaganie zbliżamy się do końca 2023 roku. To był wspaniały i przełomowy czas  
Patrząc wstecz, nie możemy nie zauważyć, ile wspólnie osiągnęliśmy. Razem przeszliśmy przez wiele, zdobywając doświadczenia, pokonując wyzwania i rozwijając się jako społeczność. Wasze zaangażowanie w pielęgnację skóry i przywiązanie do naszych dermokosmetyków zawsze nas inspiruje  
Wielu postrzega Nowy Rok jako symboliczny moment do podjęcia nowych wyzwań. Myślimy więc o nim jako o możliwości do odkrywania nowych aspektów pielęgnacji skóry i dbania o siebie w jeszcze bardziej kompleksowy sposób. 
Dla nas każdy nowy dzień to szansa na doskonalenie naszych produktów, abyście zawsze mogli cieszyć się piękną i zdrową skórą. Jednakże, bez Waszej pasji i zaangażowania, nasza podróż nie byłaby tak ekscytująca  
Dziękujemy, że jesteście częścią naszej BasicLabowej rodziny. Nie możemy się doczekać kolejnych wyzwań, które razem pokonamy w nadchodzącym roku. Razem tworzymy niepowtarzalny rozdział w naszej historii pielęgnacyjnej!  
 Pytamy Was, drodzy BasicLovers, czy dowiedzieliście się czegoś nowego w dziedzinie pielęgnacji? A może odkryliście jakąś pielęgnacyjną perełkę, która podbiła Wam w tym roku serce? Chcielibyśmy poznać Was jak najlepiej!  
#basiclab #świadomapielęgnacja #wzwiązkuzpielęgnacją #pielęgnacja #nowyrok #2024 #NowyRokBasicLove</t>
  </si>
  <si>
    <t>Jesteście gotowi na szaleństwo sylwestrowej nocy?  Cekiny, brokat, błysk... A czy pamiętacie, aby zadbać o swój naturalny blask? 
Poznajcie nasz sposób na to, aby w tę wyjątkową noc Wasza skóra była napięta, odżywiona i rozświetlona! ✨ Mamy na myśli oczywiście zabieg bankietowy, który daje natychmiastowy efekt rozjaśnionej i promiennej skóry. Brzmi idealnie przed wieczorowym wyjściem?  
❗️ UWAGA❗️ Metoda ta przeznaczona jest wyłącznie dla osób, które mają bardzo dobrze zbudowaną tolerancję na retinoidy. Zabieg stosujcie okazjonalnie, wyłącznie wieczorem. 
*Wykonajcie go wcześniej niż kilka dni przed wielkim wyjściem, aby zobaczyć jak zareaguje skóra. 
DZIAŁANIE  
Zabieg bankietowy polega na połączeniu kwasu askorbinowego, czyli naszej turkusowej WITAMINY C, która przyczynia się do kompleksowego działania antyoksydacyjnego i przeciwstarzeniowego oraz RETIN_LU, który wpływa na procesy odnowy komórkowej, dzięki którym drobne linie i zmarszczki stają się mniej widoczne, a skóra widocznie odmłodzona.
STOSOWANIE  
Po umyciu i osuszeniu skóry twarzy zaaplikujcie turkusową witaminę C, a po ok. 20 minutach nałóżcie retin_l. Pamiętajcie, aby później zadbać o intensywne nawilżenie i regenerację skóry. W tej roli bardzo dobrze sprawdzi się nasza królowa trehaloza lub ceramidy zawarte w serum i kremie  
Próbowaliście tej metody? ✨  
#BasicLab #wzwiązkuzpielęgnacją #pielęgnacja #zabiegbankietowy #witaminaC #retinol #retinal #sylwester</t>
  </si>
  <si>
    <t>Mój ulubieniec od BasicLab w 2023 roku to…</t>
  </si>
  <si>
    <t>Czym są peptydy?  To związki tworzone przez cząsteczki aminokwasów, które połączone są ze sobą za pomocą wiązania peptydowego. Ich działanie jest bardzo zróżnicowane i wielofunkcyjne – działają napinająco, transportują substancje w głąb skóry i stymulują produkcję kolagenu. 
 Peptydy biomimetyczne to substancje syntetyczne odwzorowujące naturalne związki obecne w organizmie człowieka, które kierują procesami metabolicznymi, działając w ten sposób na konkretne komórki docelowe. Dzielimy je na: 
 Neuropeptydy (peptydy rozkurczające) – blokują przepływ impulsów wywołujących skurcz mięśni, dzięki czemu zmarszczki mimiczne ulegają spłyceniu, a skóra zostaje wygładzona. 
 Peptydy transportujące – jak sama nazwa wskazuje, transportują substancje niezbędne do prawidłowych procesów metabolicznych zachodzących w skórze takie jak jony metali. 
 Peptydy sygnałowe – ich głównym zadaniem jest stymulowanie produkcji białek macierzy komórkowej, syntezy kolagenu i elastyny oraz wzrostu fibroblastów. Dostarczanie tego typu substancji z zewnątrz do skóry właściwej będzie sygnałem do produkcji nowych włókien kolagenu, a tym samym doprowadzi do poprawy wyglądu i elastyczności skóry. 
Dlaczego warto w swojej pielęgnacji sięgać po produkty z peptydami ❓ 
✨ stymulują produkcję kolagenu, 
✨ rozjaśniają przebarwienia, 
✨ pobudzają skórę do regeneracji i odbudowy, 
✨ wspomagają utrzymanie odpowiedniego nawilżenia skóry, 
✨ redukują oznaki starzenia, w tym zmarszczki mimiczne, 
✨ wygładzają i działają lifitingująco. 
Znajdziecie u nas mnóstwo produktów, które zawierają te dobroczynne składniki! Są to, między innymi: 
 Serum ujędrniające 0,5% czystych peptydów miedziowych 
 Serum z trehalozą 10% i 5% peptydem 
 Serum z trehalozą 15% i 10% peptydem 
 Serum regenerujące strukturę skóry z ceramidami 1% i kompleksem peptydów 5% 
 Liftingujące serum pod oczy i na powieki z 10% kompleksem peptydów i ceramidami 
 Serum peptydowe pod oczy z Argireliną 10% 
 Krem aktywnie rewitalizujący pod oczy na dzień z 3% aminokwasów 
… i wiele więcej! O tym przeczytacie w naszej karuzeli ☝️ 
Macie już swojego ulubieńca?  
#BasicLab #wzwiązkuzpielęgnacją #peptydy</t>
  </si>
  <si>
    <t>Kochani BasicLovers, jak Wasze przygotowania do świąt?  My jeszcze w delikatnym pośpiechu przyozdabiamy naszą choinkę, aby zachowała jędrność i elastyczność przez całe święta i jeszcze dłużej 
Ale dekoracje to nie wszystko  Dziś chcemy złożyć Wam życzenia na te wyjątkowe, nadchodzące chwile...
W tym świątecznym czasie życzymy Wam momentu na RESTART i odnalezienie RÓWNOWAGI ✨ Pamiętajcie, że to Wy wiecie najlepiej, czego potrzebujecie — wsłuchajcie się w siebie i pozwólcie sobie po prostu być ❤️  
Wesołych Świąt i Szczęśliwego Nowego Roku! Życzy Zespół BasicLab 
#BasicLab #wzwiązkuzpielęgnacją #życzenia #życzeniaświąteczne #święta</t>
  </si>
  <si>
    <t>Związki aluminium w INCI wywołują wiele emocji. Czy jest to uzasadnione? Czy ich obecność w składzie produktu powinna wzbudzać niepokój? Jak zwykle odwołamy się do wiedzy naukowej, by odpowiedzieć na te pytania 
Aluminium to szeroko rozpowszechniony w naturze pierwiastek o nazwie glin. Najczęściej jego sole znajdziecie w INCI antyperspirantów, gdyż w połączeniu z wilgocią zaczynają blokować pocenie, dzięki czemu redukują wzrost bakterii oraz nieprzyjemny zapach. To jedyne związki o takim działaniu, dlatego dzisiaj wyjaśnimy Wam, dlaczego nie warto się ich bać  
Związki aluminium możecie też znaleźć w produktach do pielęgnacji twarzy czy makijażu. Stosuje się tam składniki o innej budowie i działaniu niż w antyperspirantach. Mają one właściwości wygładzające, poprawiające rozprowadzanie czy też matujące.  
Związki glinu posądzane były o działanie kancerogenne – potencjalnie mają powodować raka piersi u kobiet ze względu na działanie na estrogen, który jest z nim związany. Czy tak działają? Na szczęście nie ❗️  
Wnioski takie wysnuto po publikacji badania przeprowadzonego in vitro – badania takie często nie mają potwierdzenia w rzeczywistości i tak też było tym razem. Na przełomie ostatnich 20 lat wielokrotnie udowodniono brak związku między rakiem piersi a stosowaniem antyperspirantów zawierających sole glinu w badaniach przeprowadzonych na ludziach. 
Większość glinu w naszym organizmie pochodzi nie z kosmetyków, a z pożywienia np. zbóż, serów żółtych, orzechów czy soli. 
Antyperspiranty wchłaniają się w niewielkim stopniu (zaledwie 0,012% nałożonej ilości), która nie wpływa na funkcjonowanie organizmu ani nie może wywołać raka piersi. 
Warto też pamiętać, że każdy składnik kosmetyków, co do którego istnieją jakiekolwiek podejrzenia o niepożądane działanie na ludzki organizm kierowany jest na dodatkowe badania, a jeśli podejrzenia się potwierdzą, stosowanie go zostaje zakazane. Nie ma od tego żadnych wyjątków ❗ 
✅Obecność związków glinu w produktach kosmetycznych od wielu lat potwierdza bezpieczeństwo ich działania  
Mamy nadzieję, że nasza dzisiejsza karuzela rozwiała Wasze wszelkie wątpliwości!  
#BasicLab #aluminium</t>
  </si>
  <si>
    <t>HO HO HO! Już za moment nastanie ten wyjątkowy, magiczny czas w roku  My już zaczęłyśmy odliczanie do świąt i naprawdę nie możemy się ich doczekać!   
Czy wiecie już, czym obdarujecie swoich najbliższych?  Dla tych z Was, którzy w wirze przygotowań do świąt, nie mieli czasu pomyśleć o upominkach dla bliskich, spokojna głowa  Jako pomocnicy Świętego Mikołaja przychodzimy z pomocą!  
Jako prezent #lastminute możecie podarować swoim bliskim kartę podarunkową  Bon obejmuje nie tylko możliwość wykorzystania go na zakupy w naszym sklepie, ale również darmową konsultację z naszymi ekspertkami, które dobiorą pielęgnację dopasowaną do potrzeb skóry ‍ To idealny pomysł na trafiony prezent!  
A czy pamiętacie o drobnym upominku dla siebie? Może to najlepszy czas, aby sprawić radość sobie? W końcu nikt nie wie czego nam właśnie potrzeba lepiej niż my sami ❤️ 
Jesteśmy bardzo ciekawe, które produkty BasicLab chcielibyście znaleźć pod choinką?  Koniecznie dajcie nam znać w komentarzach! 
#BasicLab #pielęgnacja #wzwiązkuzpielęgnacją #kosmetyki #święta #prezenty #świadomapielęgnacja #skutecznapielęgnacja</t>
  </si>
  <si>
    <t>Kochani BasicLovers! ❤️ 
Wiecie jak bardzo cenimy sobie transparentność i uczciwość w relacji z Wami, dlatego chcemy poinformować Was o nadchodzących zmianach, które są nieuniknione, by zapewnić Wam skuteczną pielęgnację  
Przez ostatni rok zatroszczyłyśmy się o stabilność cen naszych produktów, które pozostały niezmienione przez cały rok.️ Decyzja, którą podjęłyśmy w ostatnim czasie, nie była dla nas łatwa, jednak została podjęta w duchu troski o utrzymanie najwyższych standardów naszych kosmetyków  Najwyższa jakość i skuteczność to dla nas priorytet – w tej kwestii nie istnieją dla nas kompromisy ❌ 
Chciałybyśmy Wam przekazać, że od 1 stycznia 2024 roku w związku z różnymi czynnikami rynkowymi, będziemy zmuszone dokonać niewielkich podwyżek na naszych produktach. Starałyśmy się ze wszystkich sił, aby zmiana cen była minimalna i udało nam się – podwyżka będzie nawet niższa niż w ubiegłym roku. 
Co ważne – do końca grudnia możecie jeszcze zrobić zapasy Waszych ulubionych produktów w aktualnych cenach. 
Mamy nadzieję, że zrozumiecie tę decyzję i pozostaniecie z nami, tworząc razem wyjątkową społeczność opartą na zaufaniu i miłości do skutecznej pielęgnacji  Wasza lojalność do naszej marki jest dla nas bezcenna i zawsze dążymy do tego, byście byli zachwyceni efektami, jakie osiągacie, stosując nasze produkty  
#BasicLab #wzwiązkuzpielęgnacją</t>
  </si>
  <si>
    <t>Zdecydować się tylko na jeden produkt z rodziny BasicLab to nie lada wyzwanie, a już zwłaszcza w kategorii SERUM! Dlatego pozwólcie zadecydować przeznaczeniu i przyłóżcie palec do ekranu 
NORMALIZUJĄCE SERUM PRZECIW ZASKÓRNIKOM
Sprawdzi się do pielęgnacji skóry tłustej, mieszanej i trądzikowej, ze skłonnością do zaskórników (otwartych i zamkniętych). Redukuje istniejące niedoskonałości oraz zapobiega powstawaniu nowych.
SERUM Z TREHALOZĄ
Nie bez powodu trehaloza nosi miano królowej! Serum zapewnia wielokierunkowe działanie nawilżające, odbudowujące barierę lipidową oraz wypełniające zmarszczki mimiczne.
PEPTYDOWE SERUM POD OCZY
Zapewnia wielokierunkowe działanie – pobudza fibroblasty do produkcji włókien kolagenowych, dzięki czemu skóra zagęszcza się, staje się młodsza i jędrniejsza, działa na głębokie warstwy skóry, zastępując składniki wypełniające, co przyczynia się do jej naturalnego wygładzenia. 
❤️SERUM Z RETINOLEM
Nasz pielęgnacyjny mocarz! Poprzez stymulację skóry do odnowy, wyraźnie poprawia jej strukturę i jędrność, wygładza, a także redukuje widoczność porów i zmarszczek.
SERUM Z RETINALEM
Zdecydowanie lepszy wybór dla posiadaczy skór suchych oraz wrażliwych. Serum przeznaczone do wieczornej pielęgnacji cery, szyi i dekoltu, wykazuje skuteczne działanie przeciwzmarszczkowe i przeciwtrądzikowe. Kosmetyk zagęszcza skórę, widocznie ją odmładzając.
TRAWIASTA WITAMINA C
Skutecznie rozświetla skórę, efektywnie nawilża, wycisza podrażnienia i zmiany zapalne. Przywraca zdrowy wygląd skórze wrażliwej, w tym normalnej, mieszanej, tłustej i skłonnej do trądziku!
SERUM UJĘDRNIAJĄCE
Poprawia elastyczność skóry i optycznie wypełnia zmarszczki, pozwalając na zachowanie młodszego wyglądu na dłużej!
SERUM Z CERAMIDAMI
Zapewnia wielokierunkowe działanie odżywcze i niczym kompres regeneruje warstwę rogową naskórka oraz wzmacnia barierę lipidową skóry.
SERUM Z NIACYNAMIDEM
Obecny w składzie niacynamid efektywnie reguluje pracę gruczołów łojowych i zmniejszenia widoczności porów. Dodatkowo spłyca drobne linie, wygładza, zauważalnie poprawia strukturę i koloryt skóry.
Koniecznie dajcie nam znać, która perełka wpadła Wam w ręce!
#BasicLab</t>
  </si>
  <si>
    <t>Czy wiecie, że pory ma każdy z nas? 
To zupełnie normalne  Pory skóry to inaczej ujścia mieszków włosowych i gruczołów łojowych, widocznych w postaci większych bądź mniejszych „dziurek”. Są naturalnymi elementami skóry i pełnią ważną funkcję, gdyż odprowadzają na jej powierzchnię sebum, które zapobiega odparowywaniu wody z naskórka oraz wspiera równowagę BHL  Choć nie da się ich pozbyć, to wdrażając odpowiednią pielęgnację, można zmniejszyć ich widoczność 
1️⃣ OCZYSZCZANIE 
Zanieczyszczenie porów przez kosmetyki kolorowe i resztki martwego naskórka może być jedną z przyczyn rozszerzania się ujść gruczołów łojowych. Rozpoczynajcie pielęgnację skóry od skutecznego oczyszczania 
2️⃣ ZŁUSZCZANIE 
Regularne złuszczanie pomoże zapobiegać rozszerzaniu ujść gruczołów łojowych. Dlaczego?  
 Zapobiega to gromadzeniu się martwych komórek naskórka w obrębie gruczołów łojowych. Tym samym zmniejsza ryzyko ich zapychania, a w konsekwencji rozszerzania.
 Peelingi kwasowe wspomagają wymianę naskórkową, zmniejszając grubość warstwy rogowej naskórka.
 Kwasy AHA/PHA stymulują fibroblasty do produkcji włókien kolagenowych, co pozytywnie wpływa na poprawę struktury skóry.
❗ Pamiętajcie, żeby peeling kwasowy wykonywać nie częściej niż 2 razy w tygodniu, aby nie doprowadzić do zaburzenia równowagi BHL.
3️⃣ WZMOCNIENIE SKÓRY 
Warto wprowadzić do pielęgnacji składniki aktywne stymulujące produkcję włókien kolagenowych – w tej roli świetnie sprawdzą się retinoidy ✨
4️⃣ NAWILŻENIE 
Niedostateczne nawilżenie może skutkować wzmożoną aktywnością gruczołów łojowych, czego efektem będzie ich zapchanie, a w konsekwencji również rozszerzone pory 
5️⃣ OCHRONA UV 
Promieniowanie UV uszkadza włókna kolagenowe, które trzymają ujścia gruczołów łojowych „w ryzach”, dlatego krem SPF powinien być elementem codziennej pielęgnacji ☀️
Znaliście te 5 kroków pielęgnacyjnych? Jak sobie radzicie z rozszerzonymi porami? Podzielcie się w komentarzu 
#świadomapielęgnacja #BasicLab #pory #pielęgnacja</t>
  </si>
  <si>
    <t>Jeśli nas obserwujecie, z pewnością nie raz słyszeliście o działaniu retinoidów ✨ Dla przypomnienia retinol i retinal to niezwykle efektywne składniki aktywne, które przenikają w głąb skóry i wykazują wszechstronne działanie: 
✅ opóźniają procesy starzenia, 
✅ eliminują przebarwienia, 
✅ redukują zmiany trądzikowe, 
✅ redukują nadprodukcję sebum, 
✅ minimalizują widoczność porów. 
Retinoidy spełniają naprawdę wiele obietnic, ale jednocześnie wymagają ostrożności i odpowiedniego wprowadzenia do pielęgnacji.  
Dlatego dziś nasza kosmetolog Gosia odpowie na nurtujące Was pytanie – czy trzeba i kiedy przejść na wyższe stężenie retinoidów ❓ 
 Stosowanie retinoidów należy rozpocząć od niższego stężenia (np. 0,3% lub 0,5% – retinol, 0,07% – retinal) zarówno przeprowadzając kurację po raz pierwszy, jak i wznawiając ją po dłuższej przerwie. 
 Retin_l wprowadzajcie do pielęgnacji stopniowo, przez pierwsze dwa tygodnie stosując go raz na 4-5 dni ️ Przy tym konieczna jest bieżąca obserwacja stanu skóry – jeśli w dniu kolejnej planowej aplikacji jest ona podrażniona po poprzednim użyciu produktu, należy z niego zrezygnować do czasu, aż skóra się uspokoi. 
 Jeśli natomiast wraz z kolejnymi zastosowaniami widzicie wyraźne przyzwyczajanie się skóry do działania retin_lu, po każdych skończonych dwóch tygodniach kuracji możecie zmniejszyć odstęp między aplikacjami o jeden dzień. Na tym etapie wiele z Was chce szybciej wejść na wyższe stężenie retin_lu. Nie ma pośpiechu!  Ten krok wykonujcie najwcześniej w momencie, gdy skóra dobrze toleruje stosowanie niższego stężenia 4-5 razy w tygodniu. 
 Sięgając po wyższe stężenie, należy ponownie przejść przez ten sam schemat częstotliwości aplikacji. 
 Na koniec najważniejsze – wyznajemy zasadę, że warto dążyć do możliwości długofalowego stosowania retin_lu bez skutków ubocznych, nawet jeśli oznacza to stosowanie go 1-3 razy w tygodniu i/lub w niskim stężeniu ❗️ 
Używaliście już serum z retinolem lub retinalem? A może dopiero chcecie rozpocząć swoją przygodę z retinoidami? Dajcie nam znać w komentarzach  
#BasicLab #wzwiązkuzpielęgnacją #pielęgnacja #retinoidy #retinol #retinal #retynizacja</t>
  </si>
  <si>
    <t>Dlaczego królowa trehaloza, ceramidy oraz ektoina zdobyły serca miłośników pielęgnacji? Zobaczcie, czym charakteryzują się te wyjątkowe składniki aktywne!  
 Ceramidy to grupa organicznych związków chemicznych zaliczanych do sfingolipidów, zbudowanych ze sfingozyny połączonej wiązaniem amidowym z kwasem tłuszczowym. Są częścią cementu międzykomórkowego odpowiadającego m.in. za integralność naskórka, ochronę przed wnikaniem substancji z zewnątrz czy utratą wody ze skóry. Wypełniają przestrzenie między komórkami warstwy rogowej naskórka. 
Jakie pełnią funkcje? 
 odbudowują barierę hydrolipidową, 
 nawilżają i chronią przed utratą wody, 
 regenerują, 
 tworzą barierę ochronną skóry, 
 łagodzą podrażnienia, 
 spowalniają procesy starzenia, 
 przyczyniają się do zachowania młodzieńczej sprężystości skóry i zdrowego wyglądu.
 Trehaloza to disacharyd, zbudowany z dwóch cząsteczek glukozy połączonych wiązaniem α -glikozydowym. Naturalnie występuje w różnych organizmach takich jak: drożdże, grzyby, owady, bakterie i niektóre rośliny. 
Jakie pełni funkcje? 
 wzmacnia naturalne funkcje bariery ochronnej naskórka, 
 silnie nawilża, 
 łagodzi podrażnienia, 
 wygładza drobne zmarszczki, 
 zwiększa elastyczność i jędrność. 
 Ektoina to organiczna substancja chemiczna należąca do grupy aminokwasów. Jest produkowana przez niektóre rodzaje bakterii. W organizmach służy jako substancja ochronna, która reguluje ciśnienie osmotyczne, a tym samym pomaga w utrzymaniu homeostazy, czyli wewnętrznej równowagi. 
Jakie pełni funkcje? 
 zwiększa poziom nawilżenia skóry, 
 nadaje zdrowego blasku, 
 łagodzi stany mikrozapalne, 
 koi podrażnienia, 
 wspiera barierę hydrolipidową. 
✔️ W naszej dzisiejszej karuzeli znajdziecie informacje, czym różnią się nasze sera z ceramidami, trehalozą oraz ektoiną, a także przeczytacie o różnicach kremów ceramidowych i trehalozowych.  
A Wy, bez którego składnika aktywnego nie wyobrażacie sobie już pielęgnacji?  Koniecznie dajcie nam znać w komentarzach! 
#BasicLab #skutecznapielęgnacja #pielęgnacja #ceramidy #trehaloza #ektoina #składnikiaktywne #świadomapielęgnacja #nawilżenie #regeneracja #BHL</t>
  </si>
  <si>
    <t>Poranna pielęgnacja, to ważny element każdego dnia, a zwłaszcza u Marty z zespołu BasicLab! ✨
Dziś to właśnie ona uchyli rąbek tajemnicy i pokaże swoją codzienną rutynę w dość niecodzienny sposób. Zabieramy Was do świata gry, w którym każdy wybór ma znaczenie! 
 Żadna pielęgnacja nie byłabym kompletna bez oczyszczania. W tej kategorii nasza bohaterka stawia na swoją ulubioną dermatologiczną emulsję myjącą.
❌ Retinol? Nie w pielęgnacji porannej!
 Następnie przechodzimy do różowego primera tonizującego, który idealnie przygotowuje skórę do kolejnych etapów pielęgnacji.
 Bądź jak Marta, nie zapominaj o pielęgnacji delikatnej skóry wokół oczu. W tym celu sięgamy po liftingujące serum! 
 Następnie na scenę wchodzi różowa witamina C, która zapewnia intensywną ochronę przed szkodliwymi czynnikami zewnętrznymi, odmładza, napina i wzmacnia naczynka.
❌ Kolejno – peptydy miedziowe? Zdecydowanie nie! By nie osłabić działania składników aktywnych, nie łączymy serum ujędrniającego oraz różowej i niebieskiej witaminy C w jednej rutynie pielęgnacyjnej!
 Świetnym wyborem jest jednak serum z trehalozą, które zapewni dogłębne nawilżenie, a dzięki zawartości peptydów, zadziała również przeciwstarzeniowo.
 Za to idealnym domknięciem pielęgnacji będzie SPF 50+, który zapewni kompleksową ochronę przed szkodliwym promieniowaniem słonecznym.
A jak wygląda Wasza poranna pielęgnacja? Chętnie się dowiemy!  
#basiclab #świadomapielęgnacja #wzwiązkuzpielęgnacją #pielęgnacja #porannapielęgnacja</t>
  </si>
  <si>
    <t>Często dostajemy od Was wiadomości z pytaniami, co polecamy na trądzik różowaty (łac. rosacea). W dzisiejszym poście odpowiemy na to pytanie  Zacznijmy jednak od początku.  Trądzik różowaty jest przewlekłą chorobą skóry pojawiającą się najczęściej między 30. a 50. rokiem życia. Objawia się przewlekłym rumieniem występującym zwykle w środkowej części twarzy (nos i policzki). Mogą występować również teleangiektazje, czyli pęknięte naczynka, a także przerost tkanek, głównie w obrębie nosa oraz zapalne grudki i krostki.
Przyczyny występowania trądziku różowatego nie są do końca poznane, jednak w badaniach podkreśla się wpływ następujących czynników:
zaburzenia funkcjonowania układu odpornościowego,
zwiększona reaktywność naczyń krwionośnych,
promieniowanie UV,
zaburzenia mikrobiomu,
czynniki genetyczne.
Co wpływa na zaostrzenie objawów? 
 ekspozycja na promieniowanie UV,
 narażenie na bardzo niskie i bardzo wysokie temperatury (np. w saunie),
 gorące i bardzo pikantne napoje i potrawy,
 alkohol,
 intensywne ćwiczenia fizyczne,
 niektóre leki, zwłaszcza rozszerzające naczynia krwionośne.
Leczeniem trądziku różowatego zajmuje się lekarz dermatolog❗ Można je jednak wspomóc zdrowym stylem życia i odpowiednią pielęgnacją 
Składniki, które świetnie sprawdzą się przy skórze z trądzikiem różowatym, a które znajdziesz w naszych produktach, to:
✅ kwas traneksamowy i azeloglicyna – serum na przebarwienia,
✅ prebiotyki – krem prebiotyczny, krem ceramidowy o lekkiej konsystencji,
✅ witamina C – emulsyjna 6% oraz różowa 10%,
✅ peptydy miedziowe – serum ujędrniające,
✅ ceramidy – serum z ceramidami, krem ceramidowy lekki,
✅ niacynamid – serum zmniejszające niedoskonałości,
✅ laktoferyna, składniki wyizolowane z wąkrotki azjatyckiej – serum punktowe na zmiany mikrozapalne (można zastosować na mocniej zaczerwienione obszary).
W naszej karuzeli znajdziesz przykładowe rutyny pielęgnacyjne dla skóry z trądzikiem różowatym, a także dowiesz się, jak wygląda skóra dotknięta tą dermatozą  
Czy borykasz się z trądzikiem różowatym❓ 
#BasicLab #trądzikróżowaty #rosacea #pielęgnacja #świadomapielęgnacja</t>
  </si>
  <si>
    <t>Czy w tym roku zamarzyliście o szaleństwie na nartach lub innych sportach zimowych?  Zanim jednak rzucicie się w wir rozrywki, warto zatroszczyć się o swoją skórę, abyście mogli cieszyć się każdą chwilą na zewnątrz! ❄️ 
Które produkty powinny znaleźć się w Waszej wyjazdowej kosmetyczce?  
 Dedykowany krem na zimę to nasz must have podczas zimowych wyjazdów. Chroni skórę przed wiatrem i mrozem. Pozostawia skórę gładką i miękką w dotyku, a jego bogata konsystencja dodatkowo zapewnia poczucie odżywienia i pełnego ukojenia. 
 Serum z ceramidami to kolejny produkt, bez którego już nie wyobrażamy sobie zimowej pielęgnacji! Zapewnia wielokierunkowe działanie odżywcze i niczym kompres regeneruje warstwę rogową naskórka oraz wzmacnia barierę lipidową skóry. 
☀️ Lekka emulsja ochronna SPF 50+ lub Lekki krem ochronny SPF 50+ ochronią Waszą skórę przed promieniowaniem słonecznym. Pamiętajcie, że śnieg i lód odbijają promienie słoneczne, przez co skóra narażona jest na ich zwiększoną dawkę. W trakcie zimowych wyjazdów stosowanie SPF jest niezwykle ważne, gdyż godziny spędzone na stoku mogą skutkować podrażnieniami słonecznymi! 
 Lipidowy krem ochronny do rąk skutecznie odżywia i wygładza suche, szorstkie dłonie. Bogata konsystencja kremu przynosi natychmiastową ulgę nadmiernie wysuszonym dłoniom. 
 Nie zapominajcie o pielęgnacji ust! Nawilżająca pomadka zapewnia ochronę, koi oraz wygładza przesuszone i spierzchnięte usta. 
 Antyperspirant 48H zapewnia długotrwałą ochronę przed poceniem. Optymalne składniki aktywne przeciwdziałają przykremu zapachowi. 
Czy w naszym zestawieniu znajdują się Wasi zimowi ulubieńcy? ❄️ Dajcie nam znać w komentarzach! 
#BasicLab #zima #pielęgnacja #skutecznapielęgnacja #kremnazimę #ceramidy #spf</t>
  </si>
  <si>
    <t>Czy wiecie, który z naszych produktów jednocześnie zmniejsza wydzielanie sebum oraz nawilża skórę ❓ 
Dzisiaj pokażemy Wam dowody na skuteczne działanie naszej Lekkiej emulsji normalizującej  Często wspominamy o niej pisząc posty o pielęgnacji cery tłustej czy trądzikowej, ale czy wiecie, jak naprawdę działa?  
Lekka emulsja normalizująca zawiera 3% kompleksu komórek macierzystych z noni, 1% glicyryzyny, CBD oraz adenozynę, dzięki którym: 
✅ Szybciej redukuje niedoskonałości i zmniejsza tendencję do powstawania nowych. 
✅ Normalizuje wydzielanie sebum oraz zmniejsza widoczność porów. 
✅ Długotrwale nawilża i koi skórę bez pozostawienia uczucia tłustości.  
✅ Wygładza strukturę oraz wyrównuje koloryt naskórka. 
Lekka emulsja świetnie sprawdzi się przy skórze: 
 tłustej lub mieszanej, 
 z trądzikiem i z niedoskonałościami,  
 z rozszerzonymi porami, 
 z łojotokowym zapaleniem skóry. 
Emulsja została poddana zarówno badaniom aplikacyjnym, jak i aparaturowym, które wykonały zewnętrzne laboratoria ‍ Badania trwały 8 tygodni, a ich wyniki są niesamowite! 
Badania aparaturowe wykazały, że produkt: 
 redukuje ilość wydzielanego sebum średnio o 24%, 
 zmniejsza ilość zmian trądzikowych i nasilenie stanów mikrozapalnych średnio o 18%, 
 redukuje widoczność porów średnio o 18%, 
 zwiększa poziom nawilżenia skóry średnio o 21%. 
Pozytywny wpływ na skórę został również potwierdzony w badaniach aplikacyjnych, w których: 
 96% probantów zauważyło wyciszenie zmian trądzikowych, 
 92% probantów potwierdza, że emulsja zmniejsza tendencję do powstawania nowych zmian trądzikowych, 
 92% potwierdza, że produkt wycisza skórę. 
Dodatkowo wykonane przez nas badania potwierdziły, że Lekka emulsja normalizująca świetnie sprawdza się przy skórze dotkniętej ŁZS, czyli łojotokowym zapaleniem skóry. 
Czy macie ją w swojej pielęgnacji? 
#BasicLab #wzwiązkuzpielęgnacją #badania #emulsjanormalizująca</t>
  </si>
  <si>
    <t>Często pytacie nas jak odpowiednio zadbać o skórę w trakcie kuracji retinoidami  
 Podczas kuracji retinolem, a zwłaszcza w początkowej fazie budowania tolerancji, kiedy możecie zmagać się z zaczerwienieniem, przesuszeniem czy łuszczeniem się, skóra wymaga wzmożonego nawilżenia oraz regeneracji.  
Dlatego, nawet jeśli jesteście posiadaczami skóry mieszanej czy tłustej, wraz z retinolem do codziennej pielęgnacji powinniście włączyć produkty o bardziej treściwych, okluzyjnych formułach, aby wzmocnić i uszczelnić barierę hydrolipidową naskórka w czasie, gdy może być osłabiona! 
W tej roli bardzo dobrze z retinolem zgrają się:  
 SERUM REGENERUJĄCE Z CERAMIDAMI  
- dba o odbudowę bariery hydrolipidowej 
- przywraca równowagę mikrobiomu 
- dogłębnie i długotrwale nawilża  
- regeneruje i koi skórę 
Szczególnie podczas kuracji retinoidami, bardzo ważne jest, aby zadbać o odpowiednią ochronę przed promieniowaniem UVA i UVB, nawet zimą ❄️ 
 LEKKA EMULSJA SPF 50+  
- zapewnia bardzo wysoką ochronę przed promieniowaniem UVA i UVB, światłem niebieskim HEV oraz światłem podczerwonym IR 
-skutecznie chroni przed fotostarzeniem i stresem oksydacyjnym  
- przeznaczony dla skóry mieszanej/tłustej/normalnej 
 LEKKI KREM SPF 50+  
-zapewnia bardzo wysoką ochronę przed promieniowaniem UVA i UVB, światłem niebieskim HEV oraz światłem podczerwonym IR 
-skutecznie chroni przed fotostarzeniem i stresem oksydacyjnym 
-przeznaczony dla skóry normalnej/suchej/bardzo suchej 
#BasicLab #pielęgnacja #wzwiązkuzpielęgnacją #retinoidy #retinol</t>
  </si>
  <si>
    <t>Niedawno podzieliłyśmy się z Wami informacjami na temat tego, jak wiatr i mróz wpływają na skórę. Dzisiaj z kolei skupimy się na najczęstszych faktach i mitach związanych ze skórą i kosmetykami zimą  
MIT ❌ Zimą stosuj tylko produkty natłuszczające ❌ 
Oczywiście na mrozie i wietrze produkty okluzyjne sprawdzą się najlepiej i warto je włączyć do pielęgnacji, jednak nie znaczy to, że można zapominać o nawilżeniu. Zimą wilgotność powietrza jest bardzo niska, co powoduje szybsze odwadnianie się oraz przesuszenie skóry, dlatego w pielęgnacji nie może zabraknąć składników nawilżających. 
MIT ❌ Produkty o wodnych konsystencjach zamarzają na skórze ❌ 
Wodniste konsystencje można bezpiecznie stosować zimą. Ważne jest, by nałożyć je minimum 15 minut przed wyjściem na minusowe temperatury, by woda zdążyła odparować ze skóry i domknąć pielęgnację produktem pozostawiającym warstwę ochronną. 
MIT ❌ Transport naszych produktów zimą negatywnie wpływa na ich właściwości ❌
Wszystkie produkty BasicLab przechodzą rygorystyczne badania stabilności oraz kompatybilności, dlatego jesteśmy pewne, że transport oraz magazynowanie w paczkomacie w temperaturach poniżej zera nie wpłyną negatywnie na ich właściwości. Po otwarciu rekomendujemy jednak przechowywać je w suchym i chłodnym miejscu lub (w niektórych przypadkach) w lodówce. 
MIT ❌ SPF zimą jest niepotrzebny ❌ 
Poziom promieniowania UVB zimą jest niższy niż latem, jednak promieniowanie UVA utrzymuje się na tym samym poziomie przez cały rok, gdyż jego przenikalność jest o wiele większa. Wpływ promieniowania UVA nie jest widoczny od razu – jego negatywne skutki kumulują się w skórze powodując fotostarzenie – dlatego pamiętaj, by stosować SPF niezależnie od pory roku. 
W dzisiejszej karuzeli dowiecie się również, które z poniższych stwierdzeń są prawdziwe: 
 Zimą nie trzeba zmieniać pielęgnacji.  
 Zmiany temperatur mogą powodować pękanie naczynek. 
 Wydzielanie sebum zimą zwiększa się, gdyż skóra „broni się” tak przed zimnem. 
 Zimą może pojawiać się zaostrzenie chorób skóry. 
Jak myślicie, które z nich są faktami, a które mitami? ✔️❌ 
Koniecznie podzielcie się tym z nami w komentarzach!</t>
  </si>
  <si>
    <t>Czy udało Wam się znaleźć idealne prezenty dla bliskich? Jeżeli nie, to Mikołaj z BasicLab wraca z podpowiedzią, co w tym roku pod choinką pragną znaleźć urodomaniaczki i urodomaniacy  Przygotowałyśmy dla Was prezentownik na różne potrzeby skóry! ✨ 
 Brak jędrności i sprężystości skóry? 
Podarujcie bliskiej Ci osobie produkty, które zapewnią zachwycający efekt napięcia i wygładzenia skóry: 
 Serum ujędrniające z czystymi peptydami miedziowymi poprawia elastyczność skóry i optycznie wypełnia zmarszczki, pozwalając na zachowanie młodszego wyglądu na dłużej. 
 Serum z ceramidami działa jak kompres, który regeneruje warstwę rogową naskórka i wzmacnia barierę lipidową. 
 Problem pojawiających się niedoskonałości? 
Te dwa produkty to prawdziwy SOS do pielęgnacji skóry z trądzikiem oraz na niedoskonałości pojawiające się sporadycznie: 
 Punktowe serum na zmiany mikrozapalne zauważalnie poprawia kondycję skóry problemowej, redukując istniejące zmiany już po kilku użyciach. 
 Prebiotyczny krem wyciszający przywraca balans mikrobiomu, koi podrażnienia oraz wspomaga redukcję zmian trądzikowych, normalizuje wydzielanie sebum oraz odczuwalnie wygładza skórę. 
 Pierwsza pielęgnacja retinalem? 
Sprezentujcie bliskim: 
 Serum z retinalem w stężeniu 0,07% jest przeznaczone dla osób początkujących, które rozpoczynają przygodę z retinoidami po raz pierwszy lub wracają do nich po dłuższej przerwie. 
 Lekka emulsja SPF 50+ skutecznie ochroni skórę podczas kuracji przed szkodliwym promieniowaniem słonecznym. 
 Ceramidowy krem efektywnie domknie pielęgnację, zminimalizuje ryzyko wystąpienia i intensywność ewentualnych efektów ubocznych stosowania retinalu. 
 Brak nawilżenia? 
Poznajcie duet idealny: 
 Serum z trehalozą zwiększa poziom nawilżenia, redukuje uczucie ściągnięcia i ujędrnia oraz uelastycznia cerę, wygładzając drobne linie i zmarszczki mimiczne. 
 Trehalozowy krem przywracający równowagę to komplementarny produkt do codziennego stosowania, który domyka rutynę pielęgnacyjną. Długotrwale nawilża, widocznie wygładza i uelastycznia skórę. 
Udało Wam się znaleźć idealny prezent dla bliskich?</t>
  </si>
  <si>
    <t>Poznajcie nasze WEGAŃSKIE kosmetyki 
Niedawno podzieliłyśmy się z Wami bardzo ważnym dla nas oraz dla grona BasicLovers osiągnięciem – otrzymaniem certyfikatu cruelty free, który potwierdza, że nie wykonujemy testów na zwierzętach  Wiemy, że dla wielu z Was istotne jest także stosowanie kosmetyków bez substancji odzwierzęcych. Zawsze dążymy do ograniczenia takich surowców do minimum. Zdecydowana większość naszych produktów ma wegański skład  Wszystkie produkty, które dziś Wam prezentujemy, nie tylko świecą etykietą cruelty free, ale są również w 100% wegańskie! 
MICELLIS
 Wszystkie produkty są wegańskie
ESTETICUS
 Serum z ceramidami Dermocosmetics/Cosmetology
 Serum z trehalozą Dermocosmetics/Cosmetology
 Serum z witaminą C 15%
 Serum z witaminą C 10%
 Antyoksydacyjne serum wyrównujące koloryt Dermocosmetics/Cosmetology
 Emulsyjne serum antyoksydacyjne Dermocosmetics/Cosmetology
 Antyoksydacyjne serum regenerujące Dermocosmetics/Cosmetology
 Serum normalizujące
 Serum z niacynamidem Dermocosmetics/Cosmetology
 Serum z czystym retinolem Dermocosmetics/Cosmetology
 Korygujące serum z retinalem Dermocosmetics/Cosmetology
 Korygujący balsam do ciała
 Serum ujędrniające
 Serum redukujące przebarwienia
 Serum peptydowe pod oczy
 Serum liftingujące pod oczy i na powieki
COMPLEMENTIS
 Krem ceramidowy o lekkiej konsystencji
 Kremy trehalozowe o lekkiej i bogatej konsystencji
 Prebiotyczny krem wyciszający
 Lekka emulsja normalizująca
AMINIS
 Wszystkie produkty są wegańskie
MASCULIS
 Wszystkie produkty są wegańskie
ACIDUMIS
 Wszystkie produkty są wegańskie
PROTECTICUS
 Wszystkie produkty są wegańskie
DERMATIS
 Wszystkie produkty są wegańskie
FAMILLIAS
 Kremy nawilżające o lekkiej i bogatej konsystencji
 Krem na zimę
 Nawilżający oraz ochronny krem do rąk
 Nawilżający balsam do ciała
 Delikatny żel do mycia
ANTI-PERSPIRIS
 Wszystkie produkty są wegańskie
CAPILLUS
 Odżywka do włosów:
◾️ kręconych
◾️ cienkich
◾️ farbowanych
 Szampon:
◾️ przeciwłupieżowy
◾️ do włosów kręconych
◾️ do włosów cienkich
◾️ do włosów farbowanych
Zapiszcie ten post, by móc do niego wrócić w każdej chwili ❤️</t>
  </si>
  <si>
    <t>3, 2, 1… Startujemy z nowym cyklem ZAPYTAJ EKSPERTA! ‍ 
Będziemy odpowiadać na zadane przez Was pytania dotyczące pielęgnacji i naszych produktów  Chcemy być Waszym wsparciem w budowaniu zdrowej relacji ze skórą, dlatego zapraszamy Was do zadawania kolejnych pytań w komentarzach  
Dziś nasz ekspert #BasicLab Gosia, rozwieje Wasze wątpliwości i podpowie  Jak stosować serum punktowe?  
 Punktowe serum na zmiany mikrozapalne to produkt dla osób, które zmagają się z trądzikiem, a także tych borykających się z pojedynczymi niedoskonałościami. Zauważalnie poprawia kondycję skóry, redukując istniejące zmiany już po kilku użyciach. Przyspiesza regenerację naskórka i stymuluje procesy naprawcze  
Stosujcie je punktowo kilka razy dziennie i na oczyszczoną skórę delikatnie wklepując w zmianę mikrozapalną. Rano stosujcie je jako przedostatni krok pielęgnacji, przed kremem SPF, natomiast wieczorem jako ostatni etap pielęgnacji. Dla osiągnięcia jak najlepszych efektów, wskazane jest ponowne aplikowanie produktu w ciągu dnia. Pamiętajcie, aby nie nakładać produktu na miejsca, w których ciągłość skóry została przerwana. 
Dodamy, że zawarte w serum:  
 7% AHA/BHA (kwasów szikimowego i salicylowego) łagodzi zmiany mikrozapalne, redukując istniejące krostki i grudki oraz skutecznie zapobiegając powstawaniu nowych 
 3% kwasu azelainowego redukuje rozwój bakterii wywołujących zmiany trądzikowe, zapobiegając powstawaniu nowych zmian, dodatkowo rozjaśnia istniejące przebarwienia pozapalne 
 Ceramidy (Ceramide NP, Ceramide AP) odbudowują barierę naskórkową, redukują nadwrażliwość i przesuszenie 
Karnozyna 2.0 zapobiega utrwalaniu przebarwień oraz działa antyoksydacyjnie, neutralizując szkodliwe działanie wolnych rodników 
 Laktoferyna normalizuje wydzielanie sebum, łagodzi zmiany mikrozapalne i przyczynia się do ich szybszej redukcji.  
Korzystaliście już z naszego punktowego serum?  
#świadomapielęgnacja #pielęgnacja #serumpunktowe #niedoskonałości #trądzik</t>
  </si>
  <si>
    <t>BasicLovers, był już u Was Mikołaj? 
Chcemy Wam pomóc w wyborze prezentów idealnych, dlatego jak co roku przygotowałyśmy piękne zestawy świąteczne, które ucieszą nie tylko skórę, ale i oko ❤️ A to nie koniec niespodzianek!
Teraz wszystkie te zestawy możecie kupić z 30% rabatem
Zestaw ujędrniający – składa się z bestsellerowych produktów. To świetny pomysł na prezent dla osób, które szukają kosmetyków zapewniających wyraźny efekt anty-agingowy.
Zestaw warstwowe nawilżenie – zawiera produkty oparte na trehalozie, niezwykle skutecznym składniku nawadniającym. Odbudowują barierę lipidową oraz wypełniają zmarszczki mimiczne.
Zestaw warstwowa regeneracja – to idealny wybór dla wszystkich typów cery w każdym wieku, której brakuje odżywienia i wygładzenia.
☀️Zestaw AMINIS na dzień to aminokwasowy duet poprawiający napięcie skóry i przygotowujący ją pod makijaż. Produkty jednocześnie nawilżają i koją.
Zestaw AMINIS na noc to drużyna skrywająca jednego z najmocniejszych zawodników w klasie stymulacji – retinal. Jego moc w połączeniu z aminokwasami sprawdzi się idealnie dla skór potrzebujących ujędrnienia, odżywienia i regeneracji skóry.
Zestaw AMINIS pod oczy na dzień i na noc – skuteczna pielęgnacja przeciwstarzeniowa okolicy oka na dzień i na noc, niezależnie od wieku. Rewitalizuje skórę pod oczami, poprawiając jej kondycję, koloryt i napięcie.
⌛Zestaw AMINIS na dzień i na noc – cztery kremy, które sprawią, że pielęgnacja wejdzie na kolejny poziom! To idealny wybór dla osób szukających skutecznej odpowiedzi na oznaki starzenia, zmarszczki, rozszerzone pory, wiotkość i szorstkość czy cienie pod oczami.
❄️Zestaw BASIC na zimę – najbardziej uniwersalny pakiet kosmetyków, który możesz podarować absolutnie każdemu! Zawiera sprawdzone, podstawowe produkty zimowe, które skutecznie odżywią i nawilżą skórę.
Zestaw dla niego MASCULIS DAILY – pomysł na prezent dla panów, którzy potrzebują łatwej i skutecznej codziennej pielęgnacji.
Zestaw dla niego MASCULIS BASIC – pakiet podstawowych kosmetyków z linii męskiej, które pozwolą rozpocząć kompleksowe, lecz ultraszybkie i proste dbanie o kondycję skóry.
Którym zestawem obdarujecie swoich najbliższych? ❤️</t>
  </si>
  <si>
    <t>Kwestia doboru pielęgnacji to bardzo indywidualna sprawa. Wiemy, że ten temat bywa problematyczny, zwłaszcza przy tak bogatym asortymencie!  
➡ Dlatego serdecznie zapraszamy Was na konsultację z naszymi specjalistkami, które nie tylko pomogą zrozumieć potrzeby Waszej skóry, ale także dopasują dedykowany plan pielęgnacyjny, dostosowany do jej unikalnych wymagań. 
Jak to zrobić?  
1⃣ Wystarczy skontaktować się z nami pod adresem porada@basiclab.pl  
W wiadomości opiszcie nam swoją skórę, problemy, możecie również załączyć zdjęcia, a my zajmiemy się resztą! 
2⃣ Możecie również skontaktować się bezpośrednio z jedną z naszych specjalistek pisząc na adres mailowy milena@basiclab.pl i umówić się na rozmowę telefoniczną lub video!  
Prawda, że proste?  
✅ W BasicLab wierzymy, że świadoma pielęgnacja to nie tylko troska o wygląd zewnętrzny, ale także kluczowy element budowania harmonijnej relacji ze swoją skórą. Podczas konsultacji nasze specjalistki skupią się nie tylko na aktualnych potrzebach Waszej cery, ale również na edukacji i zrozumieniu, jakie produkty oraz nawyki pielęgnacyjne będą dla niej najkorzystniejsze. 
Czy mieliście już okazję skorzystać z pomocy naszych specjalistek?  
#basiclab #świadomapielęgnacja #wzwiązkuzpielęgnacją #pielęgnacja #porada</t>
  </si>
  <si>
    <t>Czas przyjrzeć się bliżej naszemu korygującemu balsamowi do ciała z czystym retinalem 0,2% 
O jego genialnych właściwościach wspominałyśmy już wielokrotnie, a dziś nadszedł czas, by przedstawić Wam dowody na jego skuteczność! ⚡
Nasz balsam został poddany wielu badaniom, zarówno aplikacyjnym, jak i aparaturowym, zrealizowanym w niezależnym laboratorium ‍ Pomiarów dokonano przed zastosowaniem produktu oraz po 8 tygodniach regularnego stosowania. Wyniki są imponujące! 
Badania aparaturowe wykazały, że produkt:
 zmniejsza wielkość porów średnio o 64%,
 zmniejsza ilość zmian trądzikowych i nasilenie stanów mikrozapalnych średnio o 72%,
 rozjaśnia rozstępy i blizny na skórze średnio o 5% oraz redukuje ich widoczność średnio o 16%,
 zmniejsza poziom sebum średnio o 66%,
 łagodzi skutki okołomieszkowego rogowacenia skóry średnio o 52%,
 zwiększa grubość skóry średnio 19% oraz zwiększa jej gęstość średnio o 29%,
 balsam zwiększa elastyczność i jędrność skóry średnio o 17%.
Zostało to również potwierdzone w badaniach aplikacyjnych, gdzie:
 75% probantów zauważyło zmniejszenie widoczności porów,
 80% probantów zauważyło redukcję niedoskonałości, a 95% z nich zaobserwowało złagodzenie zmian mikrozapalnych,
 90% probantów zauważyło rozjaśnienie rozstępów, a 75% zaobserwowało zmniejszenie widoczności blizn,
 75% probantów zaobserwowało regulację wydzielania sebum,
 75% probantów zauważyło złagodzenie skutków okołomieszkowego rogowacenia skóry (zmniejszenie zaczerwienienia i chropowatości).
Osoby uczestniczące w badaniach aplikacyjnych zauważyły również inne pozytywne zmiany:
 90% zauważyło poprawę kondycji skóry,
 80% potwierdza, że produkt pomaga utrzymać odpowiedni poziom nawilżenia i zapobiega przesuszaniu się naskórka,
 90% potwierdza, że balsam zwiększa poziom napięcia,
 80% zauważyło poprawę kolorytu skóry,
 80% zaobserwowało zmniejszenie widoczności cellulitu,
 100% zauważyło wygładzenie naskórka,
 85% potwierdza, że produkt nadaje skórze zdrowy, promienny wygląd.
Skuteczność naszych retinoidów jest naszą dumą 
Kogo przekonałyśmy do kuracji korygującym balsamem? ☺️
#BasicLab #badania #retinal #stymulacja</t>
  </si>
  <si>
    <t>✅ Retinoidy to jedne z najbardziej skutecznych składników przeciwstarzeniowych. Spełniają naprawdę wiele obietnic, ale jednocześnie — jak mało które składniki aktywne — wymagają ostrożności i odpowiedniego reżimu w pielęgnacji skóry. W dzisiejszej rolce postaramy się Wam to wyjaśnić krok po kroku!  
➡ Punkt pierwszy: oczyszczanie  
To punkt obowiązkowy absolutnie każdej pielęgnacji. Możecie do tego wykorzystać ulubione produkty myjące np. piankę, płyn micelarny czy emulsję. Pamiętajcie jednak, by w rutynie wieczornej zastosować oczyszczanie dwuetapowe, które dokładnie usunie pozostałości makijażu, warstwy sebum oraz kosmetyków z filtrem UV.  
➡ Punkt drugi: wybierzcie swojego mocarza!  
Retinal czy retinol? Skąd wiedzieć, który będzie dla nas odpowiedni? Śpieszymy z pomocą! Dla skór tłustych, mieszanych i tych, które nie są szczególnie wrażliwe najlepiej sprawdzi się retinol. Natomiast retinal będzie odpowiedni dla posiadaczy skóry wrażliwej i ze skłonnością do trądziku ze względu na swoje właściwości antybakteryjne.  
➡ Punkt trzeci: zadbajcie o nawilżenie  
Po 30-40 minutach od aplikacji retinoidów sięgnijcie po serum i/lub krem, które nawilżą i odżywią skórę. Dobrym wyborem będzie serum regenerujące z ceramidami oraz trehalozowy krem o bogatej konsystencji.  
➡ Punkt czwarty: zadbaj o ochronę przeciwsłoneczną  
To punkt, o którym nie powinniśmy zapominać przez cały rok, a zwłaszcza podczas stosowania retinoidów! Wybierzcie wysoki filtr ochronny SPF 50+ w postaci emulsji lub kremu.  
Po takiej lekcji spokojnie możecie już przystępować do kuracji, a jeśli macie jeszcze jakieś pytania lub wątpliwości – zapraszamy do kontaktu w wiadomości prywatnej lub pod adresem porada@basiclab.pl  
Mieliście już styczność z retinoidami?  Koniecznie dajcie nam znać!  
#basiclab #świadomapielęgnacja #wzwiązkuzpielęgnacją #pielęgnacja #retinoidy #retinol #retinal</t>
  </si>
  <si>
    <t>Pewnie każdy z Was zauważył, że skóra zimą zachowuje się inaczej niż w cieplejszych porach roku. Ale czy wiecie, jak wiatr i mróz działają na skórę? Dzisiaj Wam to wyjaśnimy  
Ekspozycja na chłód może powodować szereg skutków ubocznych w wyglądzie i stanie skóry, do których należą zaczerwienienie, podrażnienie czy przesuszenie. Dlaczego❓ 
❄️ Wraz ze spadkiem temperatur spada też aktywność gruczołów łojowych. Pracują one wolniej, co prowadzi do braku naturalnej ochrony skóry. 
❄️ Wiatr powoduje zmniejszenie poziomu lipidów w warstwie rogowej naskórka. 
❄️ Naczynka na chłodzie obkurczają się, a po wejściu do ciepłego pomieszczenia ulegają gwałtownemu rozszerzeniu, co sprzyja ich kruchości czy pękaniu i powoduje zaczerwienienie. 
❄️ Promieniowanie UV, a zwłaszcza UVA zimą nie jest niższe niż w lecie, a dodatkowo ulega odbiciu od śniegu, co może powodować zwiększoną ekspozycję. 
Bardzo istotne w tym okresie jest domykanie pielęgnacji produktem okluzyjnym. Zawsze warto pamiętać o nawilżeniu, jednak wystawiając skórę na mróz, trzeba użyć kremu ochronnego, gdyż lekkie, żelowe formuły dadzą efekt odwrotny do zamierzonego. 
Przygotowałyśmy też kilka rad: 
✅ Dbaj o BHL. 
✅ Stosuj SPF. 
✅ Zadbaj o odpowiednią wilgotność powietrza w domu i pracy. 
✅ Przemyśl wprowadzenie do pielęgnacji produktów o bogatszych składach i konsystencjach. 
W zimowej pielęgnacji świetnie sprawdzą się:  
☃️ Lipidowy krem na zimę – zawiera kompleks 7 olejów i świetnie chroni skórę przed szkodliwymi warunkami zewnętrznymi 
☃️ Primer tonizujący do skóry naczynkowej i wrażliwej – redukuje zaczerwienienie skóry i rumień 
☃️ Różowa witamina C – wzmacnia naczynka i zmniejsza zaczerwienienie 
☃️ Kremy ceramidowe – świetnie otulają, regenerują i chronią skórę 
☃️ Kremy trehalozowe – zmniejszają TEWL i zwiększają odporność skóry 
☃️ Serum z ceramidami – odbudowuje i regeneruje skórę 
☃️ Serum z trehalozą – intensywnie nawilża i wzmacnia BHL 
☃️ Emu-żel – dogłębnie nawilża i koi skórę 
☃️ SPF – ochrona przeciwsłoneczna jest niezbędna przez cały rok! 
☃️ Kremy do rąk – chronią je, odżywiają i nawilżają 
☃️ Pomadki – zapobiegają przesuszeniu 
Jak chronicie swoją skórę przed zimą?  
#basiclab</t>
  </si>
  <si>
    <t>Przedstawiamy Wam nasze  POWER COUPLES  - produkty, które idą w parze i działają ze zdwojoną siłą, bo ich misją jest troska o naszą skórę! Poznajcie ich super moce ‍♀️ 
1. PREBIOTYCZNY SPRAY DO CIAŁA + PREBIOTYCZNY KREM WYCISZAJĄCY 
 Wyciszenie i zmniejszenie mikrozapalnych zmian trądzikowych (krostek i grudek) na twarzy i ciele bez przesuszania skóry 
 Zminimalizowane ryzyko powstania przebarwień pozapalnych 
 Znormalizowane wydzielanie sebum 
2. UJĘDRNIAJĄCE SERUM Z PEPTYDAMI MIEDZI + LIFTINGUJĄCE SERUM POD OCZY 
 Wyczuwalnie ujędrniona, uelastyczniona i napięta skóra  
 Skrócone i spłycone drobne linie oraz zmarszczki mimiczne 
 Widocznie zrewitalizowana skóra i pobudzone procesy naprawcze 
3.   WYGŁADZAJĄCY PŁYN MIKROZŁUSZCZAJĄCY + LEKKA EMULSJA NORMALIZUJĄCA 
 Zredukowany nadmiar sebum i zmniejszona widoczność porów 
 Szybsza redukcja niedoskonałości i mniejsze ryzyko powstawania nowych  
 Wyrównany koloryt, odczuwalna gładkość i miękkość naskórka 
Korzystaliście już z tych duetów? A może macie własne POWER COUPLES? Podzielcie się nimi w komentarzu!  
#BasicLab #świadomapielęgnacja #wzwiązkuzpielęgnacją #pielęgnacja</t>
  </si>
  <si>
    <t>shares</t>
  </si>
  <si>
    <t xml:space="preserve">Suma reakcji </t>
  </si>
  <si>
    <t>ER</t>
  </si>
  <si>
    <t>ER ROLEK</t>
  </si>
  <si>
    <t xml:space="preserve">ilość obserwujących </t>
  </si>
  <si>
    <t>Współczynnik konwersji - komentarze</t>
  </si>
  <si>
    <t>Udostępnienia</t>
  </si>
  <si>
    <t>media/0/permalink_url</t>
  </si>
  <si>
    <t>https://www.facebook.com/reel/832710178725534/</t>
  </si>
  <si>
    <t>https://www.facebook.com/reel/453294147405547/</t>
  </si>
  <si>
    <t>https://www.facebook.com/reel/1138532097458986/</t>
  </si>
  <si>
    <t>https://www.facebook.com/reel/1622427468547528/</t>
  </si>
  <si>
    <t>https://www.facebook.com/reel/1314836976142598/</t>
  </si>
  <si>
    <t>https://www.facebook.com/reel/1184361872739523/</t>
  </si>
  <si>
    <t>https://www.facebook.com/reel/1646159016131017/</t>
  </si>
  <si>
    <t>https://www.facebook.com/reel/1175646143455158/</t>
  </si>
  <si>
    <t>https://www.facebook.com/reel/1519417608922128/</t>
  </si>
  <si>
    <t>https://www.facebook.com/reel/470722261974216/</t>
  </si>
  <si>
    <t>https://www.facebook.com/reel/1007754133688411/</t>
  </si>
  <si>
    <t>https://www.facebook.com/reel/1453097155326694/</t>
  </si>
  <si>
    <t>https://www.facebook.com/reel/962024438742915/</t>
  </si>
  <si>
    <t>https://www.facebook.com/reel/842301031250400/</t>
  </si>
  <si>
    <t>https://www.facebook.com/reel/1569425913602111/</t>
  </si>
  <si>
    <t>https://www.facebook.com/reel/838316304854517/</t>
  </si>
  <si>
    <t>https://www.facebook.com/reel/1337281787215829/</t>
  </si>
  <si>
    <t>https://www.facebook.com/reel/412140388434097/</t>
  </si>
  <si>
    <t>https://www.facebook.com/reel/452055230689315/</t>
  </si>
  <si>
    <t>https://www.facebook.com/reel/984774076536551/</t>
  </si>
  <si>
    <t>https://www.facebook.com/reel/781989647228315/</t>
  </si>
  <si>
    <t>https://www.facebook.com/reel/752267227052106/</t>
  </si>
  <si>
    <t>https://www.facebook.com/reel/327488926677616/</t>
  </si>
  <si>
    <t>https://www.facebook.com/reel/295176326959315/</t>
  </si>
  <si>
    <t>https://www.facebook.com/reel/932374868364202/</t>
  </si>
  <si>
    <t>https://www.facebook.com/reel/961101252129283/</t>
  </si>
  <si>
    <t>https://www.facebook.com/reel/1124176982185094/</t>
  </si>
  <si>
    <t>https://www.facebook.com/reel/1082081286349535/</t>
  </si>
  <si>
    <t>https://www.facebook.com/reel/1645965942881934/</t>
  </si>
  <si>
    <t>https://www.facebook.com/reel/1870583243390063/</t>
  </si>
  <si>
    <t>https://www.facebook.com/reel/3732177480352658/</t>
  </si>
  <si>
    <t>https://www.facebook.com/reel/1167949174578095/</t>
  </si>
  <si>
    <t>https://www.facebook.com/reel/975115690848006/</t>
  </si>
  <si>
    <t>https://www.facebook.com/reel/427510209783399/</t>
  </si>
  <si>
    <t>https://www.facebook.com/reel/763499155788462/</t>
  </si>
  <si>
    <t>https://www.facebook.com/reel/995829515254586/</t>
  </si>
  <si>
    <t>https://www.facebook.com/reel/232039383326192/</t>
  </si>
  <si>
    <t>https://www.facebook.com/reel/3633933076864578/</t>
  </si>
  <si>
    <t>https://www.facebook.com/reel/297440163134408/</t>
  </si>
  <si>
    <t>https://www.facebook.com/reel/1105181127395661/</t>
  </si>
  <si>
    <t>https://www.facebook.com/reel/7310702932298708/</t>
  </si>
  <si>
    <t>https://www.facebook.com/reel/318159357934374/</t>
  </si>
  <si>
    <t>https://www.facebook.com/reel/783243323746345/</t>
  </si>
  <si>
    <t>https://www.facebook.com/reel/7788087211210404/</t>
  </si>
  <si>
    <t>https://www.facebook.com/reel/1565473790941509/</t>
  </si>
  <si>
    <t>https://www.facebook.com/reel/351137194571079/</t>
  </si>
  <si>
    <t>https://www.facebook.com/reel/279388894998145/</t>
  </si>
  <si>
    <t>https://www.facebook.com/reel/413539427789582/</t>
  </si>
  <si>
    <t>https://www.facebook.com/reel/695940822742573/</t>
  </si>
  <si>
    <t>https://www.facebook.com/reel/930317411817198/</t>
  </si>
  <si>
    <t>https://www.facebook.com/reel/770144848033390/</t>
  </si>
  <si>
    <t>https://www.facebook.com/reel/715229034125597/</t>
  </si>
  <si>
    <t>https://www.facebook.com/reel/1486133518782843/</t>
  </si>
  <si>
    <t>https://www.facebook.com/reel/921467792700958/</t>
  </si>
  <si>
    <t>https://www.facebook.com/reel/881369633861384/</t>
  </si>
  <si>
    <t>https://www.facebook.com/reel/1724763874713130/</t>
  </si>
  <si>
    <t>https://www.facebook.com/reel/943864940684084/</t>
  </si>
  <si>
    <t>https://www.facebook.com/reel/2074533316239765/</t>
  </si>
  <si>
    <t>https://www.facebook.com/reel/390609326794158/</t>
  </si>
  <si>
    <t>https://www.facebook.com/reel/911778427244460/</t>
  </si>
  <si>
    <t>https://www.facebook.com/reel/390213040341955/</t>
  </si>
  <si>
    <t>https://www.facebook.com/reel/1102721104475941/</t>
  </si>
  <si>
    <t>https://www.facebook.com/reel/1068788384442858/</t>
  </si>
  <si>
    <t>https://www.facebook.com/reel/3718037371761907/</t>
  </si>
  <si>
    <t>https://www.facebook.com/reel/310687461351713/</t>
  </si>
  <si>
    <t>https://www.facebook.com/reel/1313771735946362/</t>
  </si>
  <si>
    <t>https://www.facebook.com/reel/7179675722080354/</t>
  </si>
  <si>
    <t>https://www.facebook.com/reel/582237660753660/</t>
  </si>
  <si>
    <t>https://www.facebook.com/reel/1037591470633822/</t>
  </si>
  <si>
    <t>https://www.facebook.com/reel/1080565636277948/</t>
  </si>
  <si>
    <t>https://www.facebook.com/reel/290536940210334/</t>
  </si>
  <si>
    <t>https://www.facebook.com/reel/256019183943198/</t>
  </si>
  <si>
    <t>https://www.facebook.com/reel/700092908920571/</t>
  </si>
  <si>
    <t>https://www.facebook.com/reel/229467243505241/</t>
  </si>
  <si>
    <t>https://www.facebook.com/reel/1735018027005989/</t>
  </si>
  <si>
    <t>https://www.facebook.com/reel/371081048809599/</t>
  </si>
  <si>
    <t>https://www.facebook.com/reel/1425360221660881/</t>
  </si>
  <si>
    <t>https://www.facebook.com/reel/1435595017169295/</t>
  </si>
  <si>
    <t>https://www.facebook.com/reel/719395203450486/</t>
  </si>
  <si>
    <t>https://www.facebook.com/reel/1435661840316116/</t>
  </si>
  <si>
    <t>https://www.facebook.com/reel/1315927659106857/</t>
  </si>
  <si>
    <t>https://www.facebook.com/reel/340936132018552/</t>
  </si>
  <si>
    <t>caption</t>
  </si>
  <si>
    <t>Czy kiedykolwiek zastanawialiście się, co dzieje się w ciągu dnia w biurze BasicLab?  Dziś macie niepowtarzalną okazję, by z bliska przyjrzeć się życiu w tej niezwykłej przestrzeni     Na początku dnia, gdy słońce dopiero wschodzi nad biurową sawanną, pierwsi pracownicy zaczynają swoją wędrówkę ☀️ Wśród nich można dostrzec tych, którzy z wielkim namaszczeniem dbają o relacje ze skórą, przygotowując ją do codziennych wyzwań. W tej społeczności pielęgnacja jest fundamentem przetrwania     Pomimo tego samego gatunku, w biurze zdarzają się poróżnienia wśród przedstawicieli względem upodobań temperaturowych. Niczym na sawannie, jedni wolą cieplejsze klimaty, podczas gdy inni preferują chłodniejsze środowisko. Te różnice czasami prowadzą do drobnych tarć, ale ostatecznie równowaga zostaje przywrócona ⚖️    W innym zakątku, dział Social Media niczym stado lwic, czuwa nad dostarczaniem rozrywki  Pracują one nieustannie, aby przygotować treści, które przyciągną uwagę. Odpowiednie oświetlenie i czasochłonny montaż to ich codzienność. W chwilach odpoczynku, wygodne kanapy stają się oazą spokoju, gdzie mogą na chwilę odetchnąć przed kolejnym zadaniem     W sercu biura czyli laboratorium, technolożki jak doświadczone mrówki opracowują nowe receptury  Ich praca to ciągłe poszukiwanie innowacji, które wzmocnią pozycję stada na rynku.     Tymczasem dział e-commerce, niczym stado zebr, dba o słodkości i nawodnienie podczas dnia pracy  W ten sposób zyskują energię do realizacji swoich zadań, dbając o harmonijny rozwój całej społeczności.    Każdy dzień przynosi nowe wyzwania, ale nasz zespół, niczym dobrze zorganizowane stado, doskonale sobie z nimi radzi, pokazując, że razem możemy osiągnąć więcej  
#BasicLab #wzwiązkuzpielęgnacją #pielęgnacja #świadomapielęgnacja #biuro</t>
  </si>
  <si>
    <t>Czy stosujesz SPF, gdy lecisz samolotem?  Zaraz powiemy, dlaczego jest to ważne! ‍ 
✈️ Jakiś czas temu przeprowadzono badania promieniowania słonecznego, jakie dociera do wnętrza samolotu w trakcie lotu. Okazało się, że: 
 promieniowanie UVB niezależnie od materiału, z jakiego stworzono szyby, przenika w ilości poniżej 1% 
 przenikanie promieniowania UVA zależy od materiału, z którego wykonano okna i w przypadku, gdy jest to szkło, przenika ono nawet w 53,5%! 
✈️ Zmierzono również dokładną dawkę promieniowania, jak dociera, do wnętrza samolotu przez przednią szybę: 
 na ziemi jest to około 130 μW/cm2 
 na wysokości 9km jest to 242 μW/cm2, czyli prawie 2x więcej! 
 dla porównania ilość promieniowania, jaka dociera do skóry w trakcie opalania na solarium to 706 μW/cm2. 
✈️ Podsumowując: szyby samolotu chronią skórę przed promieniowaniem UVB odpowiedzialnym za poparzenia słoneczne, lecz nie przed UVA, które przyspiesza procesy starzenia oraz powoduje przebarwienia. Właśnie dlatego: 
 ❗Warto nakładać SPF także podczas lotu samolotem ❗ 
Wybierz produkty BasicLab z wysokim wskaźnikiem PPD, czyli ochroną przed promieniowaniem UVA: 
 Lekka emulsja ochronna SPF 50+ PPD 52,3 
 Lekki krem ochronny SPF 50+ PPD 46,6 
 Lekki krem do twarzy Masculis SPF 30 PPD 14,2 
 Lekka emulsja ochronna do ciała SPF50+ PPD 26,6 
 Ochronny krem do rąk SPF 30 PPD 27,2 
Czy pamiętasz o stosowaniu SPF w trakcie lotu samolotem?  Daj nam znać w komentarzu!  
#BasicLab #świadomapielęgnacja #wzwiązkuzpielęgnacją #SPF #promieniowaniesłoneczne #promieniowanieUV #samolot #wakacje</t>
  </si>
  <si>
    <t>Jakby wypadły testy, gdybyśmy sprawdziły odpowiednie nałożenie kremu z filtrem wśród pracowników BasicLab?  Dzisiaj się dowiemy!  
W BasicLab nie ma miejsca na kompromisy, zwłaszcza gdy chodzi o ochronę przeciwsłoneczną. Korzystamy z urządzenia VISIA, dzięki któremu między innymi możemy sprawdzić poprawne nałożenie SPF wśród naszych pracowników oraz dokładnie ocenić, czy krem jest równomiernie rozprowadzony i zapewnia ochronę przed szkodliwymi promieniami UV ☀️ 
Kluczowa jest aplikacja odpowiedniej ilości produktu. Zbyt mała ilość kremu, znacznie zmniejsza skuteczność ochrony przed szkodliwym działaniem promieni słonecznych. W naszych produktach odmierzenie odpowiedniej ilości jest bardzo proste! Jedna pompka Lekkiego kremu ochronnego (0,8g) i Lekkiej emulsji ochronnej (0,85g) wystarczy na pokrycie twarzy, a drugie tyle na szyję oraz dekolt. Nie zapominajcie również o aplikacji produktu na powieki, uszy i usta  
Aplikujcie produkt z SPF codziennie, 15-20 minut przed wyjściem z domu oraz pamiętajcie o reaplikacji co 2-3 godziny, zwłaszcza gdy spędzacie dużo czasu na zewnątrz! ☀️
A Wy, jak ocenilibyście nałożenie kremu z SPF wśród naszych pracowników? ‍⚖️‍⚖️
#BasicLab #świadomapielęgnacja #wzwiązkuzpielęgnacją #pielęgnacja #SPF #reaplikacja #ochronaprzeciwsłoneczna #prewencja</t>
  </si>
  <si>
    <t>Czy wiedzieliście, że  Dermatologiczna emulsja myjąca  świetnie sprawdza się jako produkt do demakijażu? 
Nasza emulsja to idealny pierwszy krok w dwuetapowym oczyszczaniu skóry  Została stworzona z myślą o skórze wrażliwej,  uwrażliwionej podczas kuracji dermatologicznych i nie tylko. Delikatnie usuwa makijaż i/lub krem z SPF, nie powodując podrażnienia skóry
Perfekcyjnie sprawdzi się w podróży jako jeden produkt do mycia, ze względu na możliwość wykonania podwójnego oczyszczania 
✨ W środku znajdziecie między innymi:
 Estry masła shea, trójglicerydy kaprylowo-kaprynowe, skwalan oraz olej z nasion ogórecznika lekarskiego, które zapobiegają przeznaskórkowej utracie wody (TEWL)
 Pantenol i allantoina, które zmniejszają świąd, a także przyspieszają procesy regeneracji naskórka.
 Rozproszone w fazie wodnej cukry: Xylitylglucoside, anhydroksylitol, ksylitol i glukoza, które silnie nawilżają cerę, zmniejszając dyskomfort: pieczenie, zaczerwienienie.
✨ Jak stosować emulsję, jako 1 krok oczyszczania dwuetapowego?   1. Nałóż emulsję na suchą skórę i delikatnie masuj, aby rozpuścić makijaż lub pozostałości SPF ze skóry.
2. Spłucz wodą, przygotowując skórę do drugiego etapu oczyszczania.
Drugie mycie możecie wykonać ponownie emulsją lub ulubioną pianką czy żelem do oczyszczania skóry, aby cieszyć się uczuciem absolutnej czystości i świeżości! 
✨ Efekt:
 Skóra skutecznie oczyszczona bez uczucia ściągnięcia i podrażnienia
 Złagodzone pieczenie, zaczerwienienie czy świąd
 Zniwelowane uczucie dyskomfortu wywołane ściągnięciem skóry
Jesteśmy ciekawe, czy stosowaliście wcześniej naszą emulsję jako produkt do demakijażu. Podzielcie się swoimi doświadczeniami i opiniami w komentarzu! ❤️ 
#BasicLab #świadomapielęgnacja #wzwiązkuzpielęgnacją #pielęgnacja #demakijaz #emulsjamyjąca #restart</t>
  </si>
  <si>
    <t>Przyjmuje się, że proces starzenia się skóry rozpoczyna się około 25. roku życia, jednak jest to bardzo indywidualna sprawa, na którą składają się różne mechanizmy, oddziałujące na siebie nawzajem. Dzisiaj dokładnie Wam o tym opowiemy!  
Wyróżniamy dwa główne typy starzenia się skóry: 
 zewnątrzpochodne (egzogenne) 
 wewnątrzpochodne (endogenne). 
Starzenie wewnątrzpochodne jest genetycznie zapisane w organizmie człowieka i ma związek ze zmianami wynikającymi z upływu czasu, czyli starzenia chronologicznego oraz zaburzeń hormonalnych (menopauza, adropauza). Proces endogennego starzenia się skóry rozpoczyna się około 25-30 roku życia, początkowo w niewidoczny sposób. 
W obrazie starzenia się wewnątrzpochodnego przeważają procesy zanikowe (atroficzne): 
 dochodzi do ścieńczenia naskórka 
 utraty elastyczności i odporności na urazy 
 pojawiają się drobne zmarszczki 
 skóra jest sucha, odwodniona, łuszcząca 
 pojawia się bladość skóry spowodowana słabszym unaczynieniem 
 występuje kruchość naczyń krwionośnych, teleangiektazje, lekki rumień. 
 Starzenie zewnątrzpochodne związane jest z wpływem środowiska. Do czynników je powodujących zalicza się: dietę, smog, zanieczyszczenia środowiska, tryb życia, stres, nadużywanie alkoholu i/lub papierosów, ekspozycję na słońce oraz światło niebieskie. 
Promieniowanie UV jest jednym z najważniejszych czynników wywołujących przedwczesne starzenie się skóry. Fotostarzenie odpowiada za aż około 80% widocznych oznak starzenia się skóry! Najszybciej są one zauważalne na odsłoniętych częściach ciała, czyli na skórze twarzy, szyi, dekoltu i grzbietach dłoni. 
Starzenie zewnątrzpochodne charakteryzuje: 
 zgrubiały, suchy, łuszczący się naskórek 
 szorstkość skóry 
 głębokie zmarszczki i bruzdy 
 wiotkość skóry 
 przebarwienia, plamy soczewicowate, piegi 
 teleangiektazje 
 rozszerzone ujścia gruczołów łojowych 
 tendencja do podrażnień skóry. 
Jak przeciwdziałać fotostarzeniu❓ Tego i nie tylko dowiecie się z naszej karuzeli, więc koniecznie do niej zajrzyjcie!  
Czy pamiętacie o codziennym stosowaniu i reaplikacji filtrów?  
#BasicLab #świadomapielęgnacja #fotostarzenie</t>
  </si>
  <si>
    <t>Jesteśmy niesamowicie wdzięczne za tak cudowne przyjęcie naszej kolejnej premiery!  Emocje ciągle nie opadły, a ilość Waszych wiadomości i komentarzy kompletnie przerosło nasze oczekiwania. Nasze skrzynki dosłownie płoną od Waszych wiadomości!  
Rodzina naszych produktów fotoochronnych powiększyła się o Ochronny krem do rąk SPF 30 PPD 27,2 i jesteśmy zachwycone tak wspaniałym jego odbiorem. Obiecujemy, że przygotujemy dla Was jeszcze wiele premier kompletnie nowych i innowacyjnych produktów!  
 Jak przy każdej premierze, zebrałyśmy najczęściej powtarzające się pytania i stworzyłyśmy z nich dla Was Q&amp;A, które pomoże Wam odnaleźć się w naszych nowościach. Z karuzeli dowiecie się: 
 Kiedy stosować Ochronny krem do rąk? 
 Skąd tak wysokie PPD? 
 Jaką konsystencję ma krem? Czy się lepi? 
 Czy zostawia białe ślady? 
 Jak zmyć krem z dłoni? 
 Czy może zastąpić kremy do rąk bez SPF? Czy ma właściwości nawilżające? 
 Czy produkt można stosować przy manicure hybrydowym? 
 Czy można stosować produkt na skórę twarzy? 
 Czy krem jest bezpieczny dla kobiet w ciąży i karmiących piersią? 
 Czy produkt mogą stosować dzieci? 
 Jak często nakładać Ochronny krem do rąk? 
Na te pytania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mail porada@basiclab.pl  
Ps. Pamiętajcie o naszej promocji z okazji premiery, która trwa do 9.06:
-25% na WSZYSTKIE SPF  
#BasicLab #premiera #nowość #Q&amp;A #kremochronnydorąk #SPF #SPFdorąk</t>
  </si>
  <si>
    <t>Nadszedł ten moment, na który czekało wiele z Was!  Nie jesteśmy w stanie już dłużej ukrywać naszej nowej perełki, która dołącza do naszego filaru PREWENCJA ☀️ 
Przed Wami nasza nowość  OCHRONNY KREM DO RĄK SPF 30 PPD 27,2  Przeznaczony do codziennej ochrony dłoni przed fotostarzeniem  Ten innowacyjny produkt to odpowiedź na Wasze potrzeby związane z kompleksową ochroną i pielęgnacją. 
Zaawansowana technologia filtrów szerokopasmowych zastosowana w naszym nowym produkcie, zapewnia maksymalną skuteczność i wysoką ochronę przed UVA, UVB, HEV i IR, w tym także przed promieniowaniem emitowanym przez lampy do manicure, które wykorzystują spektrum światła UV 300-410nm  
Formuła została uzupełniona o: 
 Fotostabilną witaminę C (Tetraizopalmitynian askorbylu) 
 Karnozynę 2.0 
 Witaminę E 
Czyli potrójną dawkę silnych antyoksydantów, które chronią komórki skóry przed przedwczesnym starzeniem spowodowanym działaniem wolnych rodników ✨ 
Prace nad tym kremem były niezwykle intensywne. Wszystko po to, by zapewnić Wam jak najskuteczniejszą ochronę przeciwsłoneczną, wraz z lekką i komfortową formułą  
Nasz krem zapewnia: 
 Wysoką ochronę przed promieniowaniem UVA, UVB, światłem niebieskim HEV i podczerwonym IR 
 Prewencję fotostarzenia wywołanego stresem oksydacyjnym 
 Nawilżenie i wygładzenie skóry dłoni 
 Wyrównanie kolorytu i rozjaśnienie przebarwień 
Odpowiedni jest dla każdej skóry, a w szczególności: 
❤️ z oznakami starzenia 
❤️ z przebarwieniami 
❤️ pozbawionej jędrności 
❤️ skłonnej do zmian pigmentacyjnych 
Oczywiście nie mogłyśmy się powstrzymać, by rozpieścić Was jeszcze bardziej, więc wraz z premierą, na naszej stronie pojawiła się promocja -25% NA WSZYSTKIE PRODUKTY Z SPF!  
Koniecznie dajcie znać w komentarzach, czy mieliście dobre przeczucie, jaki produkt dołączy do rodziny BasicLab!  
#BasicLab #świadomapielęgnacja #wzwiązkuzpielęgnacją #pielęgnacja #SPF #kremdorąk #nowość #premiera</t>
  </si>
  <si>
    <t>Mamy są wyjątkowe  Od pierwszych chwil naszego życia są obok nas, ofiarowując miłość bez granic i nieskończone wsparcie. To ich cierpliwość i empatia sprawiają, że są dla nas niezastąpione ❤️ 
Przed nami święto, w którym każdy z nas będzie mógł nas docenić swoją mamę jeszcze bardziej niż na co dzień  Zapraszamy Was do wzięcia udziału w naszym konkursie z okazji Dnia Matki  Macie okazję wygrać zestaw produktów dla siebie oraz dla swojej mamy  
Co trzeba zrobić, aby wziąć udział w konkursie? 
 1. Zaobserwujcie nasz profil i polubcie post konkursowy. 
 2. Odpowiedzcie na pytanie: „Jakie cechy Twojej mamy podziwiasz najbardziej i dlaczego?”. Swoją odpowiedź umieśćcie w komentarzu pod tym postem. 
 3. Wytypujemy 10 najciekawszych odpowiedzi i nagrodzimy zestawami kosmetyków BasicLab  
Co dokładnie jest do wygrania?
 Zestaw dla Twojej mamy: 
✨ Krem aktywnie stymulujący na noc do twarzy, szyi i dekoltu z 5% aminokwasów 
✨ Krem aktywnie stymulujący pod oczy na noc z 3% aminokwasów 
 Prezent dla Ciebie: 
✨ Nawilżające serum poprawiające napięcie z 3% kwasu hialuronowego, 5% kompleksu aminokwasów i 15% kompleksu peptydów biomimetycznych 
✨ Ceramidowy krem regenerujący z 5%prebiotykiem i 3%pantenolem o lekkiej konsystencji 
Podzielcie się z nami swoimi myślami i wspomnieniami  Razem stwórzmy piękny portret tych niezwykłych kobiet, które odgrywają tak ważną rolę w naszym życiu❤️ 
Na Wasze komentarze konkursowe czekamy do 25.05 (do końca dnia), a ze zwycięzcami skontaktujemy się w wiadomości prywatnej do 26.05  
Regulamin konkursu znajdziecie na naszej stronie: basiclab.shop 
Powodzenia!  
#BasicLab #świadomapielęgnacja #wzwiązkuzpielęgnacją #pielęgnacja #konkurs #dzieńmamy #prezentdlamamy</t>
  </si>
  <si>
    <t>Czy mieliście już okazje stosować nasze kremy z gamy Aminis?  
✨ To skuteczna pielęgnacja dla każdego rodzaju skóry z widocznymi oznakami starzenia oraz doskonała profilaktyka przeciwstarzeniowa. Formuły opierają się na aminokwasach NMF i peptydach oraz ektoinie, czynnikach wzrostu, retinalu i witaminie C. W skład gamy wchodzą kremy do twarzy, szyi i dekoltu oraz pod oczy w wariancie zarówno na dzień, jak i na noc  
❓Kiedy stosować produkty o właściwościach przeciwstarzeniowych❓ 
Niektórzy uważają, że powinno się je stosować dopiero po 40. roku życia lub gdy zmarszczki są już zauważalne. Mamy jednak argumenty, które dowodzą, że lepiej zacząć wcześniej. Proces biologicznego starzenia się skóry rozpoczyna się już około 25. roku życia, kiedy zaczyna spadać ilość kolagenu i elastyny, które odpowiadają za jędrność i gęstość skóry. Wtedy również zaczynają pojawiać się pierwsze zmarszczki, widoczne zwłaszcza pod oczami. Warto pamiętać, że wiele czynników (np. palenie papierosów, intensywna ekspozycja na promieniowanie UV) może przyspieszyć proces starzenia się skóry. 
❓ Jak działa gama Aminis❓ 
 NAPIĘCIE I WYPEŁNIENIE NA DZIEŃ 
✨ Krem aktywnie rewitalizujący do twarzy, szyi i dekoltu ✨ 
redukuje zmarszczki mimiczne 
intensywnie nawilża 
dodaje blasku 
koi skórę 
✨ Krem aktywnie rewitalizujący pod oczy ✨ 
głęboko nawilża 
redukuje drobne linie i zmarszczki mimiczne 
zmniejsza widoczność cieni i worków pod oczami 
nadaje skórze promiennego wyglądu 
 ODBUDOWA I UJĘDRNIENIE NA NOC 
✨ Krem aktywnie stymulujący do twarzy, szyi i dekoltu ✨ 
redukuje zmarszczki 
ujędrnia i uelastycznia 
wygładza 
odżywia 
poprawia koloryt skóry 
stymuluje procesy regeneracji 
✨ Krem aktywnie stymulujący pod oczy ✨ 
pobudza regenerację i wygładza 
 redukuje zmarszczki i przebarwienia 
 poprawia jędrność 
 odżywia 
 zmniejsza widoczność cieni i worków pod oczami 
Czy znaliście już gamę Aminis? A może przekonałyśmy Was do jej wypróbowania?  
#BasicLab #Aminis #skutecznapielęgnacja #świadomapielęgnacja #antiaging #kremdotwarzy #krempodoczy</t>
  </si>
  <si>
    <t>Idealny duet w pielęgnacji skóry potrzebującej wygładzenia zmarszczek i zwiększenia napięcia!  
Czym charakteryzują się nasze sera?  
 Nawilżające serum poprawiające napięcie z kwasem hialuronowym  
 Zawiera kwas hialuronowy o różnych rozmiarach cząsteczek, które nawadniają skórę na wielu poziomach.  
 Aminokwasy uzupełniają ubytki w naturalnym czynniku nawilżającym (NMF).  
 Kompleks peptydów biomimetycznych redukuje zmarszczki mimiczne.  
 Wariant Cosmetology z 4% kwasem hialuronowym posiada Oligopeptide-4, który ma działanie rozjaśniające oraz wyrównujące koloryt.  
Polecane dla skór odwodnionych, potrzebujących natychmiastowego napięcia i wyrównania kolorytu  
 Serum ujędrniające 0,5% czystych pepetydów miedziowych  
 Czyste peptydy miedziowe w stężeniu 0,5% zagęszczają naskórek, zmniejszają głębokość i długość zmarszczek.  
 Kompleks peptydów biomimetycznych zmniejsza tendencję do powstawania oraz pogłębiania się zmarszczek. 
 10% kompleksu czynników wzrostu przyspiesza regenerację komórek naskórka, zmniejszając negatywne skutki stresu oksydacyjnego.  
Dla najlepszego działania stosuj je razem w swojej codziennej pielęgnacji, zaczynając od nałożenia peptydów miedziowych a następnie serum z kwasem hialuronowym  
Które serum aktualnie gości w Waszej kosmetyczce?  
#BasicLab #świadomapielęgnacja #wzwiązkuzpielęgnacją #pielęgnacja #peptydymiedziowe #peptydy #kwashialuronowy</t>
  </si>
  <si>
    <t>Witamy Was w naszym NOWYM BIURZE!  
  Po intensywnym czasie pakowania, organizowania i przemieszczania pudeł, nasz zespół jest gotowy na nowy rozdział. Ale wiecie co? Nie mogłybyśmy tego zrobić bez Was! Wasze zaufanie i zaangażowanie są dla nas niezastąpione  
To nie tylko zmiana adresu – to kolejny krok w tej niesamowitej podróży. Nasza pasja do innowacji i rozwijanie się nie zna granic ‍♀️ Przeprowadzka do nowego, większego biura, by móc pomieścić nasz coraz to liczniejszy zespół, to tylko kolejny dowód, że razem jesteśmy nie do zatrzymania! ❤️    W nowym biurze obiecujemy Wam jeszcze więcej miejsca do tworzenia, inspiracji i rozwoju. Nie zamierzamy zwalniać tempa!  Nadal będziemy dostarczać Wam najnowsze nowości i inspirujące projekty, bo dla nas każdy dzień to nowa okazja do stworzenia czegoś niesamowitego.     Dziękujemy Wam za to, że jesteście częścią BasicLabowej rodziny  Razem osiągniemy jeszcze więcej!  
Pamiętacie, jak długo jesteście z nami? Dajcie znać w komentarzach! ❤️ 
#BasicLab #świadomapielęgnacja #wzwiązkuzpielęgnacją #przeprowadzka #nowebiuro</t>
  </si>
  <si>
    <t>Zapoznajcie się z naszym asortymentem kwasowych produktów złuszczających i ich niezwykłym działaniem! ⚡ 
  W naszej ofercie znajdziecie aż 4 różne rodzaje peelingów kwasowych, które zapewniają kompleksową pielęgnację skóry. Dzięki różnorodności produktów każdy znajdzie coś idealnego dla siebie     Kwasy stanowią również doskonałą alternatywę dla osób, które chcą w okresie letnim zrezygnować z retinoidów. Bez względu na to, czy wybieracie retinoidy czy kwasy, pamiętajcie o codziennym stosowaniu filtrów przeciwsłonecznych oraz reaplikacji przez cały rok. To kluczowy krok w dbaniu o zdrowie i młody wygląd skóry     W naszej ofercie znajdziecie:    REGENERUJĄCY PEELING KWASOWY  
 Co zawiera?   8% kwasu mlekowego     6% kwasu laktobionowego   3% glukonolaktonu   Dwa silne antyoksydanty: glutation i resweratrol 
  Odpowiedni dla skóry:   wrażliwej   suchej, odwodnionej    naczyniowej   pozbawionej blasku     STYMULUJĄCY PEELING KWASOWY  
 Co zawiera?   8% kwasu glikolowego     4% kwasu laktobionowego   Tripeptyd   Glutation i resweratrol    Odpowiedni dla skóry:   wrażliwej   suchej, odwodnionej    niedostatecznie odżywionej   ze zmarszczkami / dojrzałej    
 PEELING KWASOWY ZMNIEJSZAJĄCY NIEDOSKONAŁOŚCI  
 Co zawiera?   6% kwasu szikimowego   5% kwasu migdałowego     3% kwasu laktobionowego     glutation i resweratrol     Odpowiedni dla skóry:   mieszanej i tłustej   z przebarwieniami i niedoskonałościami   z powiększonymi porami   ze skłonnością do zaskórników czy trądziku     PEELING KWASOWY ODBLOKOWUJĄCY PORY  
 Co zawiera?   15% AHA (kw. migdałowego i glikolowego)   2% BHA (kwasu salicylowego)   Tripeptyd złuszczający   Glutation oraz resweratrol    Alantoina    Odpowiedni dla skóry:   trądzikowej, tłustej lub mieszanej    z zaskórnikami otwartymi/zamkniętymi    z rozszerzonymi porami   z trądzikiem młodzieńczym lub wieku dorosłego    Koniecznie dajcie znać w komentarzu, czy któryś z produktów towarzyszy Wam w pielęgnacji!  
#BasicLab #świadomapielęgnacja #wzwiązkuzpielęgnacją #pielęgnacja #kwasy</t>
  </si>
  <si>
    <t>My i Wy tak, ale czy Wasze kremy SPF są gotowe na majówkę? ☝️ My zafundowałyśmy im chwilę relaksu, jak w SPA, żeby były w pełni gotowe na długi weekend  
❗ Oczywiście to nie znaczy, żeby używać wysokich filtrów tylko w słoneczne dni. Stosowanie filtrów SPF to must have codziennej pielęgnacji przez cały rok ❗
W naszej ofercie znajdziecie produkty ochronne, które zawsze możecie mieć pod ręką  Każdy z nich efektywnie chroni skórę przed niekorzystnym działaniem zarówno promieniowania UVA, jak i UVB, światłem niebieskim HEV oraz niweluje negatywne skutki światła podczerwonego IR. Niezależnie, który wybierzecie, każdy zapewni maksymalną skuteczność i bardzo wysoką ochronę przeciwsłoneczną na wielu poziomach. Z nimi Wasza skóra jest bezpieczna niezależnie od pogody️ 
 Lekki krem SPF 50+  Ma delikatną, kremową konsystencję o świetlistym wykończeniu. Polecany skórze normalnej, suchej i bardzo suchej.
 Lekka emulsja SPF 50+  Posiada półpłynną konsystencję, która szybko się wchłania i jest doskonała pod makijaż. Polubią ją szczególnie skóra normalna, mieszana i tłusta.
 Lekki krem ochronny SPF 30 Masculis  Ma aksamitną, szybko wchłaniającą się formułę. Odpowiedni dla każdego typu skóry: normalnej, mieszanej, tłustej, suchej, a także wrażliwej. Świetnie sprawdzi się też u mężczyzn z zarostem – nie pozostawia po sobie śladu na włoskach. 
 Lekka emulsja ochronna do ciała SPF 50+ PA++++  TERAZ W NOWEJ POJEMNOŚCI 100 ml  Ma lekką, wodoodporną formułę i nie powoduje przywierania do skóry zanieczyszczeń, np. piasku. Produkt zapewnia wysoką ochronę UV odporną na pot i wodę, która gwarantuje komfort nawet podczas intensywnych aktywności w wodzie i/lub pod gołym niebem. To idealny filtr SPF nie tylko na leniwy odpoczynek na plaży, lecz także dla sportowców – na żagle, rolki czy hiking. 
Czy Wasze kremy SPF są już przygotowane?  Dajcie nam znać w komentarzu, po który sięgniecie  
#BasicLab #SPF #pielęgnacja #świadomapielęgnacja #filtrSPF #majówka</t>
  </si>
  <si>
    <t>Witamina C + SPF = BFF  
  Dlaczego warto zaufać tej potężnej dwójce?  
Krem z SPF to Twoja pierwsza linia obrony przed szkodliwymi skutkami promieniowania UV, a dodatek witaminy C sprawia, że ta ochrona staje się kompleksowa i skuteczna na każdym etapie. Dzięki synergii tych składników, Twoja skóra może cieszyć się zwiększoną odpornością na fotostarzenie oraz zmniejszonym ryzykiem powstawania przebarwień i stanów mikrozapalnych    
Poznajcie zgrane duety SPF 50+ oraz naszych serów z wit. C  
 Skóra naczynkowa: Lekki krem SPF 50+ ➕ Serum z Witaminą C 10% (Napięcie i Wzmocnienie) 
 Skóra sucha z przebarwieniami: Lekki Krem SPF 50+ ➕ Serum z witaminą C 15% (Nawilżenie i Rozświetlenie) 
 Skóra potrzebująca odżywienia: Lekka Emulsja SPF 50+ ➕ Emulsyjne serum antyoksydacyjne z 6% Ascorbyl Tetraisopalmitate (Rewitalizacja i Odżywienie) 
 Skóra mieszana i tłusta ze skłonnością do niedoskonałości: Lekka Emulsja SPF 50+ ➕ Antyoksydacyjne Serum Wyrównujące z wit. C (Rozświetlenie i Wyciszenie) 
Który duet wybieracie?  Dajcie nam znać w komentarzu! 
#BasicLab #witaminaC #SPF #kremzfitrem #świadomapielęgnacja #pielęgnacja #kosmetyki</t>
  </si>
  <si>
    <t>Jak prawidłowo aplikować serum z kwasem hialuronowym?  Czas raz na zawsze rozwiać Wasze wątpliwości ☝️  
❌ Konieczność stosowania produktów z kwasem hialuronowym na wilgotną skórę to często powielany mit ❌ 
Kwas hialuronowy nie jest jedynym związkiem znajdującym się w recepturze Nawilżającego serum poprawiającego napięcie. Dzięki kompleksowemu działaniu, nawilżenie wzrośnie również, jeśli nałożysz go na suchą skórę. 
Jak zatem prawidłowo aplikować serum z kwasem hialuronowym? Proponujemy Wam 2️⃣ sposoby:  
NA SUCHĄ SKÓRĘ  
	1.	Umyjcie i osuszcie skórę twarzy. 
	2.	Nałóżcie niewielką ilość (3 krople) serum z kwasem hialuronowym i rozprowadźcie na skórze. 
	3.	Kiedy skóra będzie jeszcze delikatnie wilgotna, nałóżcie emulsyjne serum lub krem, w celu stworzenia okluzji.  
 Czym jest okluzja? To niewidzialna powłoka, która z jednej strony pozwala na to, aby składniki aktywne mogły szybciej przedostać się do głębszych warstw skóry, a z drugiej strony stanowi ona zabezpieczenie przed nadmierną utratą wody z naskórka.  
NA WILGOTNĄ SKÓRĘ  
	1.	Umyjcie i osuszcie skórę twarzy. 
	2.	Zaaplikujcie ulubiony primer tonizujący.  
	3.	Na wilgotną skórę nałóżcie 3 krople serum i rozprowadźcie.  
	4.	Domknijcie pielęgnację emulsyjnym serum i/lub kremem.  
Który sposób aplikacji wybieracie?  Koniecznie dajcie nam znać w komentarzu  
#BasicLab #pielęgnacja #wzwiązkuzpielęgnacją #świadomapielęgnacja #kwashialuronowy</t>
  </si>
  <si>
    <t>Już nie możemy się doczekać, aż przedstawimy Wam naszego nowego członka rodziny BasicLab!      W międzyczasie, żeby umilić Wam czas podczas oczekiwania, mamy do Was pytanie – jaki jest Wasz ulubiony składnik nawilżający?     W świecie kosmetyków, jak i w naszej ofercie produktowej istnieje wiele substancji, które odpowiadają za prawidłowe nawilżenie skóry. Czy jest jakiś szczególny składnik, który pierwszy przychodzi Wam na myśl?      Zachęcamy do dzielenia się swoimi przemyśleniami w komentarzach. My już za chwilę zdradzimy tajemnicę i ujawnimy, jaki składnik stanie się naszym nowym bohaterem!  
#BasicLab #nawilżenie #świadomapielęgnacja #pielęgnacja #kosmetyki #idzienowe #nowość #nowości</t>
  </si>
  <si>
    <t>Więcej niż jedna…pielęgnacja! 
W dzisiejszej rolce przemyciłyśmy dla Was nie jedną, a dwie poranne rutyny pielęgnacyjne, które idealnie sprawdzą się dla skóry mieszanych oraz suchych i wrażliwych! ✨
⬅️ Strona lewa skupia się na potrzebach cer mieszanych.
1️⃣ Zaczynamy od dokładnego oczyszczania za pomocą zielonej pianki myjącej  
2️⃣ Kolejno skupiamy się na przygotowaniu skóry do kolejnych etapów i nakładamy zielony primer tonizujący!  
3️⃣ Bez witaminy C rutyna nie byłaby kompletna, dlatego po kilku minutach nakładamy trawiastą witaminę C ✨ 
4️⃣ Czas na naszą nowość – serum z kwasem hialuronowym, które zapewni nam dogłębne nawilżenie  
5️⃣ I ostatnia, ale zdecydowanie kluczowa –  lekka emulsja SPF50+ 
➡️ Strona prawa to pielęgnacja dostosowana do potrzeb skór suchych i wrażliwych.
1️⃣ Na pierwszy ogień niezmiennie zaczynamy od oczyszczania, tym razem emulsją myjącą  
2️⃣ Następnie ponownie sięgamy po prizmer tonizujący, tym razem w wersji niebieskiej  
3️⃣ Skóra sucha zdecydowanie wymaga porządnej dawki nawilżenia, dlatego idealnie sprawdzi się tu nowość w postaci serum z kwasem hialuronowym  
4️⃣ Czas na witaminę C – ta w wersji emulsyjnej jest świetnym wyborem!  
5️⃣ Domknięciem pielęgnacji będzie oczywiście SPF50+, tym razem w wariancie lekkiego kremu  
Z którą rutyną utożsamiacie się bardziej? Jesteśmy bardzo ciekawe, dlatego dajcie nam znać w komentarzach!  
#BasicLab #świadomapielęgnacja #rutynapielęgnacyjna #pielęgnacja</t>
  </si>
  <si>
    <t>Łączenie peptydów miedzi z różnymi składnikami jest ostatnio tematem, który rozgrzewa dyskusje w social mediach. Nie byłybyśmy sobą, gdybyśmy się do tego nie odniosły 
Miedź to pierwiastek chemiczny o symbolu Cu. Jest ważnym mikroelementem w ludzkim organizmie 
 Popularnym w kosmetykach związkiem miedzi jest tripeptyd miedzi, czyli kompleks miedzi z Tripeptydem-1 złożonym z trzech reszt aminokwasowych: L-glicyny, L-histydyny i L-lizyny.
❗ Trwałość związków kompleksowych zależy zarówno od czynników wewnętrznych: rodzaju i budowy jonu lub atomu centralnego oraz ligandów, jak również od czynników zewnętrznych np. temperatury i ciśnienia.
 Substancje wiążące miedź
Substancje chelatujące kompleksują jony metali, dzięki czemu zwiększają trwałość i stabilność kosmetyku.
❓Czy można je łączyć z peptydami miedzi?
Loren Pickart, czyli odkrywca peptydów miedziowych, stworzył zalecenia dotyczące formułowania kosmetyków z GHK-Cu, w których nie zaleca on łączenia ich ze związkami, które mają wysokie powinowactwo do miedzi, gdyż stworzą one z nimi nowy kompleks. Należą do nich:
 sole EDTA, gdyż silnie wiążą metale – następuje zmiana koloru na zielony
 karnozyna, gdyż może wiązać miedź ze względu na podobną strukturę do GHK – następuje zmiana koloru na fioletowy.
 Odczyn pH
Kompleksy miedzi są stabilne w zakresie pH 5-7. Zbyt wysokie lub zbyt niskie pH prowadzi do ich rozpadu. Niektóre produkty np. peelingi czy sera z kwasowymi formami witaminy C mają bardzo niskie pH, dlatego nie rekomenduje się łączyć ich z kosmetykami z peptydami miedzi.
 Nasze zalecenia
Jesteśmy dumne ze skuteczności naszego Serum ujędrniającego z 0,5% czystych peptydów miedziowych i chciałybyśmy, by mogło na Waszych skórach zadziałać z pełną mocą. Peptydy miedziowe dość łatwo ulegają destabilizacji, dlatego nie zalecamy ich łączenia z niektórymi produktami lub rekomendujemy zachowanie 30-minutowej przerwy przed/po zastosowaniu niektórych naszych produktów – chcemy mieć 100% pewności, że nic nie zaburzy ich działania  
Czy stosujecie peptydy miedziowe w swojej pielęgnacji?</t>
  </si>
  <si>
    <t>Zastanawialiście się kiedyś, czy stosujecie niektóre produkty pielęgnacyjne w odpowiedni sposób?  Dzisiaj postaramy się rozwiać Wasze ewentualne wątpliwości!    
  Dwuetapowe oczyszczanie skóry   
Pamiętajcie, aby każdy etap oczyszczania wykonywać delikatnie, masując skórę okrężnymi ruchami przez ok. 1-2 minuty. Dzięki temu będziecie mieli pewność, że dokładnie oczyściliście ją ze wszelkich zanieczyszczeń. W tym celu użyjcie ulubionego żelu, pianki lub emulsji dermatologicznej.  
 Serum  
Swój ulubiony produkt w formie serum możesz nałożyć na dwa sposoby:   
1️⃣ Nakładając produkt na czyste dłonie, następnie rozprowadzając je po twarzy. 
2️⃣ Nakładając produkt bezpośrednio za pomocą pipety na twarz. 
Niezależnie od wybranej metody pamiętajcie, aby unikać kontaktu szklanej pipety ze skórą. Takie działanie będzie zapobiegać rozwojowi mikroorganizmów w produkcie.  
☀️ Ochrona przeciwsłoneczna ☀️ 
Kluczowe jest aplikowanie odpowiedniej ilości produktu. Zbyt mała ilość kremu, znacznie zmniejsza skuteczność ochrony przed szkodliwym działaniem promieni słonecznych. W naszych produktach odmierzenie odpowiedniej ilości jest bardzo proste! Jedna pompka Lekkiego kremu ochronnego (0,8g) i Lekkiej emulsji ochronnej (0,85g) wystarczy na pokrycie twarzy, a drugie tyle na szyję oraz dekolt. Nie zapominajcie również o aplikacji produktu na powieki, uszy i usta    
Znaliście te zasady? Dajcie nam znać w komentarzach, co dorzucilibyście do tej listy  
#Basiclab #pielęgnacjaskóry #pielegnacja #kosmetyki #świadomapielęgnacja #tipy #oczyszczanie #serum #ochronaprzeciwsłoneczna</t>
  </si>
  <si>
    <t>Wiemy, że jako prawdziwi BasicLovers nie wyobrażacie sobie pielęgnacji bez ulubionego nawilżającego serum  Często pytacie nas, jakie są między nimi różnice?  Przyjrzyjmy się bliżej Waszym ulubieńcom z filaru Równowaga ⚖️ W końcu to ona gwarantuje zbudowanie udanego i szczęśliwego związku z pielęgnacją 
 Serum z ceramidami  
Dla skóry, która potrzebuje mocnego odżywienia i regeneracji. Otulająca formuła bogata w:
 Ceramidy z grupy NP i AP – zapewniają działanie odżywcze i odbudowują BHL skóry.
 Witaminę E – spowalnia procesy starzenia.
 Olej z dzikiej róży – zapewnia gładkość i elastyczność.
 Prebiotyk – dba o mikrobiom skóry.
 Serum z trehalozą  
Królowa nawilżenia, która skradła serca skór suchych, normalnych i mieszanych. W swoim składzie posiada:
 Trehalozę – zwiększa poziom nawilżenia i redukuje efekt ściągnięcia.
 Neuropeptyd SNAP-8™– skutecznie redukuje zmarszczki mimiczne, dając efekt wypełnienia i napięcia.
 Kwas hialuronowy – zapobiega utracie wody z naskórka.
 Koenzym Q10 – zwiększa elastyczność i jędrność, a także wygładza drobne zmarszczki.   
 ✨ Nawilżający emu-żel ✨
Jego lekka konsystencja sprawdzi się doskonale w pielęgnacji skór mieszanych i tłustych. Swoje działanie zawdzięcza:
 Ektoinie – skutecznie i długotrwale zwiększa poziom nawilżenia skóry i nadaje blasku.
 Argininie i serynie – zapobiegają odwodnieniu.
 Beta-glukanowi – łagodzi stany zapalane i wspiera proces regeneracji skóry.
 Serum z kwasem hialuronowym  
Nowy ulubieniec dla każdego rodzaju skóry. Długotrwale nawadnia skórę, dzięki czemu staje się ona elastyczna oraz sprężysta. To najlżejsze serum z filaru Równowaga. W składzie zawiera:
 Kwas hialuronowy w aż 5 różnych formach, we wszystkich rozmiarach cząsteczek (ultranisko–, nisko– i wysokocząsteczkowy) – długotrwale nawadnia skórę na wielu poziomach. Zmiękcza, wygładza i napina.
 Kompleks aminokwasów – wzmacnia barierę naskórkową i przyspiesza procesy regeneracji skóry.
 Kompleks peptydów biomimetycznych – wygładza strukturę skóry oraz  
redukuje zmarszczki mimiczne.
Po które serum sięgacie na co dzień? Napiszcie w komentarzu 
#pielęgnacja #wzwiązkuzpielęgnacją #serum</t>
  </si>
  <si>
    <t>Do rodziny BasicLab w ostatnim czasie dołączyło wiele nowych produktów, dlatego postanowiłyśmy przygotować dla Was nową, odświeżoną wersję plansz, które pomogą Wam w odpowiednim łączeniu naszych produktów w Waszych pielęgnacjach  
Pielęgnacja warstwowa to nasza unikalna idea, z której jesteśmy niesamowicie dumne i z której BasicLab słynie! Od początku naszego istnienia promowałyśmy jej skuteczność i efektywność działania, dlatego cieszy nas to, jak bardzo ją pokochałyście!  
Z przygotowanych przez nas plansz dowiecie się: 
✅ jakich produktów nie łączyć w jednej rutynie pielęgnacyjnej 
✅ przy łączeniu których produktów należy zachować odstęp czasu i ile powinien on trwać 
✅ w jakiej kolejności nakładać nasze produkty. 
Mamy nadzieję, że nasze tabele pomogą Wam połączyć ze sobą nasze produkty i stworzyć idealną pielęgnację  
❗ Koniecznie zapiszcie ten post, by móc do niego wrócić zawsze wtedy, gdy będziecie mieć wątpliwości odnośnie stosowania danego produktu w połączeniu z innym! 
Pamiętajcie również, że jesteśmy tu po to, żeby wspierać Was w budowaniu udanej relacji ze skórą, więc zawsze, gdy macie jakieś pytania lub wątpliwości, możecie napisać do nas wiadomość prywatną! Pomożemy Wam też wybrać produkty odpowiadające na Wasze potrzeby czy ułożyć personalizowaną pielęgnację skrojoną specjalnie dla Waszej skóry!  
Nasi eksperci czekają również na Wasze wiadomości na skrzynce porada@basiclab.pl  
Pamiętajcie o naszych promocjach z okazji premiery Nawilżającego serum poprawiającego napięcie: 
 -25% na WSZYSTKIE zestawy 
 -20% na pozostałe produkty! 
Koniecznie dajcie nam znać, co trafiło do Waszych koszyków! ️ 
#BasicLab #świadomapielęgnacja #skuteczapielęgnacja #warstwowapielęgnacja #krem #serum #pielęgnacja #składnikiaktywne #pielęgnacjawarstwowa #retinol #retinal #retinoidy #witaminaC #niacynamid #peptydymiedziowe #kwashialuronowy #kwasy #przebarwienia #peeling</t>
  </si>
  <si>
    <t>❗❗ IDZIE NOWE ❗❗
 Na tę premierę BasicLovers czekali od miesięcy, a może nawet lat! Nareszcie z radością możemy ogłosić, że oddamy w Wasze ręce kolejny produkt, który będzie spełnieniem Waszych i naszych kosmetycznych marzeń! 
Przez ostatnie miesiące nieustannie pracowałyśmy, starając się stworzyć produkt, który wyróżni się najwyższą jakością i skutecznością  Jesteśmy pewne, że nowy członek rodziny BasicLab przyniesie dużo radości i ekscytacji! Mamy przeczucie, że to będzie strzał w dziesiątkę 
Tymczasem zapraszamy Was do zabawy! Zgadniecie, w jakim opakowaniu kryje się nasza nowość?  Piszcie nam swoje typy w komentarzach, jesteśmy bardzo ciekawe 
#BasicLab #wzwiązkuzpielęgnacją #pielęgnacja #świadomapielęgnacja #kosmetyki #nowość #idzienowe</t>
  </si>
  <si>
    <t>Czy wiecie, że kwas hialuronowy wcale nie jest kwasem?  
Kilka dni temu do rodziny BasicLab dołączyły wyczekiwane przez Was produkty, czyli sera z kwasem hialuronowym. Ich główny składnik aktywny jest bardzo popularny i szeroko znany. Nie byłybyśmy jednak sobą, gdybyśmy nie przygotowały dla Was specjalnej karuzeli z różnymi ciekawostkami o nim  
Czym jest kwas hialuronowy? 
 Wbrew pozorom nie jest on kwasem. Kwas hialuronowy należy do grupy związków o nazwie glikozaminoglikany (GAG). Są to polisacharydy, których łańcuch składa się z powtarzalnych jednostek dwucukrowych, w przypadku HA: kwasu D-glukuronowego i N-acetylo-D-glukozaminy. Występuje naturalnie w skórze i mazi stawowej. Ma właściwości higroskopijne, czyli wiążące wodę, dzięki czemu intensywnie nawilża skórę. 
 Kwas hialuronowy obecnie można pozyskiwać zarówno poprzez ekstrakcję z tkanek zwierzęcych jak i za pomocą procesów biotechnologicznych, wykorzystując do tego celu bakterie. Fermentacja bakteryjna uważana jest za jedną z najbardziej bezpiecznych i wydajnych technik i to właśnie przy jej zastosowaniu otrzymano kwas hialuronowy obecny w produktach BasicLab. 
Podstawowym parametrem kwasu hialuronowego używanego w kosmetykach jest jego masa cząsteczkowa, która wpływa na przenikalność: 
 im mniejsza masa, tym kwas hialuronowy przenika w głębsze warstwy skóry 
 przy większej masie, a przy tym większej cząsteczce zapobiega TEWL. 
Biorąc pod uwagę powyższe informacje możemy wyróżnić jego trzy „rodzaje”: 
 HMW – wielkocząsteczkowy kwas hialuronowy o masie &gt;500 kDa 
 LMW – małocząsteczkowy kwas hialuronowy o masie 10–500 kDa 
 ULMW – ultramałocząsteczkowy kwas hialuronowy o masie &lt;10 kDa 
Kwas hialuronowy działa na skórę w następujący sposób: 
✔️ zmiękcza 
✔️ napina 
✔️ wygładza 
✔️ zapobiega powstawaniu zmarszczek 
✔️ łagodzi stany mikrozapalne 
✔️ wspomaga regenerację. 
Czy stosujecie kwas hialuronowy w swojej pielęgnacji?  
#BasicLab #kwashialuronowy #serum #równowaga</t>
  </si>
  <si>
    <t>Przed Wami produkty, na które tak długo czekaliście! Z ogromną ekscytacją przedstawiamy Wam nowych bohaterów w rodzinie BasicLab. Do filaru RÓWNOWAGA dołączają  NAWILŻAJĄCE SERA POPRAWIAJĄCE NAPIĘCIE Z KWASEM HIALURONOWYM   Są to sera o najlżejszej konsystencji w tym filarze.
Wiemy, że są wśród Was miłośnicy kwasu hialuronowego, co nas zresztą nie dziwi – znany ze swoich właściwości nawadniających i odmładzających skórę, jest jednym z najpopularniejszych składników aktywnych stosowanych w kosmetykach  Nie mogłyśmy przejść obok tego faktu obojętnie i zamknęłyśmy w buteleczce Wasze kolejne pielęgnacyjne pragnienie 
Zawsze z ogromną starannością opracowujemy formuły naszych produktów, dlatego zawarty w naszych serach kwas hialuronowy występuje w aż 5 różnych formach, we wszystkich rozmiarach cząsteczek (ultranisko–, nisko– i wysokocząsteczkowy), dzięki czemu intensywnie nawadnia skórę na wielu poziomach 
Jakiego jeszcze działania możecie spodziewać się po użyciu naszego serum z kwasem hialuronowym?
✔️️Natychmiastowej poprawy napięcia skóry.
✔️ Ochrony przed utratą wody.
✔️ Wygładzonej struktury skóry.
✔️ Optycznie wypełnionych drobnych linii i zmarszczek mimicznych.
✔️ Poprawy jędrności i sprężystości.
Nowe serum dostaniecie w dwóch wariantach:
DERMOCOSMETICS (w pojemności 15 i 30ml) z 3% kwasu hialuronowego, która zawiera:
 5% kompleksu aminokwasów, które odbudowują barierę naskórkową, 
15% kompleksu peptydów biomimetycznych, które minimalizują zmarszczki mimiczne. 
‍♀️ Przeznaczone dla każdego rodzaju skóry, szczególnie odwodnionej z oznakami starzenia.
COSMETOLOGY (w pojemności 30ml) z 4% kwasu hialuronowego, która zawiera: 
 10% kompleksu aminokwasów,
 25% kompleksu peptydów biomimetycznych, w tym Oligopeptide – 4, który długotrwale wspiera poprawę gęstości skóry.
‍♀️ Przeznaczone dla każdego rodzaju skóry, szczególnie odwodnionej i potrzebującej intensywniejszego efektu liftingującego.
❗ To nie koniec niespodzianek! W związku z premierą, na stronie basiclab.shop czekają na Was WYJĄTKOWE PROMOCJE ❗
 -25% na wszystkie zestawy
 -20% na pozostałe produkty
Kto już nie może się doczekać przetestowania nowego serum?</t>
  </si>
  <si>
    <t>Opisy naszych produktów często zawierają informacje o ich działaniu antyoksydacyjnym. Skąd jednak wiemy czy dany produkt tak działa? I czym w ogóle jest antyoksydacja? Dzisiaj odpowiemy Wam na te pytania! ‍ 
Antyoksydacja to proces oczyszczania i neutralizowania szkodliwego działania wolnych rodników. Produkty wykazujące takie właściwości wspierają hamowanie procesów starzenia i poprawę ogólnej kondycji skóry  
 W BasicLab przeprowadzamy badania, które udowadniają, że dany produkt posiada właściwości antyoksydacyjne  
❗Zanim opowiemy, jak przebiega badanie, chciałybyśmy wyjaśnić jedno pojęcie, czyli absorbancja. 
Absorbancja to inaczej współczynnik absorpcji (pochłaniania) światła. Porównuje ona natężenie wiązki promieniowania padającego na badaną próbkę do natężenia wiązki promieniowania przechodzącego przez badaną próbkę. Jest stosowana w technice pomiarowej - spektrofotometrii do oznaczania stężenia substancji w roztworze. 
 Badanie właściwości antyoksydacyjnych przeprowadza przy użyciu techniki pomiarowej wykorzystującej wiązkę światła — spektrofotometrii. Stosuje się do niego związek chemiczny, który w swojej budowie posiada rodnik — w karuzeli znajdziecie jego strukturę chemiczną. 
 Substancja ta posiada ciemnofioletową barwę, a maksimum absorbancji wykazuje w roztworze etanolowym. 
 Cząsteczka wykorzystywanego związku posiada niesparowany elektron, czyli rodnik przy atomie azotu (N). Metoda opiera się na zdolności badanego produktu do redukcji tego rodnika. 
 W reakcji z substancją, która posiada działanie antyoksydacyjne, rodniki zostają zneutralizowane i wówczas zanika fioletowe zabarwienie roztworu. 
 Spadek absorbancji jest proporcjonalny do zmniejszenia ilości rodników, jakie pozostają w roztworze. 
Wszystkie nasze produkty z witaminą C posiadają właściwości anyoksydacyjne, ale nie tylko one. By poznać wszystkie kosmetyki BasicLab o potwierdzonym działaniu przeciwko wolnym rodnikom, zajrzyjcie do karuzeli!  
Czy stosujecie produkty antyoksydacyjne w swojej pielęgnacji?  
#BasicLab #antyoksydacja #witaminaC #pielęgnacja #świadomapielęgnacja #kosmetyki #badania</t>
  </si>
  <si>
    <t>❗Zmiana rozporządzenia (WE) nr 1223/2009 w odniesieniu do stosowania w produktach kosmetycznych witaminy A❗ 
Wiemy, że kochacie nasze sera z retinolem, dlatego przychodzimy do Was z informacjami tak szybko, jak to możliwe!  
 W Dzienniku Urzędowym Unii Europejskiej zostało opublikowane Rozporządzenie Komisji (UE) 2024/996 z dnia 3 kwietnia 2024 r. zmieniające rozporządzenie Parlamentu Europejskiego i Rady (WE) nr 1223/2009 w odniesieniu do stosowania w produktach kosmetycznych witaminy A i innych substancji. 
Według nowych wytycznych stężenie dla: 
 Retinolu 
 Retinyl Acetate 
 Retinyl Palmitate 
może wynosić maksymalnie: 
❗0,05% retinolu i ilości równoważnej retinolowi w produktach do ciała 
❗0,3% retinolu i ilości równoważnej retinolowi w innych produktach niespłukiwalnych (m.in do twarzy) i produktach spłukiwalnych. 
Czy to znaczy, że trzeba już robić zapasy❓ 
Nie! Produkty nie zostaną wycofane z dnia na dzień, a będzie obowiązywał tzw. okres przejściowy: 
 od 1.11.2025 roku nowe produkty niespełniające powyższych wytycznych nie mogą być wprowadzane na rynek UE 
 od 1.05.2027 wszystkie produkty niespełniające powyższych wytycznych nie mogą być udostępniane na rynku❗ 
❓Skąd ograniczenie? 
Według UE konsumenci mogą być narażeni na zbyt duże ilości produktów z witaminą A, co stwarza ryzyko przekroczenia odpowiedniego jej poziomu w organizmie, biorąc pod uwagę również inne źródła takie jak pożywienie czy suplementacja. Warto sprawdzić, jakie ilości witaminy A codziennie przyjmujecie, by mieć pewność, że nie przekraczacie norm. 
❗W zmianie rozporządzenia NIE został uwzględniony RETINAL (retinaldehyd). 
#BasicLab #retinoidy #retinol</t>
  </si>
  <si>
    <t>Czy ktoś z Was choć raz marzył o prawdziwej randce z trehalozą?  Nam się to udało!  
Nasza gwiazda niestety ma już zapełniony grafik, ale nie martwcie się, w końcu każdy z Was ma szansę na takie spotkanie w domowym zaciszu!  Kiedy więc warto umówić się na randkę z trehalozą?  
  Szczególnie gdy zauważyliście:    suchość skóry,   brak jędrności i sprężystości,   zmarszczki mimiczne, 
 zaburzoną równowagę BHL.    Zachęcamy do spotkania z naszym serum osoby w każdym wieku, zwłaszcza te, które zauważyły objawy starzenia się skóry. Dzięki unikalnemu połączeniu neuropeptydu SNAP-8™ z koenzymem Q10 działa stymulująco na skórę, skutecznie redukując zmarszczki mimiczne, dając efekt optycznego wypełnienia i lekkiego napięcia. Efekt? Skóra staje się wygładzona, bardziej jędrna i elastyczna, pełna blasku i świeżości  
  Niech ta chwila relaksu i dbałości o skórę stanie się Waszym codziennym rytuałem. 
Koniecznie dajcie znać, z jakim naszym produktem najczęściej randkujecie!  
#BasicLab #świadomapielęgnacja #pielegnacja #kosmetyki #skóra #trehaloza #serumztrehalozą #randka #równowaga</t>
  </si>
  <si>
    <t>Czy można łączyć retinoidy z witaminą C? Takie pytanie często nam zadajecie ze względu na mnogość sprzecznych informacji w Internecie. Dzisiaj odpowiemy Wam na nie, a ponadto dowiecie się, dlaczego do naszych produktów z retinolem i retinalem dodałyśmy pochodne 
witaminy C‍
Czysta forma witaminy C, czyli kwas askorbinowy oraz retinoidy działają w innym zakresie pH, dlatego ich połączenie nie będzie efektywne 
Retinoidy można jednak łączyć zarówno w jednym produkcie jak i w jednej pielęgnacji ze stabilnymi w fizjologicznym pH, nowoczesnymi pochodnymi:
✅ etylowanym kwasem askorbinowy
✅ tetraizopalmitynianem askorbylu
W wszystkich naszych emulsyjnych produktach z retinoidami znajdziecie dodatek którejś z nich. Dlaczego❓
 Pochodne witaminy C są antyoksydantami, dzięki czemu nie tylko chronią skórę przed wolnymi rodnikami, ale również zapobiegają utlenieniu retin_lu.
Mają też właściwości:
 rozjaśniające
 wyrównujące koloryt
 przeciwstarzeniowe (m.in. stymulują proces produkcji kolagenu)
Retinoidy w połączeniu z pochodnymi witaminy C tworzą idealny duet przeciwstarzeniowy.
❓ Czy mogę stosować serum z witaminą C, gdy stosuję serum z retin_lem❓
Tak, ale...
➕ Gdy dopiero zaczynasz przygodę z retinoidami, najlepiej wybrać serum z pochodnymi witaminy C stabilnymi w fizjologicznym pH skóry (nasze trawiaste, emulsyjne i olejowe serum).
➕ Na początku rekomendujemy stosowanie witaminy C rano, a retin_lu wieczorem.
➕ Po zbudowaniu tolerancji możesz stosować sera z etylowanym kwasem askorbinowym i tetraizopalmitynianem askorbylu w jednej rutynie pielęgnacyjnej z retinoidami.
➕ Jeśli Twoja skóra dobrze toleruje retinoidy, możesz również wprowadzić do porannej rutyny lub w wieczory bez retin_lu, sera z kwasowymi formami witaminy C (turkusowe i różowe).
✨ Zabieg bankietowy ✨
❗Możesz go zastosować tylko przy w 100% wybudowanej tolerancji na retinoidy❗
Polega on na połączeniu kwasu askorbinowego (np. naszego turkusowego serum z 15% witaminą C) i serum z retin_lem. Efekty takiego zabiegu są naprawdę imponujące – rozświetlenie i napięcie skóry jest niesamowite! ✨
Czy stosujecie w swojej pielęgnacji połączenie retin_lu i witaminy C? 
#BasicLab #witaminaC</t>
  </si>
  <si>
    <t>Antyoksydanty to nie tylko modne pojęcie w pielęgnacji skóry, to klucz do zwalczania oznak starzenia się i zachowania młodzieńczego blasku! ✨ To prawdziwy must-have w codziennej pielęgnacji, szczególnie dla osób po 25. roku życia!  
Witamina C to jeden z naszych ulubionych składników aktywnych, bez którego nie wyobrażamy sobie codziennej pielęgnacji  W naszej ofercie znajdziecie, aż 8 produktów z jej różnymi formami: 
 Serum z witaminą C 10% NAPIĘCIE I WZMOCNIENIE – produkt o wodnej konsystencji z nowoczesną formą witaminy C w szczególności sprawdzi się w pielęgnacji skóry naczynkowej. 
 Serum z witaminą C 15 % NAWILŻENIE I ROZŚWIETLENIE – czysty kwas askorbinowy szczególnie nadaje się dla cery z przebarwieniami i pozbawionej blasku.  
 Antyoksydacyjne serum regenerujące 6% lub 10% ODŻYWIENIE I WYGŁADZENIE – olejowa konsystencja sprawia, że produkt sprawdzi się w pielęgnacji suchej i bardzo suchej skóry.  
 Emulsyjne serum antyoksydacyjne z 6% lub 10% REWITALIZACJA I ODŻYWIENIE – z nowoczesną pochodną witaminy C Ascorbyl Tetraisopalmitate w przyjaznej, lekkiej i niekomedogennej formie dostosowanej do cery suchej, mieszanej oraz ze skłonnością do zmian trądzikowych.
 Antyoksydacyjne serum wyrównujące z witaminą C 15% lub 20% ROZŚWIETLENIE I WYCISZENIE – o wodno-żelowej formule z ultrastabilną etylową formą witaminy C. Jest przeznaczone dla każdego rodzaju skóry, w tym wrażliwej, tłustej i trądzikowej. 
NIESPODZIANKA  W dniach 09.04 - 15.04 do zakupów powyżej 299 zł dołączamy wybrane przez Was serum z witaminą C o pojemności 15 ml za 1 gr!   
Na które serum się zdecydujesz? 
#BasicLab #antyoksydacja #witaminaC #serum #świadomapielęgnacja #pielęgnacja #kosmetyki</t>
  </si>
  <si>
    <t>Co BasicLovers piszą o naszych produktach?  
Jesteśmy bardzo wdzięczne, że dzielicie się z nami swoimi opiniami. Niezmiennie uśmiech nie schodzi nam z twarzy, kiedy czytamy, że sięgacie po kolejne opakowania naszych kosmetyków  Jeszcze bardziej cieszy nas, że widzicie efekty pielęgnacji i budujecie zdrowe relacje ze swoją skórą  A jak wiecie, udana relacja wymaga zaangażowania, ciągłych starań i zrozumienia potrzeb. Dlatego przypomnijmy o naszych autorskich 5 filarach! 
1️⃣ RESTART – na dobry początek warto zadbać o delikatne, ale skuteczne i dokładne oczyszczanie, aby przygotować skórę na efektywne przyjęcie składników aktywnych  
2️⃣ ANTYOKSYDACJA – pomaga chronić skórę przed czynnikami zewnętrznymi i uciekającym czasem. W tym przypadku witamina C nie ma sobie równych! Świetnie chroni przed wolnymi rodnikami oraz zabezpiecza włókna kolagenowe i elastynowe przed degradacją  
3️⃣ PREWENCJA – kiedy coś jest dla nas ważne, zapewniamy mu bezpieczeństwo cały czas! Właśnie dlatego produktów SPF powinniśmy używać przez cały rok, aby chronić skórę przed negatywnymi skutkami promieniowania UV ️ 
4️⃣ RÓWNOWAGA – utrzymanie równowagi bariery hydrolipidowej warunkuje odpowiednie nawilżenie, lepszą ochronę przed czynnikami zewnętrznymi i zapewnia stabilność w relacji ze skórą  
5️⃣ STYMULACJA – jeśli chcemy wspomóc jej procesy naprawcze i zmniejszyć oznaki starzenia, warto dodać do rutyny składniki takie jak: retinoidy, kwasy AHA/BHA, peptydy czy czynniki wzrostu ⚡ 
A jacy są Wasi ulubieńcy i z jakiego filaru?  Zdradźcie nam w komentarzu  
#BasicLab #pielęgnacja #świadomapielęgnacja #kosmetyki #bestsellery</t>
  </si>
  <si>
    <t>Red flag, czyli coś co daje nam potencjalnie spore powody do obaw. Znając to pojęcie chętnie się dowiemy, jaki jest Twój red flag w pielęgnacji?  
Czy może to być chwila, gdy używasz produktu, bo podoba ci się jego opakowanie, nie zwracając uwagi na to, co tak naprawdę zawiera? Niezmywanie makijażu na noc? A może to próba zastosowania zbyt wielu produktów na raz, zamiast skupić się na potrzebach Twojej skóry?  Niezależnie od tego, czy jesteś nowicjuszem czy doświadczonym entuzjastą pielęgnacji, zawsze istnieje ryzyko popełnienia pewnych błędów  
Częste błędy, takie jak używanie zbyt agresywnych środków do oczyszczania twarzy, nakładanie składników aktywnych, które mogą się wzajemnie wykluczać, czy nawet nałożenie kolejnych produktów bez odpowiedniego czasu oczekiwania, mogą przynieść więcej szkody niż pożytku dla Twojej skóry ❌ 
Przyjmowanie właściwej strategii pielęgnacyjnej może być trudne, ale właśnie dlatego nasz zespół nieustannie stara się pielęgnować w Was pożądaną wiedzę!  Chcemy, abyś czuł_ się pewnie w swojej pielęgnacji, dlatego zachęcamy do otwartej dyskusji na temat tych red flagów, które na co dzień mogą pozostawać niezauważone dla innych  
Wartościowe spostrzeżenia i doświadczenia zawsze są mile widziane!  Zapraszamy do zabawy oraz do dzielenia się swoimi przemyśleniami i pomysłami w komentarzach  
#BasicLab #pielęgnacja #świadomapielęgnacja #wzwiązkuzpielęgnacją #błędypielęgnacyjne #redflag</t>
  </si>
  <si>
    <t>Przedstawiamy cztery perełki, które podbiły Wam serca! ❤️  
To właśnie one kradną komplementy za każdym razem, gdy tylko pojawią się na naszym profilu!  
 Serum ujędrniające 0,5% czystych peptydów miedziowych — nazywane potocznie „żelazkiem na zmarszczki” znalazło wielu zwolenników. Cudowne właściwości peptydów miedzi zyskały w Waszych oczach nie tylko dlatego, że pięknie wygładzają, ale i zwiększają elastyczność i jędrność skóry! Obok tej pozycji trudno przejść obojętnie  
 Ceramidy nie bez powodu noszą miano cementu międzykomórkowego — to niezastąpiony zawodnik w odbudowie BHL! Bogata formuła kremu pozostawia ochronną warstwę, jednocześnie stanowiąc odżywczą bazę pod makijaż ✨
 Bez witaminy C nie wyobrażamy sobie pielęgnacji, a zwłaszcza tej emulsyjnej! Jak widać po opiniach, nie tylko nam podbiła serce! 
 I ostatnia, ale nie mniej ważna — dermatologiczna emulsja myjąca! Czy to nie miłość od pierwszego użycia? Kto raz przetestował wie, że to właśnie bez niej pielęgnacja nie byłaby kompletna!
Jesteśmy niesamowicie wdzięczne za każde słowo, którym dzielicie się z nami po zastosowaniu każdego z naszych kosmetyków! Stale pracujemy nad produktami, które sprostają potrzebom każdej skóry oraz idealnie wpasują się w Wasze rutyny. Serce nam rośnie na widok Waszych pozytywnych doświadczeń i opinii! 
➡️ Koniecznie dajcie znać, jakie produkty zajmują honorowe miejsce w Waszym rankingu! Jesteśmy bardzo ciekawe, bez których kosmetyków nie wyobrażacie już sobie pielęgnacji  
#basiclab #skutecznapielęgnacja #wzwiązkuzpielęgnacją #świadomapielęgnacja #pielęgnacja #ulubieńcy</t>
  </si>
  <si>
    <t>Lubicie słodycze?  My bardzo! Wiemy jednak, że nie jest to zbyt zdrowy wybór, dlatego też dzisiaj zaproponujemy Wam ciekawą alternatywę! Opowiemy Wam o cukrach, które znajdziecie w naszych produktach!  
Cukry to inaczej węglowodany. Są zbudowane z atomów węgla wodoru i tlenu i dzielą się na: 
Monosacharydy (cukry proste) 
Cukry złożone, w których wyróżniamy jeszcze: 
Oligosacharydy 
Polisacharydy. 
Do cukrów wykorzystywanych w kosmetykach należy wiele substancji o różnych właściwościach, jednak ich główne funkcje to nawilżanie, łagodzenie i wzmacnianie skóry. 
W naszych produktach znajdziecie kilka z nich: 
 Trehaloza – jest disacharydem pozyskiwanym ze skrobi. Intensywnie nawilża, posiada właściwości antyoksydacyjne, dzięki którym chroni skórę przed działaniem wolnym rodników. Działa podobnie do cukrów NMF: zapobiega TEWL, zwiększa nawilżenie i odżywienie skóry. 
 Ksylitol – to cukier pochodzący z kory brzozy. Jest substancją nawilżającą oraz poprawiającą elastyczność. Ponadto zwiększa ekspresję flagryny, czyli białka stanowiacego prekursor aminokwasów NMF i działa przeciwzapalnie. Chroni skórę przed podrażnieniem. 
 Kwas hialuronowy – jest polisacharydem o właściwościach higroskopijnych, czyli wiążących wodę, dzięki czemu intensywnie nawilża skórę. Występuje naturalnie w skórze i mazi stawowej. Zmiękcza, napina i wygładza skórę, a także zapobiega powstawaniu zmarszczek i łagodzi stany mikrozapalne. 
 Inulina – to polisacharyd występujący w kłączach, korzeniach i łodygach roślin. Działa nawilżająco i tworzy na skórze ochronną warstwę, która ogranicza TEWL. Ponadto jest antyoksydantem. Jej stosowanie zapobiega przedwczesnemu starzeniu się skóry. 
 Beta-glukan – jest polisacharydem. Stymuluje syntezę kolagenu i hamuje degradację włókien kolagenowych. Wygładza zmarszczki i poprawia elastyczność skóry. Posiada również właściwości antyoksydacyjne. Zwiększa nawilżenie skóry, łagodzi ją i przyspiesza regenerację. 
Więcej cukrów i ich właściwości zamieściłyśmy w karuzeli – koniecznie do niej zajrzyjcie!  
Czy w swojej pielęgnacji stosujecie cukry? Podzielcie się z nami w komentarzach!</t>
  </si>
  <si>
    <t>Czy pamiętasz o reaplikacji SPF w ciągu dnia? Mamy nadzieję, że odpowiedź na to pytanie brzmi twierdząco!  Jeśli nie, to dziś właśnie skupimy się na tym temacie! 
Wiedza na temat ochrony przed promieniowaniem słonecznym to klucz do zachowania zdrowej skóry. Promienie UV przyspieszają procesy starzenia, prowadząc do powstawania zmarszczek, przebarwień i utraty elastyczności. Ochrona przed nimi jest zatem niezwykle istotna dla utrzymania młodego i zdrowego wyglądu skóry    
O ile ponowne nałożenie kremu z filtrem na czystą skórę nie jest kłopotliwym zagadnieniem, tak aplikacja na makijaż zwykle wzbudza w Was wiele pytań.  
W takim razie wyjaśnijmy, jak wykonać to prawidłowo i to na 2 sposoby! 
1️⃣ Zdejmij nadmiar sebum za pomocą chusteczki higienicznej lub bibułki matującej. 
 Przygotuj czystą gąbeczkę do makijażu, zwilż ją wodą i dokładnie odciśnij z nadmiaru wody. Pamiętaj, że gąbeczka musi być tylko lekko zwilżona, a nie całkowicie mokra! 
 Wyciśnij odpowiednią ilość produktu na dłoń (około 1 pełnej pompki na twarz). 
 Delikatnie wklep SPF za pomocą gąbeczki, zachowując makijaż nietknięty. 
 Po kilku minutach, jeśli chcesz uzyskać matowy efekt, nałóż swój ulubiony puder. 
Wypróbuj też sposobu z użyciem naszego primera tonizujacego! 
2️⃣ Dla efektu odświeżenia, zalecamy spryskanie twarzy wybranym przez siebie primerem tonizującym (kojącym, nawilżającym lub normalizującym ❤️) i przystąpienie do reaplikacji kremu z filtrem w taki sam sposób jak opisałyśmy wyżej. Primer minimalizuje ryzyko rolowania się kremu, a także pozwala na lepsze połączenie się kolejnych warstw podczas reaplikacji. 
Zawsze zachęcamy do aplikacji SPF przez cały rok, jednak przypominamy o regularności ponownego nakładania kremu lub emulsji SPF 50+, zwłaszcza gdy jesteś narażony na mocną ekspozycję na słońce lub podczas pływania. Zalecamy powtórne nałożenie co około 2-3 godziny, aby uniknąć ryzyka poparzeń słonecznych i zapewnić skórze skuteczną ochronę️ 
Czy pamiętasz o reaplikacji SPF w ciągu dnia? A może masz jakieś sprawdzone triki na utrzymanie skutecznej ochrony przed słońcem? Daj nam znać! 
#BasicLab #świadomapielęgnacja #pielęgnacja #spf #reaplikacjaspf</t>
  </si>
  <si>
    <t>Dziś świętujemy 4. urodziny Królowej serc BasicLovers!  Przez te cztery lata nasze serum z trehalozą stało się nieodłącznym elementem pielęgnacji wielu z Was. Nasza solenizantka zebrała na basiclab.shop aż 2309 pozytywnych opinii! Każda z nich została potwierdzona zakupem  Nawet nie jesteśmy w stanie zliczyć, ile otrzymałyśmy od Was komentarzy i wiadomości prywatnych, w których wyraziliście swoją miłość Jej Królewskiej Mości! Jest nam niezmiernie miło, że serum z trehalozą stało się Waszym pielęgnacyjnym ulubieńcem i wsparciem w dbaniu o równowagę bariery hydrolipidowej  
Jak dobrze wiecie, RÓWNOWAGA jest jednym z 5 filarów BasicLab, który gwarantuje zbudowanie udanego i szczęśliwego związku z pielęgnacją. 
Bariera hydrolipidowa w stanie równowagi przynosi skórze stabilność na wielu poziomach. W swoim właściwym stanie gwarantuje skórze: 
✔ odpowiednie nawilżenie, 
✔ chroni przed negatywnym wpływem czynników zewnętrznych, 
✔ dba o równowagę pH. 
Za utrzymanie jej w stanie równowagi RÓWNOWAGI odpowiadają specjalistyczne sera i kremy bogate w składniki aktywne odpowiadające za nawilżenie i odżywienie skóry, takie jak: 
 Sera i kremy z trehalozą, 
 Sera i kremy z ceramidami, 
 Sera i kremy z ektoiną, 
 Kremy z gamy Famillias, 
 Lekka emulsja po goleniu z gamy Masculis. 
❗ W BasicLab hucznie obchodzimy urodziny, dlatego przygotowałyśmy dla Was WYJĄTKOWĄ PROMOCJĘ ❗ 
 -25% na wybrane produkty z filaru RÓWNOWAGA 
 -20% na zestawy 
To jak, kto dołącza do wspólnego świętowania?  Obserwujcie nasz profil w najbliższych dniach – obiecujemy, że będzie się u nas działo  W końcu 4. urodziny po królewsku obchodzi się tylko raz!  
Dajcie nam znać w komentarzu, po który produkt z filaru RÓWNOWAGA sięgacie najczęściej  
#BasicLab #urodzinytrehalozy #BHL #równowaga #pielęgnacja #świadomapielęgnacja #związkuzpielęgnacją</t>
  </si>
  <si>
    <t>W kilku naszych produktach znajdziecie kwas laktobionowy. Jest to składnik o wielu interesujących właściwościach, dlatego postanowiłyśmy Wam dzisiaj powiedzieć o nim więcej ‍♀️ 
Kwas laktobionowy należy do grupy polihydroksykwasów (PHA), które charakteryzują się delikatniejszym działaniem od kwasów AHA. Różnica między kwasami AHA a PHA tkwi w wielkości cząsteczek, a dokładniej w ilości grup hydroksylowych – kwasy AHA posiadają jedną taką grupę, a kwasy PHA – kilka. Kwas laktobionowy ma aż 8 grup hydroksylowych!  Większa cząsteczka sprawia, że kwas działa na skórę delikatniej i nie powoduje podrażnień. 
Inna grupa, do której jest zaliczany, to grupa kwasów bionowych, czyli powstających w procesie utleniania dwucukrów (np. laktoza, sacharoza). Kwas laktobionowy otrzymuje się poprzez oksydację laktozy, czyli cukru pochodzącego z mleka  
Kwasy PHA mogą stosować nawet osoby z bardzo wrażliwą czy rumieniową skórą, a także dotkniętą AZS, trądzikiem czy ŁZS  
Kwas laktobionowy działa na kilka sposobów w zależności od jego stężenia i końcowego pH produktu. 
Kwas laktobionowy: 
wygładza, nawilża i zmiękcza naskórek
przyspiesza regenerację skóry
łagodzi podrażnienia i stany mikrozapalne
zmniejsza zaczerwienienia i teleangiektazje
zmniejsza grubość warstwy rogowej skóry
wzmacnia BHL
zmniejsza widoczność zmarszczek. 
W niektórych naszych produktach pełni rolę złuszczającą, przyspieszającą regenerację i odnowę skóry, a ponadto łagodzącą, zmniejszającą zaczerwienienie i zwiększającą poziom jej nawilżenie:
 Regenerujący peeling kwasowy 
 Peeling kwasowy zmniejszający niedoskonałości
 Stymulujący peeling kwasowy
 Z kolei w Nawilżającym kremie z ektoiną o lekkiej konsystencji przyśpiesza odnowę naskórka, a także ujednolica strukturę skóry wygładzając ją i zwiększając jędrność.
 W naszej nowości - Prebiotycznym żelu do higieny intymnej reguluje pH oraz wspomaga utrzymanie odpowiedniego poziomu nawilżenia, dzięki czemu pozostawia skórę miękką i wygładzoną. 
Jak widzicie – kwas laktobionowy jest składnikiem, który warto mieć w swojej pielęgnacji 
Czy znalazł się w Waszych rutynach? Podzielcie się z nami w komentarzach!</t>
  </si>
  <si>
    <t>Zdarzają Ci się podrażnienia po goleniu? 
Pragnąc uzyskać gładką skórę, wiele osób napotyka nieprzyjemne dolegliwości w postaci zaczerwienienia, krostek, swędzenia, pieczenia czy zwiększonej tkliwości  Na szczęście istnieją skuteczne sposoby, które pozwolą Ci uniknąć podrażnień i cieszyć się komfortem po każdym goleniu. Dziś przedstawimy Ci praktyczne wskazówki oraz produkty, dzięki którym osiągniesz upragniony efekt gładkiej skóry bez nieprzyjemnych konsekwencji 
1️⃣ Wykonaj peeling skóry 1-2 dni przed goleniem
Dzień lub 2 dni przed goleniem warto wykonać peeling, by złuszczyć zrogowaciały naskórek i zapobiec wrastaniu włosków. Świetnym wyborem są nasze peelingi kwasowe, które możesz dobrać do potrzeb swojej skóry:
 Regenerujący peeling kwasowy
 Peeling kwasowy zmniejszający niedoskonałości
 Stymulujący peeling kwasowy
 Peeling kwasowy odblokowujący pory
2️⃣ Nie gól skóry na sucho
Zapomnij o goleniu na sucho – sięgnij po dedykowane do tego produkty, które zmiękczą włoski i nadadzą maszynce poślizg.
3️⃣ Zadbaj o odpowiednią maszynkę
Pamiętaj, by zawsze używać precyzyjnej maszynki. Tępe ostrza sprzyjają powstawaniu podrażnień.
4️⃣ Wypracuj prawidłową technikę golenia
Ryzyko uszkodzenia naskórka jest również większe, gdy zbyt mocno dociskamy maszynkę do skóry. Wykonuj delikatne ruchy najpierw z kierunkiem wzrostu włosa, a następnie na boki.
5️⃣ Pamiętaj o regeneracji skóry
Na koniec sięgnij po produkt, który ukoi i odżywi skórę oraz złagodzi podrażnienia po goleniu. W naszej ofercie znajdziesz 2 dedykowane do tego produkty: 
 Łagodzącą emulsję po goleniu – zapewnia natychmiastowe uczucie ulgi, pozwalając skórze odzyskać poczucie komfortu, które utrzymuje się przez cały dzień. Lekka konsystencja szybko się wchłania i pozostawia matowe wykończenie.
 Kojący olejek intymny – wspomaga procesy regeneracyjne, skutecznie niwelując podrażnienia. Efekt dry touch gwarantuje błyskawiczne wchłanianie bez pozostawiania tłustej warstwy.
Oba produkty mogą być stosowane na całe ciało  Włącz je do swojej pielęgnacji i pożegnaj dyskomfort po goleniu na dobre! ❤️
Czy stosujesz się do tych wskazówek? 
#BasicLab #podrażnieniapogoleniu</t>
  </si>
  <si>
    <t>W ostatnich latach bardzo popularne stało się oznaczanie PPD produktów chroniących przed słońcem. Jest to bardzo ważny wskaźnik (zaraz wyjaśnimy Wam, dlaczego!), a produkty BasicLab mogą się pochwalić jednymi z najwyższych wartości PPD na rynku! 
 Lekka emulsja ochronna SPF 50+ ma PPD 52,3 
 Lekki krem ochronny SPF 50+ ma PPD 46,6 
❓Czym jest wskaźnik PPD❓ 
Wskaźnik PPD informuje nas, ile razy zmniejszy się dawka promieniowania UVA docierająca do skóry po zastosowaniu produktu przeciwsłonecznego np. jeśli PPD wynosi 20, oznacza to, że skóra posmarowana produktem przeciwsłonecznym pochłonie 20 razy mniej promieniowania UVA, niż skóra nienasmarowana filtrem przeciwsłonecznym. 
❓Dlaczego ochrona przeciwko UVA jest tak ważna❓ 
Promieniowanie UVA stanowi aż do 95% docierającego do powierzchni Ziemi promieniowania słonecznego. Natężenie promieniowania UVA jest niezależne od pogody, a jego wahania w ciągu roku są zdecydowanie mniejsze niż promieniowania UVB. Większa długość fali (320-400 nm) powoduje, że promienie UVA z łatwością przenikają przez chmury i szkło, docierając nawet do skóry właściwej. Na skutek przewlekłego oddziaływania na skórę stanowią główną przyczynę jej starzenia się. 
❓Jak badamy produkty BasicLab❓ 
Badania przeprowadzamy w oparciu o normę ISO 24442:2022, która stanowi podstawę oceny produktów ochrony przeciwsłonecznej do ochrony ludzkiej skóry przed promieniowaniem UVA. System ten został opracowany w Japonii, gdzie zapoczątkowano pomiary PPD i wprowadzono skalę PA+. 
❓ Na czym polega badanie❓ 
Badana jest odpowiedź skóry na ekspozycję na promienie UVA w postaci jej przyciemnienia. PPD (Persistent Pigment Darkening) na minimum 10 probantach. 
Badanie polega na równoległym naświetlaniu określoną ilością energii skóry z nałożonym kosmetykiem (2 mg/cm2) oraz bez nałożonego produktu i obserwacją reakcji, jaką ta dawka wywołuje na skórze. Jego wynikiem jest współczynnik PPD (Persistent Pigment Darkening).
Czy zwracacie uwagę na PPD produktów przeciwsłonecznych? 
#BasicLab #SPF #PPD #prewencja #świadomapielęgnacja</t>
  </si>
  <si>
    <t>Czy jesteśmy uzależnione od pielęgnacji?  
Zdecydowanie TAK! Nasze produkty to nie tylko pielęgnacja - to prawdziwa miłość od pierwszego zastosowania  Wysoka jakość i skuteczność sprawiają, że nie sposób się od nich oderwać.️ Wśród naszych bestsellerów znajdziecie: 
 Peptydowy krem regenerujący pod oczy o bogatej konsystencji  
Kompleksowo dba o cienką i wiotką skórę w okolicach oczu – uelastycznia, odżywia oraz pozostawia przyjemny okluzyjny film, utrzymujący uczucie nawilżenia przez wiele godzin. 
 Lekka emulsja ochronna SPF 50+  
Jest ulubionym produktem fotoochronnym skór tłustych i mieszanych. Efektywnie chroni skórę przed niekorzystnym działaniem promieniowania UVA (PPD 52,3), UVB, światłem niebieskim HEV oraz niweluje negatywne skutki światła podczerwonego IR. 
 Antyoksydacyjne serum wyrównujące  
Serum o wodno-żelowej formule z witaminą C w stężeniu 15% lub 20% skutecznie rozświetla skórę, efektywnie nawilża, wycisza podrażnienia i zmiany zapalne. 
✨ Serum ujędrniające z 0,5% czystych peptydów miedziowych ✨ 
To skoncentrowana dawka wysokich stężeń składników aktywnych skupionych na precyzyjnym działaniu przeciwstarzeniowym - poprawia elastyczność skóry i optycznie wypełnia zmarszczki, pozwalając na zachowanie młodszego wyglądu na dłużej. 
⚡ Emulsyjne serum z czystym retinolem ⚡ 
Intensywnie stymuluje skórę do odnowy, dzięki czemu wyraźnie poprawia jej strukturę i jędrność, wygładza, a także redukuje widoczność porów i zmarszczek. Znajdziecie je w stężeniu 0,3%, 0,5% oraz 1%. 
 Serum z trehalozą  
Zapewnia wielokierunkowe działanie nawilżające, odbudowujące barierę lipidową oraz wypełniające zmarszczki mimiczne. 
 Dermatologiczna emulsja myjąca  
Skutecznie oczyszcza skórę bez podrażnień czy uczucia ściągnięcia. Redukuje przeznaskórkową utratę wody i przygotowuje skórę do dalszej pielęgnacji.  
 Wygładzający płyn mikrozłuszczający  
Wygładza, redukuje niedoskonałości, a także skutecznie reguluje wydzielanie sebum i oczyszcza pory, zmniejszając ich widoczność. 
Dajcie znać w komentarzach, bez którego produktu nie wyobrażacie sobie pielęgnacji</t>
  </si>
  <si>
    <t>Higiena intymna to temat, na który można znaleźć wiele różnych, często sprzecznych informacji. Dzisiaj powiemy Wam, jak prawidłowo o nią dbać i na co zwracać uwagę  Do lektury zachęcamy wszystkich, gdyż wspomnimy o higienie zarówno kobiecych, jak i męskich narządów płciowych. 
 Kobieca higiena intymna 
 Kobiece okolice intymne mają pH w zakresie 3,5-4,7. 
 Do ich oczyszczania świetnie sprawdzają się niskopieniące żele lub płyny przeznaczone do tych okolic, jak np. nasz Prebiotyczny żel do higieny intymnej. 
❗WAŻNE: W trakcie oczyszczania okolic intymnych nie należy wprowadzać palców i substancji myjących do wnętrza pochwy. Oczyszczamy tylko zewnętrzne części narządów płciowych. 
 Warto też pamiętać, by mycie odbywało się w odpowiednim kierunku, czyli od przodu do tyłu. Dlaczego?  By drobnoustroje z odbytu nie przedostały się do pochwy i cewki moczowej. Osuszanie również powinno odbywać się w takim kierunku. 
 Męska higiena intymna 
 Męskie okolice intymne mają pH w zakresie 5,3-5,8. Jest więc ono wyższe niż kobiece. 
 W trakcie oczyszczania należy delikatnie ściągnąć napletek i oczyścić żołądź z zalegającej wydzieliny (mastki). 
 Mimo mniejszego ryzyka pojawienia się infekcji u mężczyzn, nie można zapominać o higienie! 
Zasady prawidłowej higieny intymnej dotyczą wszystkich niezależnie od płci i należą do nich: 
☑️codzienne dokładne i delikatne oczyszczanie okolic intymnych przeznaczonymi do tego produktami (dodatkowo po wizycie na siłowni, saunie, w jacuzzi czy po stosunku) 
☑️ codzienna zmiana bielizny na świeżą 
☑️mycie okolic intymnych dłońmi. Gąbki lub myjki mogą powodować podrażnienia oraz mogą się na nich gromadzić mikroorganizmy chorobotwórcze. 
☑️ do osuszania okolic intymnych należy stosować oddzielny ręcznik i nie pocierać nim delikatnych okolic intymnych 
☑️ bielizna powinna być przewiewna i niezbyt obcisła, wykonana z naturalnych materiałów (np. bawełny). 
Dajcie nam znać, czy higiena intymna jest dla Was ważna i jak o nią dbacie!  
#BasicLab #wzwiazkuzpielegnacja #higienaintymna #Intimis</t>
  </si>
  <si>
    <t>Na pewno zauważyliście, że niektóre z naszych produktów nie są białe lub przezroczyste, a posiadają barwy  W BasicLab chcemy, by wszystkie nasze produkty mogły stosować również osoby ze skórą wrażliwą, dlatego też nie dodajemy do produktów dodatkowych barwników. Wszystkie kolory pochodzą od barwy surowców 
 Peptydy miedziowe  
To składnik mający najbardziej interesujący i niespotykany kolor. Jest bowiem intensywnie niebieski. Kolor taki mają związki miedzi na +2 stopniu utlenienia i właśnie w takiej formie znajdziecie miedź w kompleksie tworzącym peptyd miedziowy. W przypadku formułowania produktów z tym składnikiem, bardzo ważne jest, by nie uległ on rozpadowi, gdyż wtedy traci swój piękny kolor.
 Koenzym Q10  
To związek z grupy chinonów mający żółtawo-pomarańczowy kolor, który nadaje też kolor kosmetykom. Nasze emulsyjne sera z witaminą C właśnie jemu zawdzięczają swój delikatny kolor, gdyż znajdziecie w nich aż 0,5% koenzymu Q10! 
 Witamina C  
Witamina C w formie kwasu askorbinowego jest przykładem składnika, który z czasem zmienia swój kolor i jest to proces niepożądany. Jest to spowodowane utlenianiem się witaminy C do kwasu dehydroaskorbionowego, który ma barwę pomarańczowo-brązową. Serów z witaminą C, które drastycznie zmieniły kolor, nie powinno się stosować. 
 Retinoidy  
Zarówno retinol jak i retinal w formie czystej są żółtymi związkami chemicznymi. Posiadają taką barwę, gdyż powstają w wyniku rozpadu beta-karotenu – barwnika odpowiedzialnego za kolor marchwi. 
Intensywność koloru retinoidów jest na tyle duża, że nawet w niewielkich stężeniach zabarwiają produkt: 
 retinol nadaje formule delikatnie żółty odcień, 
 retinal intensywnie zabarwia na żółto. 
 Ekstrakty i oleje  
Naturalne ekstrakty oraz oleje również mogą mieć barwy. Najczęściej są one zielonkawe (np. olej konopny) lub brunatne (np. ekstrakt z lukrecji), ale zdarzają się też np. intensywnie pomarańczowe (np. olej rokitnikowy). Kolory te pochodzą od różnych związków chemicznych m.in antocyjanów, karotenoidów czy chinonów. 
Czy znacie te składniki? Podzielcie się z nami swoją odpowiedzią w komentarzu!  
#BasicLab #świadomapielęgnacja</t>
  </si>
  <si>
    <t>Już za moment ten wyjątkowy dzień w roku  Dzień Kobiet  
Dla marki stworzonej przez kobiety to szczególna data w kalendarzu  Założycielkami marki są Asia i Anita, które inspirują nas każdego dnia. Całe serca wkładają w markę, którą od podstaw stworzyły 6 lat temu. Z sukcesem realizują swoją wizję stworzenia kosmetyków, które odpowiadają na różne potrzeby skóry. BasicLab to silny kobiecy team (choć w ostatnim czasie męskie grono znaczenie się powiększyło), który nie poddaje się i nie zwalnia tempa!  
W tym roku jeszcze mocniej chcemy podkreślić niepowtarzalność i wyjątkowość każdej z nas  Dlatego już niedługo oddamy w Wasze ręce produkty, do których stworzenia kobiety były wielką inspiracją. 
Z tego powodu, uznałyśmy, że rozpoczniemy świętowanie nieco wcześniej i zapraszamy Was na KONKURS ❗❗❗ 
Pytanie konkursowe wydaje się prozaiczne, ale w obecnych czasach odpowiedź na nie może być trudna, nieoczywista i budząca emocje. Dlatego tym bardziej warto! 
Pytanie brzmi:
❓ Czym jest dla Ciebie kobiecość❓ 
 Czekamy na Wasze komentarze do czwartku (7 marca) do godziny 23:59! 
 Wybierzemy aż 20 zwycięzców  i skontaktujemy się z nimi w wiadomości prywatnej 
Co jest nagrodą?  
Nie mogło być inaczej - nasze nowości, które już niedługo poznacie! 
Regulamin znajdziecie na naszej stronie: basiclab.shop  Uczestnik poprzez wzięciu udziału w konkursie, akceptuje jego treść oraz zgadza się na przetwarzanie danych osobowych.
Powodzenia!  
#BasicLab #świadomapielęgnacja #pielęgnacja #kosmetyki #konkurs #premiera #nowość #DzieńKobiet</t>
  </si>
  <si>
    <t>Na naszej skórze znajdują się biliony mikroorganizmów. Na każdym centymetrze kwadratowym skóry znajduje się ich ponad milion  Do drobnoustrojów tych należy około 1000 różnych gatunków bakterii, 80 rodzajów grzybów, wiele wirusów i kilka roztoczy  Tworzą one tzw. MIKROBIOM skóry 
Czy mikrobiom jest potrzebny❓
Mikroorganizmy stanowią swoistą tarczę ochronną skóry. Współpracują z układem odpornościowym i chronią przed drobnoustrojami chorobotwórczymi. Prawidłowy mikrobiom skóry zwiększa jej odporność na alergeny, promieniowanie UV czy uszkodzenia wywołane przez wolne rodniki.
Od czego zależy skład mikrobiomu❓
Skład mikrobiomu jest różny na każdym etapie życia i wpływają na niego:
hormony
nawyki
otoczenie
aktywność układu odpornościowego
dieta
stres
przyjmowane leki
ekspozycja na promieniowanie UV
pielęgnacja
Każdy ma swój własny unikalny mikrobiom – nie istnieją dwie osoby z takim samym, dlatego często jest on często porównywalny do odcisku palca 
Zdrowy mikrobiom to zdrowa bariera ochronna skóry. Niestety, bardzo łatwo można go zaburzyć przez: 
przewlekły stres
zanieczyszczenie powietrza
nieodpowiednią dietę
nieodpowiednią pielęgnację
niską podaż wody
antybiotykoterapie
Zaburzenie mikrobiomu może objawiać się: 
suchością i uczuciem ściągnięcia
nadmiernym złuszczaniem naskórka
zaczerwienieniem
podrażnieniem
pojawieniem się wyprysków
zaostrzeniem stanów mikrozapalnych
Przy zaburzeniach mikrobiomu (i nie tylko!) do swojej pielęgnacji warto włączyć substancje go wspierające. Należą do nich m.in prebiotyki, będące pożywką dla mikroorganizmów komensalnych („dobrych”), ale nie tylko. Składniki te wspomagają równowagę mikrobiomu, co w naturalny sposób podnosi odporność skóry. 
W naszych produktach znajdziecie następujące substancje wspierające mikrobiom:
inulina
alfa-glukan
komórki macierzyste noni
sarkozyna
trehaloza
maltodekstryny
ksylitol
Utrzymywanie mikrobiomu w stanie równowagi pozwala na długo zachować zdrowy i młody wygląd skóry. Odpowiednia pielęgnacja oraz zdrowy styl życia są kluczowe, by równowagę tę zachować.
Podziel się z nami w komentarzach tym, jak dbasz o swój mikrobiom!</t>
  </si>
  <si>
    <t>Dzisiaj porozmawiamy o pH skóry oraz o tym, jak wpływa na jej stan  
❓ Czym jest skala pH? 
Jest to skala od 0 do 14 służąca do określenia kwasowości lub zasadowości roztworu wodnego danej substancji. 
 Środek skali, czyli pH 7 określa odczyn obojętny. 
 Wartości od niego niższe wskazują na odczyn kwaśny, a wyższe na zasadowy. 
Skóra twarzy, a także kobiece okolice intymne również mają pH i jest ono kwasowe  
Optymalne pH skóry twarzy pozwala na zachowanie jej zdrowego i młodego wyglądu, gdyż wpływa również na prawidłowy rozwój mikrobiomu, a ten z kolei jest jednym z elementów obronnych skóry. 
 Prawidłowy wzrost flory zachodzi przy kwaśnym pH. Odczyn neutralny sprzyja nadmiernemu rozwojowi bakterii chorobotwórczych, które nie mogą się dobrze rozwijać w kwaśnym pH oraz mają w nim kontakt z bakteriami komensalnymi naturalnie bytującymi na naszej skórze, które wytwarzają peptydy przeciwdrobnoustrojowe (AMP) zapobiegające pojawianiu się problemów skórnych. 
Na pH skóry wpływ mają zarówno czynniki zewnętrzne jak i wewnętrzne. Do czynników wewnętrznych należą: 
✔️ wiek, 
✔️ kolor skóry, 
✔️ miejsce na skórze. 
Z kolei do czynników zewnętrznych zaliczyć możemy: 
✔️ nieprawidłową pielęgnację, 
✔️ promieniowanie UV, 
✔️ zanieczyszczenia środowiska, 
✔️ alkohol i palenie papierosów, 
✔️ stres, 
✔️ wysokie temperatury i wilgotność powietrza. 
Jakie są objawy zaburzonego pH skóry? 
➖ przesuszenie, 
➖ nadmierne błyszczenie, 
➖ podrażnienia i zaczerwienienia, 
➖ wypryski, 
➖ przedwczesne starzenie skóry. 
Prawidłowe, fizjologiczne pH skóry jest bardzo ważne i nawet niewielkie zmiany mogą mieć niekorzystny wpływ na jej prawidłowe funkcjonowanie. 
Co więc zrobić, by utrzymać prawidłowe pH skóry ❓ 
✔️ wybieraj produkty do oczyszczania skóry, które mają odpowiednie pH, 
✔️ nie myj twarzy mydłem lub produktami na nim bazującymi, 
✔️ dbaj o odpowiednie nawilżenie oraz stan BHL, co pozwoli zachować jej odpowiednie pH, 
✔️ jeśli czujesz potrzebę, stosuj toniki, by przywrócić odpowiednie pH, 
✔️ zadbaj ochronę przeciwsłoneczną.
Jak dbasz o pH swojej skóry? Podziel się z nami w komentarzu!  
#BasicLab #świadomapielęgnacja #phskóry #skutecznapielęgnacja</t>
  </si>
  <si>
    <t>Czasami odnalezienie perełek dostosowanych do potrzeb naszej skóry bywa trudne – zwłaszcza przy tak bogatym asortymencie, jak w BasicLab  
Dziś z podpowiedzią przychodzi do Was Marta, która uchyli wam rąbka tajemnicy i przedstawi swoje TOP10!  
➡️ Zaczynając od absolutnej podstawy: OCZYSZCZANIE!  
1️⃣ i 2️⃣ Tutaj nasza bohaterka stawia na biały duet – emulsję oraz piankę dermatologiczną, które świetnie sprawdzą się jako podwójne oczyszczanie w pielęgnacji wieczornej.  
3️⃣ Kolejno zielony primer tonizujący, który idealnie odświeży oraz przygotuje skórę do kolejnych etapów pielęgnacji.  
4️⃣ Bez płynu mikrozłuszczającego Marta nie wyobraża sobie codziennej pielęgnacji! Skutecznie reguluje wydzielanie sebum i oczyszcza ujścia gruczołów łojowych (tzw. pory), zmniejszając ich widoczność. 
5️⃣ i 6️⃣ Nie zapominamy również o zadbaniu o delikatną skórę wokół oczu – tutaj wybór padł na peptydowe serum oraz peptydowy krem pod oczy, które idealnie sprawdzą się w pielęgnacji warstwowej ️ 
7️⃣ Czy ktoś jeszcze nie wprowadził do swojej pielęgnacji witaminy C? Marta zdecydowanie o niej nie zapomina – dlatego sięga po swojego faworyta w trawiastej butelce  
8️⃣ i 9️⃣ Nawilżenie to obowiązkowy etap pielęgnacji każdej skóry – tutaj wybór pada na emu-żel z 4% ektoiną oraz caramidowy krem o lekkiej konsystencji! Lekka formuła nie pozostawia tłustego filmu i nie obciąża cery, będąc idealną bazą pod makijaż. 
 Ostatnie, ale nie mniej ważne – punktowe serum na niedoskonałości! Przyspiesza regenerację naskórka i stymuluje procesy naprawcze, minimalizując powstawanie nierówności i przebarwień pozapalnych. 
A które produkty znajdują się w Waszym TOP10?  Czekamy na Wasze komentarze   
#BasicLab #świadomapielęgnacja #pielęgnacja #top10</t>
  </si>
  <si>
    <t>Czy wiecie, że ektoina została uznana przez wiele portali kosmetycznych za składnik roku 2024? Liczba wyszukiwań frazy „ektoina” w ostatnim kwartale 2023 roku wzrosła aż o 123%!  
 Czym jest ektoina i jak działa?  
Ektoina to naturalnie występujący aminokwas produkowany przez mikroorganizmy. Pełni funkcję ochronną, zapewniając przetrwanie tych organizmów w ekstremalnych warunkach zewnętrznych, takich jak wysoka temperatura, zasolenie czy intensywne nasłonecznienie  
Budowa cząsteczki ektoiny umożliwia długotrwałe wiązanie dużych ilości wody, co czyni ją doskonałą substancją nawilżającą 
Stosowana na skórę: 
chroni ją przed stresem oksydacyjnym, 
zwiększa odporność na czynniki zewnętrzne, 
łagodzi różnego pochodzenia stany mikrozapalne, 
redukuje przebarwienia przez wpływ na proces powstawania melaniny, 
wzmacnia BHL, 
zmniejsza TEWL, 
działa przeciwstarzeniowo. 
Jeśli szukacie intensywnie nawilżającego i kojącego produktu o lekkiej konsystencji, to Wasze skóry pokochają nasz emu-żel z ektoiną  
Emu-żel występuje w dwóch wariantach – Dermocosmetics i Cosmetology. Różnią się one substancjami aktywnymi, ich zawartością, a w efekcie rezultatami. 
Nawilżający emu-żel z ektoiną sprawdzi się u osób ze skórą: 
wrażliwą, 
podrażnioną, 
potrzebującą nawilżenia, 
potrzebującą wyrównania kolorytu i rozświetlenia, 
z pierwszymi oznakami starzenia się, 
ze zmarszczkami lub dojrzałą. 
Dzięki zastosowaniu w emu-żelach specjalnie wyselekcjonowanych i dobranych składników, dają one następujące efekty: 
Dogłębnie nawilżają i nadają skórze blasku. 
Wyciszają podrażnienia i stany mikrozapalne. 
Odbudowują barierę hydrolipidową skóry. 
Niwelują uczucie dyskomfortu wywołane ściągnięciem i swędzeniem skóry. 
Przywracają elastyczność, jędrność i napięcie skóry. 
Zapewnia skuteczną ochronę antyoksydacyjną. 
A wariant Cosmetology dodatkowo: 
Zmniejsza przebarwienia.
Więcej o ektoinie i emu-żelach przeczytacie w karuzeli! Znajdziecie w niej też opinie naszych BasicLovers!  
Czy mieliście już okazję stosować któryś z naszych emu-żeli? Podzielcie się opinią w komentarzach!  
#Basiclab #ektoina #emuzel</t>
  </si>
  <si>
    <t>Rozprawienie się z niedoskonałościami i ich zniknięcie to dopiero pierwsza część sukcesu. Teraz trzeba jeszcze zadbać o pozostałości po nich, czyli przebarwienia. Dzisiaj opowiemy Wam o składnikach, które najlepiej na nie działają  
Wyróżniamy dwa rodzaje przebarwień potrądzikowych: 
 PIE, czyli czerwone przebarwienia pozapalne, są efektem uszkodzenia naczyń krwionośnych przez przewlekły stan zapalny. Mogą one ustąpić samoistnie po kilku tygodniach lub miesiącach od usunięcia stanu zapalnego, jednak warto wesprzeć ich redukcję, by przyspieszyć proces i nie dopuścić do ich permanentnej obecności. 
 W wyniku nadmiernej ekspozycji słonecznej różowo-czerwone przebarwienia powstałe w wyniku stanu zapalnego mogą zmienić się w widoczne brązowe plamy. Takie przebarwienia barwnikowe trudno zwalczyć. 
Na jakie składniki warto zwrócić uwagę? 
 Kwas traneksamowy – świetnie działa na przebarwienia typu PIE ze względu na wpływ na naczynka, rumień i właściwości kojące i łagodzące. Ponadto wspomaga ujednolicenie kolorytu skóry z przebarwieniami spowodowanymi między innymi promieniowaniem UV, więc będzie przydatny w walce z przebarwieniami PIH. 
 Witamina C – hamuje syntezę melaniny, doskonale rozjaśnia skórę i wyrównuje jej koloryt. Zapewnia efekt rozjaśnionej i rozświetlonej skóry. Dodatkowo, stymulując produkcję kolagenu, pozytywnie wpływa na poprawę jędrności skóry. 
 Alfa-arbutyna – jest inhibitorem tyrozynazy, a ponadto hamuje dojrzewanie komórek barwnikowych, a więc zapobiega powstawaniu przebarwień oraz redukuje istniejące na dwa różne sposoby. 
 Kwas azelainowy – redukuje rozwój bakterii wywołujących zmiany trądzikowe. Zapobiega powstawaniu i rozjaśnia istniejące przebarwienia pozapalne ze względu na hamowanie aktywności tyrozynazy. Łagodzi też rumień i zaczerwieniania. 
 Adenozyna – koi czerwone zmiany trądzikowe, regeneruje naskórek, a dzięki zdolności do zmniejszania syntezy melaniny dodatkowo wspomaga redukcję przebarwień. 
W karuzeli znajdziecie jeszcze więcej składników oraz przykładowe rutyny na przebarwienia, więc przesuńcie palcem w lewo 
Które składniki stosujecie na przebarwienia? Podzielcie się nimi w komentarzach! 
#BasicLab</t>
  </si>
  <si>
    <t>Wielkimi krokami zbliżają się Walentynki — czas miłości, pięknych gestów i niespodzianek!  
Marzycie o skutecznej pielęgnacji i promiennej skórze? ✨ 
Teraz kosmetyki w parze są dostępne na naszej stronie z 25% rabatem! 
To idealny moment, aby dać partnerowi/partnerce delikatną wskazówkę  Podpowiedzcie swoim ukochanym, że Wasze serca biją szybciej na myśl o zestawie kosmetyków BasicLab  Niech staną się wspólnikami/wspólniczkami w pielęgnowaniu Waszego wyjątkowego piękna, sprawiając, że te Walentynki będą naprawdę niesamowite!  
Dajcie znać w komentarzach, jaki zestaw pragniecie otrzymać w tym szczególnym dniu  
#BasicLab #wzwiązkuzpielęgnacją #skutecznapielęgnacja #świadomapielęgnacja #pielęgnacja #Walentynki #prezetnawalentynki #prezenwalentynkowy</t>
  </si>
  <si>
    <t>22 lutego to kolejna ważna data w naszym kalendarzu, bo właśnie dziś urodziny obchodzi Asia, jedna z współzałożycielek i twórczyni BasicLab  Jej niezwykłe zaangażowanie i pasja do pielęgnacji inspirują nas każdego dnia  
Oczywiście nie byłybyśmy sobą, gdyby ten dzień przeszedł bez echa, dlatego przygotowałyśmy dla Was niespodziankę!  
☀️ Prewencja to jedna z 5 podstaw pielęgnacji BasicLab oraz kluczowy element świadomego dbania o skórę. Prawidłowa aplikacja produktów ochronnych z SPF jest kluczowa w ochronie skóry przed szkodliwym działaniem promieniowania UV. Dlatego, PO RAZ PIERWSZY możecie kupić naszą kultową Lekką Emulsję Ochronną SPF 50+ oraz Lekki Krem Ochronny SPF 50+ w większej pojemności 7️⃣5️⃣ ml! Teraz zdecydowanie mogą z Wami zostać na dłużej  
 Pamiętajcie jednak, że jest to produkt limitowany! 
Ale to nie wszystko❗ 
Wiecie, że uwielbiamy Was rozpieszczać, dlatego dodatkowo przygotowałyśmy promocje WIĘCEJ ZA MNIEJ, gdzie duże rozmiary naszych bestsellerów kupicie w cenie mniejszych!  
W Waszej kosmetyczce nie może zabraknąć:
➡️ serów regenerujących z ceramidami, 
➡️ serów z trehalozą i peptydem SNAP-8™, 
➡️ oraz nawilżających emu-żeli z ektoiną. 
Wszystkie w wersji 5️⃣0️⃣ ml! 
 Nie zapomniałyśmy również o pielęgnacji delikatnej skóry wokół oczu, dlatego już teraz możecie kupić w promocyjnej cenie: 
️➡️ liftingujące serum pod oczy i na powieki z 10% kompleksem peptydów, 
➡️ serum peptydowe z Argireliną 10% i kofeiną. 
Oba sera występują w pojemności 3️⃣0️⃣ ml ️ Gwarantujemy, że skradną Wam serce ❤️ 
Musicie przyznać, że obok takiej oferty trudno przejść obojętnie!  Skusicie się?  
Koniecznie dajcie nam znać, co wpadnie dziś do Waszego koszyka, a my pędzimy zapalać świeczki na urodzinowym torcie Asi i śpiewać STO LAT! ✨ 
#BasicLab #świadomapielęgnacja #skutecznapielęgnacja #pielęgnacja #kosmetyki #SPF #trehaloza #ceramidy#ektoina #peptydy #BasicLovers #promocja #bigsize #urodzinyAsi</t>
  </si>
  <si>
    <t>Dlaczego reaplikacja SPF w ciągu dnia jest tak ważna?  
O szkodliwości promieni słonecznych wiemy nie od dziś. Nie bez powodu nieustannie przypominamy o aplikacji kremów z filtrem przez cały rok  Wiemy, że zdecydowana większość z Was pamięta o ich aplikacji o poranku, ale jedna aplikacja niestety nie wystarcza, aby zapewnić sobie pełną ochronę przez cały dzień  Dlaczego? 
 W ciągu dnia nasz SPF ściera się pod wpływem wydzielana potu, sebum, tarcia oraz innych czynników, które wpływają na naszą skórę. Dlatego SPF powinno się reaplikować kilka razy dziennie. Najlepiej co 2-3 godziny ⏰ 
„Przecież nie jestem w stanie tak często nakładać SPF ” Ach ile razy to słyszałyśmy, mimo to uważamy, że choćby jedna, nawet niepełna reaplikacja w ciągu dnia, to już sukces!  Zwłaszcza, że znamy niezawodny sposób. Możecie reaplikować SPF bezpośrednio na makijaż z pomocą gąbeczki do make-upu! Wystarczy, że zanurzycie ją w kremie przeciwsłonecznym, a następnie miejsce przy miejscu delikatnie dociśniecie do twarzy do czasu wchłonięcia produktu  
Jaki SPF wybrać? 
 Lekką emulsję ochronną SPF 50+ polecamy skórze normalnej, mieszanej i tłustej. 
 Lekki krem ochronny SPF 50+ przeznaczony jest dla skóry normalnej, suchej i bardzo suchej. 
 Lekki krem do twarzy SPF 30 jest odpowiedni dla każdego typu skóry: suchej, tłustej, mieszanej, a także wrażliwej. Świetnie sprawdzi się u mężczyzn z zarostem – nie jest widoczny na włoskach. 
Pamiętacie o reaplikacji SPF w ciągu dnia?  
#BasicLab #pielęgnacja #świadomapielęgnacja #SPF #reaplikacjaSPF #ochronaprzeciwsłoneczna #kremzfiltrem #kremspf</t>
  </si>
  <si>
    <t>Szukacie idealnego prezentu dla swojej Walentynki?  
Walentynki to doskonały moment, by wyrazić swoją troskę i dbałość o drugą osobę  Z tej okazji przygotowałyśmy coś wyjątkowego – wszystkie produkty w parze dostępne z 25% rabatem!  Wiemy, jak ważne są spędzone razem chwile, a codzienny rytuał pielęgnacyjny to doskonała okazja do budowania relacji... nie tylko ze skórą  
Poznajcie nasze duety pielęgnacyjne!  
Para nr 1️⃣ – DUET ROZJAŚNIAJĄCY ✨ 
 Emulsyjne serum antyoksydacyjne 6% 
 Antyoksydacyjny krem z witaminą C o bogatej konsystencji 
Para nr 2️⃣ – SOS NA NIEDOSKONAŁOŚCI  
 Prebiotyczny krem wyciszający 
 Punktowe serum na zmiany mikrozapalne 
Para nr 3️⃣ – PEPTYDOWY DUET POD OCZY  
 Peptydowe serum pod oczy 
 Peptydowy krem pod oczy redukujący cienie i opuchnięcia o lekkiej konsystencji 
Para nr 4️⃣ – REWITALIZACJA I ODBUDOWA ‍♀️ 
 Nawilżający emu-żel 4% 
 Serum regenerujące strukturę skóry z ceramidami 
Para nr 5️⃣ – PIELĘGNACJA ANTI-AGING ⚡ 
 Krem aktywnie rewitalizujący do twarzy, szyi i dekoltu 
 Krem aktywnie stymulujący do twarzy szyi i dekoltu 
Para nr 6️⃣ – UJĘDRNIENIE I SPRĘŻYSTOŚĆ  
 Serum ujędrniające z 0,5% czystych peptydów miedziowych 
 Serum regenerujące strukturę skóry z ceramidami 
Para nr 7️⃣ – TRWAŁE NAWILŻENIE  
 Serum z witaminą C 15% 
 Serum z trehalozą 10% 
Para nr 8️⃣ – ZWĘŻENIE I OCZYSZCZENIE PORÓW  
 Serum zmniejszające niedoskonałości z niacynamidem 5% 
 Wygładzający płyn mikrozłuszczający 
Prezentują się świetnie, prawda? ☺️ A to tylko kilka propozycji, spośród wielu dostępnych w naszej ofercie!  Zajrzyjcie na naszą stronę i wybierzcie duet idealny dla swojej drugiej połówki  
Dajcie znać w komentarzach, które połączenie jest Waszym ulubionym  
#BasicLab #wzwiązkuzpielęgnacją #świadomapielęgnacja #skutecznapielęgnacja #pielęgnacja #walentynki #prezentnawalentynki #prezentwalentynkowy #zestawy #duetypielęgnacyjne</t>
  </si>
  <si>
    <t>Dziś zapytałyśmy nasz zespół o ich ulubiony produkt BasicLab!  
Często pytacie nas, jakie produkty stosujemy  Czy mamy swoje sprawdzone pielęgnacyjne rutyny, co u na sprawdziło się najlepiej. Nie da się ukryć, że każdy z nas ma swojego ulubieńca, bez którego już nie wyobraża sobie pielęgnacji  Choć wybór tego jedynego bywa czasami naprawdę trudny, to jednak każdy z nas darzy wyjątkowym uczuciem TEN JEDEN produkt ✨ 
Poznajcie naszych faworytów!  
▫️ Ewa pokochała produkt, który jeszcze nie miał swojej premiery, dlatego nic nie może zdradzić!   
▫️ Nasza nowość, czyli peptydowy krem regenerujący pod oczy podbił serce Olgi  
▫️ Mariusz od czasu premiery uwielbia serum ujędrniające z czystymi peptydami miedziowymi   ▫️ Paula nie wyobraża sobie pielęgnacji bez królowej trehalozy  
▫️ Trawiasta witamina C to must have w kosmetyczce Marty  
▫️ Gosia miłośniczka retinoidów, nie może obejść się bez emulsyjnego retinolu ❤️ 
A jaki jest Wasz ulubiony produkt BasicLab?  Dajcie nam znać w komentarzach! 
#BasicLab #świadomapielęgnacja #skutecznapielęgnacja #pielęgnacja #kosmetyki</t>
  </si>
  <si>
    <t>W BasicLab dotrzymujemy obietnic i zapewniamy efekty, które są realnie widoczne na skórze. Dzisiaj opowiemy Wam, jak wybieramy do nich surowce, aby zapewnić Wam najwyższą skuteczność, jakość i bezpieczeństwo produktów  
1️⃣ Wybór składników 
Przed wybraniem składników do naszych produktów przeprowadzamy dokładny research odnośnie ich skuteczności w danym aspekcie i stężenia zapewniającego najlepsze efekty. Wybieramy tylko takie składniki, których działanie potwierdzają nie tylko badania producenta surowca, ale również niezależne publikacje naukowe  
2️⃣ Jakość surowców 
Współpracujemy tylko z renomowanymi dostawcami oraz kontrolujemy nie tylko w naszym laboratorium, ale również w zewnętrznych jednostkach te, które stosujemy, by w produktach wykorzystywać tylko surowce o najwyższej jakości, bezpieczeństwie i skuteczności  
3️⃣️ Badania 
Mimo wykorzystywania surowców tylko od sprawdzonych dostawców, po zastosowaniu ich w naszych formułach przeprowadzamy badania w niezależnych jednostkach naukowo-badawczych gotowego produktu. Sprawdzamy, czy produkt spełnia wszystkie nasze obietnice ‍ 
4️⃣ Cena 
Cena zawsze jest dla nas drugorzędna, gdyż uważamy, że za jakość i skuteczność warto zapłacić więcej. Często przy produkcji określa się maksymalną cenę na etapie planowania produktu. U nas jest inaczej. Nigdy nie kierujemy się kosztem w przypadku wyboru odpowiednich składników  
5️⃣ Formulacja 
Po sprawdzeniu, że dany surowiec spełnia wszystkie nasze wyśrubowane wymagania, wprowadzamy go do formuły. W tym momencie również przeprowadzamy dokładny research, by świadomie wybrać bazę oraz inne składniki, które będą ze sobą jak najbardziej kompatybilne, a działanie synergiczne (wzajemnie wzmocnione) ‍ 
6️⃣ Zaufanie 
Ciężko pracujemy też na Wasze zaufanie, dlatego jasno komunikujemy stężenia najważniejszych składników aktywnych i wyjaśniamy przeznaczenie każdego produktu. Dzielimy się też z Wami rzetelną wiedzą na naszych social mediach i doradzamy, abyście świadomie wybierali najlepsze dla Waszej skóry produkty  
Czy wiedzieliście, że właśnie tak w BasicLab wybieramy odpowiednie surowce do naszych produktów?  
#BasicLab #wzwiązkuzpielęgnacją</t>
  </si>
  <si>
    <t>BasicLovers, kto z Was może utożsamić się z naszą dzisiejszą rolką? 
Na pewno znacie to uczucie! Zamawiacie swoje ulubione produkty i już nie możecie się doczekać, aż kurier dostarczy Waszą upragnioną przesyłkę jak najszybciej!  
Ach, ile byśmy dały, aby zakupy przychodziły do nas w ekspresowym tempie  
Przypominamy Wam, że nasza urodzinowa promocja wciąż trwa! 
 -30% na zestawy premierowe 
 -25% na pozostałe produkty i zestawy  
️To idealny moment, by zrobić zapasy ulubionych produktów i przetestować nowości z gamy COMPLEMENTIS, wśród których znajdziecie: 
 Nawilżający krem z ektoiną o ultralekkiej konsystencji 
 Nawilżający krem z ektoiną o lekkiej konsystencji 
 Antyoksydacyjny krem z witaminą C o lekkiej konsystencji 
 Antyoksydacyjny krem z witaminą C o bogatej konsystencji 
 Peptydowy krem pod oczy redukujący cienie i opuchnięcia o lekkiej konsystencji 
 Peptydowy krem regenerujący pod oczy o bogatej konsystencji 
Koniecznie dajcie nam znać, które produkty wpadną lub już wpadły w Wasze ręce!  
#BasicLab #wzwiązkuzpielęgnacją #nowości #kosmetyki #świadomapielęgnacja #pielęgnacja</t>
  </si>
  <si>
    <t>Skóra trądzikowa często jest podrażniona przez różne czynniki i potrzebuje działania łagodzącego oraz nawilżającego. A co, gdybyśmy powiedziały Wam, że mamy w swojej ofercie produkt, który nie tylko da skórze ukojenie, ale również pozytywnie wpłynie na zmiany mikrozapalne❓ 
Dzisiaj pokażemy Wam dowody na skuteczne działanie Prebiotycznego kremu wyciszającego  Często polecamy Wam go w pielęgnacji skóry trądzikowej, ale jednocześnie podrażnionej i przesuszonej. Czy wiecie, dzięki czemu tak działa?  
Prebiotyczny krem wyciszający z 5% prebiotyków, 1% wąkrotki azjatyckiej i witaminą F: 
✅ Przywraca balans mikrobiomu oraz wspiera barierę naskórkową. 
✅ Koi podrażnienia i zaczerwienienia oraz ogranicza utratę wody. 
✅ Wspomaga redukcję zmian trądzikowych. 
✅ Normalizuje wydzielanie sebum. 
✅ Odczuwalnie wygładza skórę. 
Prebiotyczny krem wyciszający świetnie sprawdzi się przy skórze: 
 tłustej, mieszanej lub normalnej, 
 wrażliwej, 
 z pojedynczymi niedoskonałościami. 
Krem został poddany zarówno badaniom aplikacyjnym, jak i aparaturowym, które wykonały zewnętrzne laboratoria ‍ Badania trwały 8 tygodni.
Badania aparaturowe wykazały, że produkt: 
 redukuje ilość wydzielanego sebum średnio o 22%, 
 zmniejsza ilość zmian trądzikowych i nasilenie stanów mikrozapalnych średnio o 25%, 
 redukuje widoczność porów średnio o 25%, 
 zwiększa poziom nawilżenia skóry średnio o 21%,
 zmniejszenie TEWL średnio o 12%,
 zmniejszenie zaczerwienienia skóry średnio o 15%. 
Pozytywne wpływ na skórę został również potwierdzony w badaniach aplikacyjnych w których: 
 100% probantów odczuło poprawę nawilżenia skóry. 
 96% probantów potwierdza, że produkt wycisza skórę. 
 88% probantów odczuło wygładzenie skóry. 
 84% probantów zauważyło, że krem normalizuje wydzielanie sebum. 
 72% probantów potwierdza, że produkt wspomaga redukcję zmian trądzikowych. 
 96% probantów zauważyło większą miękkość skóry. 
 92% probantów potwierdza, że.... tego i jeszcze więcej dowiecie się z karuzeli, dlatego przesuńcie palcem w lewo! ⬅️ 
Czy stosujecie w swojej pielęgnacji Prebiotyczny krem wyciszający?  
#BasicLab #trądzik</t>
  </si>
  <si>
    <t>Ostatnia premiera przyniosła nam kolejne dwa nowe produkty do pielęgnacji skóry okolic oczu! Teraz znajdziecie ich w naszej ofercie aż 7️⃣! Każdy z nich ma inne właściwości i sprawdzi się przy innych problemach  
Wybór produktów jest bardzo duży, dlatego specjalnie dla Was przygotowałyśmy tabelkę zawierającą podsumowanie właściwości i działania wszystkich naszych produktów do okolic oczu. Należą do nich: 
Kremy z gamy Complementis: 
 Peptydowy krem pod oczy redukujący cienie i opuchnięcia o lekkiej konsystencji 
 Peptydowy krem regenerujący pod oczy o bogatej konsystencji 
Sera z gamy Esteticus: 
 Serum peptydowe pod oczy 
 Liftingujące serum pod oczy i na powieki 
Kremy z gamy Aminis: 
 Krem aktywnie rewitalizujący pod oczy na dzień 
 Krem aktywnie stymulujący pod oczy na noc 
 Wygładzający krem pod oczy Masculis 
Z dzisiejszej karuzeli dowiecie się: 
❓Czym różnią się od siebie wszystkie produkty? 
❓Jakie składniki aktywne zawierają? 
❓Na jakie potrzeby skóry odpowiadają? 
❓Jakich efektów możecie się spodziewać? 
 Ponadto przygotowałyśmy przykładowe rutyny z opisanymi produktami, więc koniecznie przesuńcie palcem w lewo na karuzeli! 
Jeśli potrzebujecie pomocy w wyborze odpowiednich produktów do pielęgnacji okolic oczu, skontaktujcie się z nami! Czekamy na Wasze wiadomości!  
Które produkty najbardziej odpowiadają na Wasze potrzeby? Koniecznie podzielcie się nimi w komentarzach!  
#BasicLab #związkuzpielęgnacją #świadomapielęgnacja #skutecznapielęgnacja #pielęgnacja #krempodoczy #serumpodoczy</t>
  </si>
  <si>
    <t>Ekscytacja i radość po poniedziałkowej premierze wciąż trwa  Cieszymy się, że nasze nowości wzbudziły w Was tak duży entuzjazm i zainteresowanie  Nasze skrzynki pękają w szwach od ilości pytań i komentarzy!  Wasza ciekawość dotycząca pielęgnacji jest dla nas motorem do działania i daje nam nieustanną inspirację  
Po tak niesamowicie ciepłym przyjęciu naszych najnowszych kremów do pielęgnacji skóry twarzy i okolicy oczu, które dołączyły do gamy Complementis, mamy dla Was coś wyjątkowego!  Przychodzimy dziś do Was z przykładowymi rutynami pielęgnacyjnymi z naszymi nowościami! ✨‍♀️ 
Zapoznajcie się z karuzelą, by zobaczyć nasze propozycje porannej i wieczornej pielęgnacji dla: 
 skóry tłustej, odwodnionej, z trądzikiem zaskórnikowym 
 skóry wrażliwej, mieszanej, szorstkiej, z oznakami starzenia 
 skóry mieszanej, odwodnionej, z pojedynczymi niedoskonałościami 
 skóry suchej, poszarzałej, z przebarwieniami 
 skóry wrażliwej, suchej, pozbawionej blasku, z oznakami starzenia 
 skóry suchej, naczynkowej, niedostatecznie odżywionej, z nierównym kolorytem 
 przesuszonej skóry wokół oczu 
 skóry wokół oczu z przebarwieniami i opuchnięciami 
 skóry wokół oczu skłonnej do przesuszeń, z przebarwieniami i opuchnięciami 
Zdajemy sobie sprawę, że ilość kosmetyków w naszym portfolio jest coraz większa, dlatego niesamowicie ważne jest dla nas wspieranie Was w tworzeniu rutyn pielęgnacyjnych dopasowanych do indywidualnych potrzeb Waszych skór  Zawsze służymy pomocą w doborze produktów lub rozwianiu Waszych wątpliwości. Możecie się z nami skontaktować za pomocą naszych mediów społecznościowych lub skrzynki porada@basiclab.pl, gdzie czekają na Was specjalistki, gotowe na każde pielęgnacyjne pytanie!  
 PS. Pamiętajcie o naszej PROMOCJI, która trwa do 31.01  
 -30% na zestawy premierowe 
 -25% na pozostałe produkty i zestawy 
Czy udało Wam się znaleźć idealną rutynę dla siebie?  
#BasicLab #świadomapielęgnacja #skutecznaielęgnacja #pielęgnacja #nowości #kremy #witaminaC #ektoina #peptydy</t>
  </si>
  <si>
    <t>Smutek w oczach i nerwowe spoglądanie na ekrany telefonów... Czyżby wszyscy zapomnieli o naszych urodzinach?  
Zespół BasicLab czeka na Wasze życzenia w komentarzach!  
Ale hop, hop! Oczywiście wszystko z przymrużeniem oka!    
Smutne miny są tylko dla Waszych uśmiechów!  Choć może się wydawać, że pochłania nas melancholia, to nic bardziej mylnego! My już planujemy, jak jeszcze bardziej rozkręcić urodzinową imprezę wszech czasów!    
Już teraz możecie się cieszyć 6 zachwycającymi nowościami gotowymi na podbój Waszych serc oraz promocjami   
 -30% na zestawy premierowe  
 -25% na pozostałe produkty i zestawy   
Ale to jeszcze nie koniec niespodzianek! Obserwujcie nas na bieżąco, by nic nie przegapić!   
Dziękujemy za wszelkie życzenia, które wywołują ogromne, radosne uśmiechy na naszych twarzach i zapraszamy do dalszego wspólnego świętowania!    
Jak myślicie, co jeszcze dla Was przygotowałyśmy?  
#BasicLab #wzwiązkuzpielęgnacją #życzenia #urodziny #6urodziny #świadomapielęgnacja #skutecznapielęgnacja #Gabryś</t>
  </si>
  <si>
    <t>Serce nam rośnie, widząc, że z roku na rok grono BasicLovers znacznie się powiększa!  
Już za moment będziemy obchodzić 6. urodziny!  Wiecie, co jest w tym najpiękniejsze? To Wy razem z nami tworzycie BasicLab. Nie byłoby nas, gdyby nie Wasze nieocenione wsparcie ❤️ 
Chcemy Wam podziękować za zaufanie i zaangażowanie, o którym przekonujemy się każdego dnia, a w szczególności podczas premier nowych produktów  Zasypujecie nas ogromem ciepłych słów, które sprawiają, że nasza motywacja do działania rośnie! 
Od zawsze zależało nam na tym, aby nasza relacja była oparta na zaufaniu, dlatego jesteśmy tu, czytamy każdą Waszą wiadomość, komentarz i pytanie w związku z pielęgnacją, aby tworzyć produkty odpowiadające potrzebom każdej skóry. Dziękujemy, że jesteście z nami! ❤️ 
Dajcie nam koniecznie znać w komentarzu, jak długo należycie już do grona BasicLovers!  
#BasicLab #BasicLovers #wzwiązkuzpielęgnacją #świadomapielęgnacja #urodziny #6urodzinyBasicLab #idzienowe #premiera #nowości</t>
  </si>
  <si>
    <t>„Jesteśmy BasicLovers, więc to oczywiste, że...”  
…każdego dnia oddajemy się w ręce naszych ulubionych produktów, ale dla nas to więcej niż tylko rutyna! Bycie BasicLoverem to styl życia, pasja i niekończąca się miłość do świadomej pielęgnacji! ✨ Z czym to się wiąże?  
Dbamy o każdy milimetr naszej skóry, więc nasze rutyny pielęgnacyjne potrafią składać się z naprawdę wielu etapów  Dzięki pielęgnacji warstwowej możemy odpowiedzieć na wszystkie jej potrzeby  
To również ciągłe odkrywanie nowych perełek pielęgnacyjnych i szukanie najlepszych rozwiązań dla swojej skóry  Jedno serum? Tego nigdy nie powiedział żaden BasicLover!  Produktom o tak genialnych składach i efektywnym działaniu naprawdę ciężko się oprzeć  
Oczywiście zawsze musimy robić zapasy naszych ulubionych produktów – nie ma nic gorszego niż brak ukochanego kosmetyku! ️ 
Prezenty dla bliskich?  Nie ma lepszego wyboru niż kosmetyki BasicLab! To pewność najwyższej jakości, skutecznej pielęgnacji ❤️ 
Nie wyobrażamy sobie życia bez fotoochrony!  Przez cały rok, niezależnie od pogody SPF stoi na straży naszej skóry ️ 
Jednak najcenniejsze w byciu BasicLoverem to przynależność do wspaniałej, wspierającej się społeczności! ‍‍‍ Razem tworzymy miejsce pełne wzajemnej inspiracji i czerpiemy radość z podróży w świat świadomej pielęgnacji  
A co dla Was oznacza bycie BasicLovers?  
#BasicLab #wzwiązkuzpielęgnacją #świadomapielęgnacja #skutecznapielęgnacja #pielęgnacja #BasicLover #BasicLovers</t>
  </si>
  <si>
    <t>Ogromnie dziękujemy za tak cudowne przyjęcie naszej kolejnej premiery  Emocje nadal nie opadły, a zainteresowanie nowościami kompletnie przerosło nasze oczekiwania. Nasze skrzynki dosłownie pękają w szwach od Waszych wiadomości!  
Jesteśmy zachwycone tak wspaniałym odbiorem nowych produktów z gamy Complementis i niesamowicie się cieszymy, że uwielbiacie to, co tworzymy! Obiecujemy, że jeszcze niejedna premiera przed nami!  
 Jak przy każdej premierze, zebrałyśmy najczęściej powtarzające się pytania i stworzyłyśmy z nich dla Was Q&amp;A, które pomoże Wam odnaleźć się w naszych nowościach. Z karuzeli dowiecie się: 
 Jak często można używać kremów? 
 Jak włączyć nowości do rutyny pielęgnacyjnej? 
 Czym się różni serum od kremu? 
 Jak często można używać kremów? 
 Czy warto wprowadzić do rutyny pielęgnacyjnej kilka nowości? 
 Czy warto stosować kremy wraz z ich odpowiednikami w postaci serum, np. krem z ektoiną z emu-żelem? 
 Czy kremy „obciążają” skórę? 
 Czy kremy można łączyć w jednej rutynie z retinoidami, kwasami oraz peptydami miedziowymi? 
 Czy kremów pod oczy mogę używać nosząc soczewki? 
 Czy nowe kremy Complementis są wegańskie? 
 Które z kremów można stosować pod makijaż? 
 Kiedy będą widoczne efekty stosowania? 
 Czy wszystkie kremy mogą stosować kobiety w ciąży oraz karmiące piersią? 
 Czym różnią się kremy trehalozowe od kremów z ektoiną? 
 Jakie wykończenie mają nowe kremy? 
Na te i wiele innych pytań znajdziecie odpowiedź, przesuwając palcem w lewo! ⬅ 
Pamiętajcie, że nasze skrzynki są zawsze otwarte na pytania w związku z pielęgnacją!  Chcemy pomagać Wam w doborze świadomej i codziennej pielęgnacji dostosowanej do potrzeb skóry. Uwielbiamy Wasze wiadomości i zawsze służymy poradą. Możecie też napisać do nas wiadomość na adres e-mail porada@basiclab.pl  
PS. Pamiętajcie o naszej promocji, która trwa do 31.01.2024 r. 
 -30% NA ZESTAWY NOWOŚCI 
 -25% NA POZOSTAŁE PRODUKTY 
#BasicLab #premiera #nowość #QA #complementis</t>
  </si>
  <si>
    <t>Czy pielęgnując skórę twarzy pamiętacie też o okolicach oczu? Dzisiaj opowiemy Wam, dlaczego jest to takie ważne oraz wyjaśnimy czym różnią się okolice oczu od reszty skóry twarzy 
️ Skóra pod oczami jest czterokrotnie cieńsza niż w pozostałych częściach twarzy i ma zaledwie 0,5 mm grubości. Naskórek wokół oczu również jest bardzo cienki, dlatego mogą przez niego prześwitywać naczynia krwionośne.
️ Ze względu na słabe krążenie krwi oraz limfy, pod oczami mogą pojawiać się obrzęki czy cienie, które uwydatniają się w okresie zmęczenia czy stresu.
️ W porównaniu do skóry twarzy, pod oczami mamy również bardzo mało gruczołów łojowych, przez co jest ona podatna na przesuszenie. Zawiera również mniejsze ilości kolagenu, elastynu i glikozaminoglikanów, co czynią ją bardziej narażoną na powstawanie zmarszczek.
️ Czy to znaczy, że skora pod oczami ma wszystkiego mniej? Nie do końca! W tych okolicach znajdziemy więcej mastocytów, czyli komórek odpowiedzialnych za powstawanie reakcji alergicznych.
️ W skórze pod oczami znajduje się bardzo dużo mięśni, dzięki którym możemy mrugać oraz mrużyć oczy, a które niestety powodują również powstawanie zmarszczek mimicznych.
Na powstawanie zmarszczek, cieni, worków i obrzęków wokół oczu wpływ ma nie tylko budowa skóry, ale również inne czynniki zewnętrzne i wewnętrzne:
szkodliwe czynniki zewnętrzne (wiatr, promieniowanie słoneczne, klimatyzacja, sztuczne oświetlenie),
długotrwała praca przed monitorem,
stres,
dym tytoniowy,
choroby skóry (AZS, łuszczyca, alergie),
zaburzenia hormonalne,
nieprawidłowa pielęgnacja skóry pod oczami.
Wszystkie powyższe właściwości skóry w okolicach oczu oraz czynniki zewnętrzne, na które jest narażona świetnie tłumaczą, dlaczego pielęgnacja skóry wokół oczu powinna różnić się od tej, którą stosujemy na całą twarz. Produkty ukierunkowane na ujędrnienie oraz redukcję cieni, worków czy opuchnięć pod oczami dadzą świetne efekty, a przy tym będą bezpieczne dla wrażliwej i delikatnej skóry tych okolic 
Macie ulubione produkty do pielęgnacji skóry wokół oczu? 
#BasicLab #świadomapielęgnacja #skutecznapielęgnacja</t>
  </si>
  <si>
    <t>❌ Tych produktów nie musisz przechowywać w lodówce! ❌ 
 Przez długie miesiące pracowałyśmy nad perfekcyjnymi składami naszych kosmetyków z retinoidami, aby zapewnić Wam najwyższą jakość i skuteczność! 
 Dowody są niezbite – badania wykazują, że stężenie składników aktywnych w naszych serach z retinolem nie zmienia się przez cały okres PAO (czyli przez 6 miesięcy po otwarciu) zarówno wtedy, gdy są przechowywane w lodówce, jak i w temperaturze pokojowej  
To od Was zależy decyzja, czy buteleczka będzie zdobić kosmetyczną półkę, czy trafi do lodówki, by formuła przyjemnie chłodziła skórę podczas aplikacji ️‍♀️ 
❗ Co oznacza „temperatura pokojowa”?
Nasze badania przeprowadzone zostały w temperaturze do 25 °C ️ 
Dajcie znać w komentarzach, jak Wy przechowujecie nasze sera z retin_lem  
#BasicLab #wzwiązkuzpielęgnacją #skutecznapielęgnacja #świadomapielęgnacja #pielęgnacja #retinoidy #retinol #retinal #przechowywaniekosmetyków</t>
  </si>
  <si>
    <t>Czy Wasza skóra się przetłuszcza?  
Sebum, czyli łój, to mieszanina substancji lipidowych produkowanych przez gruczoły łojowe rozmieszczone na naszym ciele. Najwięcej znajduje się ich na twarzy, głowie i klatce piersiowej. Łój pełni bardzo istotną funkcję i jest niezbędnym elementem do zachowania właściwej równowagi w skórze ⚖️ Bez niego skóra staje się odczuwalnie sucha, mniej elastyczna i szybciej tworzą się na niej zmarszczki  
Zdarza się jednak, że dochodzi do zjawiska zwanego nadprodukcją sebum (łojotoku), w efekcie czego jest ono produkowane w większej ilości  Skóra zaczyna się wyraźnie wyświecać w ciągu dnia, jest tłusta i lepka ✨ Osoby dotknięte łojotokiem bardzo często zmagają się także z nadmiernie rozszerzonymi porami, a także z nasileniem zmian trądzikowych (zwłaszcza zaskórników) – sebum wydzielane w nadmiarze może zatykać ujścia gruczołów łojowych, a dodatkowo stanowi idealną pożywkę dla bakterii  
Przyczyną nadprodukcji sebum mogą być zarówno czynniki zewnętrzne, jak i wewnętrzne. Są to: 
 uwarunkowania genetyczne, 
 gospodarka hormonalna, 
 niewłaściwy sposób odżywiania, 
 długotrwały stres, 
 środowisko życia, 
 nieprawidłowa pielęgnacja. 
To dlatego ważne jest, by dbać o skórę kompleksowo  
Doskonale wiemy, jak problematyczny potrafi być łojotok, dlatego postanowiłyśmy przybliżyć Wam ten temat w dzisiejszej karuzeli  Zapoznajcie się z nią, by dowiedzieć się: 
❓ Jakie substancje wchodzą w skład łoju? 
❓ Jakie znaczenie dla skóry ma sebum? 
❓ Jaki wpływ mają czynniki zewnętrzne i wewnętrzne na wydzielanego łoju?
❓ W jaki sposób uregulować wydzielanie sebum? 
❓ Które produkty z naszej oferty warto wprowadzić do swojej pielęgnacji?
Czy Wasza skóra się wyświeca? Jak sobie z tym radzicie?  Koniecznie dajcie nam znać w komentarzach!  
#BasicLab #pielęgnacja #wzwiązkuzpielęgnacją #świadomapielęgnacja #skutecznapielęgnacja #sebum #łojotok #regulacjasebum</t>
  </si>
  <si>
    <t>ALERT SPF  
Jeśli jeszcze nie nałożyli/łyście dziś produktu fotochronnego, to czas to zmienić! ‍♂️ 
Stosowanie wysokiej jakości filtrów SPF to must have codziennej pielęgnacji!  
Nie dajcie się zwieść szarości za oknem! ️ 
Na pewno pamiętacie z naszych postów, że aż 80% widocznych oznak starzenia jest spowodowanych promieniowaniem słonecznym❗ Co więcej, obniża ono poziom nawilżenia, potęguje trądzik, niedoskonałości i odpowiada za powstawanie przebarwień  Przyczynia się do tego przede wszystkim promieniowanie UVA, które ma relatywnie stałe natężenie również zimą – z łatwością przenika przez chmury i szyby  
Właśnie dlatego regularnie przypominamy Wam, by chronić skórę za pomocą produktów z wysokim filtrem przeciwsłonecznym! BasicLab zawsze na straży! ️ 
W naszej ofercie znajdziecie kilka produktów SPF, spośród których każdy z pewnością każdy wybierze odpowiedni dla siebie  
 Lekki krem ochronny SPF 50+ ma delikatną, kremową konsystencję o świetlistym wykończeniu. Doskonale sprawdzi się pod makijaż. Polecany jest skórze normalnej, suchej i bardzo suchej.  
 Lekka emulsja ochronna SPF 50+ posiada półpłynną konsystencję, która szybko się wchłania i doskonale sprawdza się pod makijaż. Przeznaczona jest dla skóry normalnej, mieszanej oraz tłustej. Pozostawia satynowe wykończenie.    
 Lekki krem ochronny SPF 30 ma aksamitną, szybko wchłaniającą się formułę, która pozostawia satynowe wykończenie. Jest odpowiedni dla każdego typu skóry: suchej, tłustej, mieszanej, a także wrażliwej. Świetnie sprawdzi się również u mężczyzn z zarostem – nie jest widoczny na włoskach. 
Dzięki zaawansowanej technologii fotostabilnych filtrów szerokopasmowych zapewniają maksymalną skuteczność i bardzo wysoką ochronę przeciwsłoneczną na wielu poziomach. Efektywnie chronią skórę przed niekorzystnym działaniem promieniowania UVA, UVB, światłem niebieskim HEV oraz niwelują negatywne skutki światła podczerwonego IR ☂️ 
By zachować odpowiednią ochronę przed szkodliwymi promieniami słonecznymi, pamiętajcie o reaplikowaniu SPF w ciągu dnia, co około 2-4 godziny ⏳  
Kto stosuje SPF przez cały rok?  
#BasicLab #wzwiązkuzpielęgnacją #prewencja #SPF</t>
  </si>
  <si>
    <t>Czy wiecie, dlaczego wsparcie BHL jest kluczowym elementem pielęgnacji? 
Bariera hydrolipidowa to niewidzialna warstwa ochronna na naszej skórze, która znajduje się na powierzchni warstwy rogowej naskórka ️ Składa się głównie z wody oraz lipidów, a dokładniej powstaje z wydzielin gruczołów łojowych i potowych.
Mieszaninę potu tworzą:
 woda,
 kwas mlekowy,
 mocznik,
 jony wapnia, potasu, sodu i magnezu.
Natomiast w skład mieszaniny sebum wchodzą:
 mono-, di- i triglicerydy,
 wolne kwasy tłuszczowe,
 woski i wyższe estry,
 skwalen,
 estry cholesterolu,
 wolny cholesterol.
Płaszcz hydrolipidowy pełni bardzo ważną funkcję - tworzy barierę ochronną między środowiskiem zewnętrznym a skórą. Tym samym:
✨ zapobiega przeznaskórkowej utracie wody,
✨ chroni przed działaniem czynników zewnętrznych i „złymi” bakteriami,
✨ zmniejsza wrażliwość na promieniowanie słoneczne,
✨ dba o równowagę kwasowo-zasadową płynów wytwarzanych przez gruczoły łojowe, określaną jako pH naszej skóry.
Zaburzenie równowagi BHL niesie ze sobą wiele nieprzyjemnych objawów:
 wzmożoną wrażliwość i reaktywność skóry,
 nieprzyjemne uczucie ściągnięcia (zwłaszcza po umyciu twarzy),
 jednoczesne przesuszenie i nadprodukcja sebum,
 podrażnienie i zaczerwienienie, a nawet swędzenie lub pieczenie,
 pojawienie się niedoskonałości.
Jeśli zaobserwujecie u siebie takie objawy, to znak, by szczególnie zatroszczyć się skórę, stosując produkty, które pomogą odbudować warstwę ochronną  Świetnie sprawdzą się do tego kosmetyki zawierające nasze niezastąpione składniki regenerujące:
 ektoinę,
 trehalozę,
 ceramidy.
Każda skóra, niezależnie od jej rodzaju, potrzebuje nawilżających i odżywczych składników, dlatego zalecamy stosowanie produktów o takim działaniu w codziennej pielęgnacji, by zachować barierę hydrolipidową w równowadze i móc cieszyć się zdrową skórą  
Zapoznajcie się z naszą karuzelą, by dowiedzieć się: 
❓ Co może zaburzyć BHL?
❓ Jak ją odbudować?
❓ Jakie działanie wykazują ektoina, trehaloza i caramidy i w których produktach z naszej oferty je znajdziecie?
Czy dbacie regularnie o barierę ochronną skóry? Jesteście team emu-żel, trehaloza czy ceramidy?</t>
  </si>
  <si>
    <t>Dlaczego odstępy czasowe między aplikacją kosmetyków są tak istotne? ⌚️ 
Nie bez powodu regularnie przypominamy Wam o konieczności zachowania przerw między nakładaniem poszczególnych produktów w pielęgnacji warstwowej. To kluczowy element skutecznej rutyny pielęgnacyjnej  Jest kilka istotnych kwestii, które warto wziąć pod uwagę podczas wykonywania swojej rutyny pielęgnacyjnej ❗ 
⬇️ Lepsza wchłanialność ⬇️ 
Przejście do kolejnego kroku pielęgnacji bezpośrednio po aplikacji Innego produktu wpływa na spowolnienie jego wchłaniania. 
 pH produktów  
Niektóre składniki potrzebują odpowiedniego pH, aby móc skutecznie działać. Zbyt szybkie nałożenie następnego produktu, jeszcze przed wchłonięciem poprzedniego, może zaniżyć efektywność kosmetyku nakładanego na skórę. 
 Komfort stosowania  
Zachowując odstępy między aplikacjami kosmetyków, zapobiegamy odczuciu „oblepienia” skóry. Dzięki temu będą mogły się przyjemnie wchłonąć i nie wywołają efektu wyświecania, którego wszyscy chcemy uniknąć. 
 Właściwości aplikacyjne  
Zdarza się, że w sytuacji, w której pospiesznie sięgniemy po krem, ten nie współgra z niewchłoniętym serum czy innym kremem i dochodzi np. do rolowania się produktu, które nie występowało wcześniej. 
Składniki znajdujące się w kosmetykach są skuteczne wtedy, gdy docierają do odpowiednich warstw skóry, dlatego aby w pełni wykorzystać potencjał swoich ulubionych produktów pielęgnacyjnych, warto poświęcić kilka dodatkowych minut, żeby mogły się bez przeszkód wchłonąć  
ℹ Informacje o rekomendowanych odstępach czasowych znajdziecie w zaleceniach na opakowaniach poszczególnych produktów, a także w naszych postach. W razie jakichkolwiek wątpliwości zachęcamy Was do zadawania pytań w komentarzach lub kontaktu z nami w wiadomości prywatnej  
Mamy nadzieję, że po zapoznaniu się z dzisiejszym postem, zwrócicie jeszcze większą uwagę na ten aspekt  Dajcie znać w komentarzach, ile czasu poświęcacie na poranną i wieczorną pielęgnację ⏳ 
#BasicLab #wzwiązkuzpielęgnacją #świadomapielęgnacja #skutecznapielęgnacja #pielęgnacja #wchłanianieskładnikówaktywnych</t>
  </si>
  <si>
    <t>Czas przedstawić Wam naszego kolejnego pracownika, które swoje dni zazwyczaj spędza na home office! Dziś jednak postanowił przyłożyć łapę do naszej rutyny pielęgnacyjnej, gdyż jak widać, wie lepiej… Oto pielęgnacja okiem, pyszczkiem, a nawet nosem kota Houstona!  
➡ Krok pierwszy, oczyszczanie! Tu zdecydowanie Houston stawia na dermatologiczną piankę do mycia, która jest prawie tak puszysta i miękka, jak jego ogon  
➡ Przy witaminie C pojawia się lekka wątpliwość, gdyż oba sera to bezapelacyjne perełki pielęgnacyjne! Ostatecznie pyszczek ląduje jednak przy trawiastej witaminie C  
➡ Przechodzimy do kolejnego etapu, w którym Houston skłania się ku emu-żelowi. Czy to jego idealna, mleczna konsystencja i efekt dogłębnego nawilżenia, czy może po prostu atrakcyjna pipeta…stawiamy na opcję pierwszą!  
➡ Żwawym krokiem zbliżamy się do wyboru kremu, który dodatkowo zadba o nawilżenie. Tym razem padło na ceramidy! 
➡ Kotek wie co dobre, dlatego na domknięcie rutyny pielęgnacyjnej wybiera lekki krem SPF 30, który nie tylko chroni skórę przed szkodliwymi promieniami słonecznymi, ale i tworzy niezastąpioną bazę pod makijaż!  
 Podsumowując, zapomnijcie o planowaniu długiej listy rzeczy do zrobienia na dziś. Wszystko, czego teraz potrzebujemy, to trochę kociego humoru i nieco więcej czasu na pielęgnację. Houston z pewnością przekształcił naszą rutynę w coś... Hmm, bardziej ,,puchatego”! ✨ 
#BasicLab #wzwiązkuzpielęgnacją #skutecznapielęgnacja #świadomapielęgnacja #pielęgnacja #getready #Houston</t>
  </si>
  <si>
    <t>Związki aluminium w INCI wywołują wiele emocji. Czy jest to uzasadnione? Czy ich obecność w składzie produktu powinna wzbudzać niepokój? Jak zwykle odwołamy się do wiedzy naukowej, by odpowiedzieć na te pytania  
Aluminium to szeroko rozpowszechniony w naturze pierwiastek o nazwie glin. Najczęściej jego sole znajdziecie w INCI antyperspirantów, gdyż w połączeniu z wilgocią zaczynają blokować pocenie, dzięki czemu redukują wzrost bakterii oraz nieprzyjemny zapach. To jedyne związki o takim działaniu, dlatego dzisiaj wyjaśnimy Wam, dlaczego nie warto się ich bać  
Związki aluminium możecie też znaleźć w produktach do pielęgnacji twarzy czy makijażu. Stosuje się tam składniki o innej budowie i działaniu niż w antyperspirantach. Mają one właściwości wygładzające, poprawiające rozprowadzanie czy też matujące. 
Związki glinu posądzane były o działanie kancerogenne – potencjalnie mają powodować raka piersi u kobiet ze względu na działanie na estrogen, który jest z nim związany. Czy tak działają? Na szczęście nie❗️ 
Wnioski takie wysnuto po publikacji badania przeprowadzonego in vitro – badania takie często nie mają potwierdzenia w rzeczywistości i tak też było tym razem. Na przełomie ostatnich 20 lat wielokrotnie udowodniono brak związku między rakiem piersi a stosowaniem antyperspirantów zawierających sole glinu w badaniach przeprowadzonych na ludziach. 
Większość glinu w naszym organizmie pochodzi nie z kosmetyków, a z pożywienia np. zbóż, serów żółtych, orzechów czy soli. 
Antyperspiranty wchłaniają się w niewielkim stopniu (zaledwie 0,012% nałożonej ilości), która nie wpływa na funkcjonowanie organizmu ani nie może wywołać raka piersi. 
Warto też pamiętać, że każdy składnik kosmetyków, co do którego istnieją jakiekolwiek podejrzenia o niepożądane działanie na ludzki organizm kierowany jest na dodatkowe badania, a jeśli podejrzenia się potwierdzą, stosowanie go zostaje zakazane. Nie ma od tego żadnych wyjątków❗
✅Obecność związków glinu w produktach kosmetycznych od wielu lat potwierdza bezpieczeństwo ich działania  
Mamy nadzieję, że nasza dzisiejsza karuzela rozwiała Wasze wszelkie wątpliwości!  
#BasicLab #aluminium</t>
  </si>
  <si>
    <t>Czy wiecie, że pory ma każdy z nas? 
To zupełnie normalne  Pory skóry to inaczej ujścia mieszków włosowych i gruczołów łojowych, widocznych w postaci większych bądź mniejszych „dziurek”. Są naturalnymi elementami skóry i pełnią ważną funkcję, gdyż odprowadzają na jej powierzchnię sebum, które zapobiega odparowywaniu wody z naskórka oraz wspiera równowagę BHL  Choć nie da się ich pozbyć, to wdrażając odpowiednią pielęgnację, można zmniejszyć ich widoczność 
1️⃣ OCZYSZCZANIE  Zanieczyszczenie porów przez kosmetyki kolorowe i resztki martwego naskórka może być jedną z przyczyn rozszerzania się ujść gruczołów łojowych. Rozpoczynajcie pielęgnację skóry od skutecznego oczyszczania 
2️⃣ ZŁUSZCZANIE  Regularne złuszczanie pomoże zapobiegać rozszerzaniu ujść gruczołów łojowych. Dlaczego?    Zapobiega to gromadzeniu się martwych komórek naskórka w obrębie gruczołów łojowych. Tym samym zmniejsza ryzyko ich zapychania, a w konsekwencji rozszerzania.  Peelingi kwasowe wspomagają wymianę naskórkową, zmniejszając grubość warstwy rogowej naskórka.  Kwasy AHA/PHA stymulują fibroblasty do produkcji włókien kolagenowych, co pozytywnie wpływa na poprawę struktury skóry.
❗ Pamiętajcie, żeby peeling kwasowy wykonywać nie częściej niż 2 razy w tygodniu, aby nie doprowadzić do zaburzenia równowagi BHL.
3️⃣ WZMOCNIENIE SKÓRY  Warto wprowadzić do pielęgnacji składniki aktywne stymulujące produkcję włókien kolagenowych – w tej roli świetnie sprawdzą się retinoidy ✨
4️⃣ NAWILŻENIE  Niedostateczne nawilżenie może skutkować wzmożoną aktywnością gruczołów łojowych, czego efektem będzie ich zapchanie, a w konsekwencji również rozszerzone pory.
5️⃣ OCHRONA UV  Promieniowanie UV uszkadza włókna kolagenowe, które trzymają ujścia gruczołów łojowych „w ryzach”, dlatego krem SPF powinien być elementem codziennej pielęgnacji ☀️
Znaliście te 5 kroków pielęgnacyjnych? Jak sobie radzicie z rozszerzonymi porami? Podzielcie się w komentarzu 
#świadomapielęgnacja #BasicLab #pory #pielęgnacja</t>
  </si>
  <si>
    <t>Czy wiecie, który z naszych produktów jednocześnie zmniejsza wydzielanie sebum oraz nawilża skórę ❓ 
Dzisiaj pokażemy Wam dowody na skuteczne działanie naszej Lekkiej emulsji normalizującej  Często wspominamy o niej pisząc posty o pielęgnacji cery tłustej czy trądzikowej, ale czy wiecie, jak naprawdę działa?  
Lekka emulsja normalizująca zawiera 3% kompleksu komórek macierzystych z noni, 1% glicyryzyny, CBD oraz adenozynę, dzięki którym: 
✅ Szybciej redukuje niedoskonałości i zmniejsza tendencję do powstawania nowych. 
✅ Normalizuje wydzielanie sebum oraz zmniejsza widoczność porów. 
✅ Długotrwale nawilża i koi skórę bez pozostawienia uczucia tłustości. 
✅ Wygładza strukturę oraz wyrównuje koloryt naskórka. 
Lekka emulsja świetnie sprawdzi się przy skórze: 
 tłustej lub mieszanej, 
 z trądzikiem i z niedoskonałościami, 
 z rozszerzonymi porami, 
 z łojotokowym zapaleniem skóry. 
Emulsja została poddana zarówno badaniom aplikacyjnym, jak i aparaturowym, które wykonały zewnętrzne laboratoria ‍ Badania trwały 8 tygodni, a ich wyniki są niesamowite! 
Badania aparaturowe wykazały, że produkt: 
 redukuje ilość wydzielanego sebum średnio o 24%, 
 zmniejsza ilość zmian trądzikowych i nasilenie stanów mikrozapalnych średnio o 18%, 
 redukuje widoczność porów średnio o 18%, 
 zwiększa poziom nawilżenia skóry średnio o 21%. 
Pozytywny wpływ na skórę został również potwierdzony w badaniach aplikacyjnych, w których: 
 96% probantów zauważyło wyciszenie zmian trądzikowych, 
 92% probantów potwierdza, że emulsja zmniejsza tendencję do powstawania nowych zmian trądzikowych, 
 92% potwierdza, że produkt wycisza skórę. 
Dodatkowo wykonane przez nas badania potwierdziły, że Lekka emulsja normalizująca świetnie sprawdza się przy skórze dotkniętej ŁZS, czyli łojotokowym zapaleniem skóry. 
Czy macie ją w swojej pielęgnacji? 
#BasicLab #wzwiązkuzpielęgnacją #badania #emulsjanormalizująca</t>
  </si>
  <si>
    <t>Niedawno podzieliłyśmy się z Wami informacjami na temat tego, jak wiatr i mróz wpływają na skórę. Dzisiaj z kolei skupimy się na najczęstszych faktach i mitach związanych ze skórą i kosmetykami zimą  
MIT ❌ Zimą stosuj tylko produkty natłuszczające ❌ 
Oczywiście na mrozie i wietrze produkty okluzyjne sprawdzą się najlepiej i warto je włączyć do pielęgnacji, jednak nie znaczy to, że można zapominać o nawilżeniu. Zimą wilgotność powietrza jest bardzo niska, co powoduje szybsze odwadnianie się oraz przesuszenie skóry, dlatego w pielęgnacji nie może zabraknąć składników nawilżających. 
MIT ❌ Produkty o wodnych konsystencjach zamarzają na skórze ❌ 
Wodniste konsystencje można bezpiecznie stosować zimą. Ważne jest, by nałożyć je minimum 15 minut przed wyjściem na minusowe temperatury, by woda zdążyła odparować ze skóry i domknąć pielęgnację produktem pozostawiającym warstwę ochronną. 
MIT ❌ Transport naszych produktów zimą negatywnie wpływa na ich właściwości ❌
Wszystkie produkty BasicLab przechodzą rygorystyczne badania stabilności oraz kompatybilności, dlatego jesteśmy pewne, że transport oraz magazynowanie w paczkomacie w temperaturach poniżej zera nie wpłyną negatywnie na ich właściwości. Po otwarciu rekomendujemy jednak przechowywać je w suchym i chłodnym miejscu lub (w niektórych przypadkach) w lodówce. 
MIT ❌ SPF zimą jest niepotrzebny ❌ 
Poziom promieniowania UVB zimą jest niższy niż latem, jednak promieniowanie UVA utrzymuje się na tym samym poziomie przez cały rok, gdyż jego przenikalność jest o wiele większa. Wpływ promieniowania UVA nie jest widoczny od razu – jego negatywne skutki kumulują się w skórze powodując fotostarzenie – dlatego pamiętaj, by stosować SPF niezależnie od pory roku. 
W dzisiejszej karuzeli dowiecie się również, które z poniższych stwierdzeń są prawdziwe: 
 Zimą nie trzeba zmieniać pielęgnacji. 
 Zmiany temperatur mogą powodować pękanie naczynek. 
 Wydzielanie sebum zimą zwiększa się, gdyż skóra „broni się” tak przed zimnem. 
 Zimą może pojawiać się zaostrzenie chorób skóry. 
Jak myślicie, które z nich są faktami, a które mitami? ✔️❌ 
Koniecznie podzielcie się tym z nami w komentarzach!</t>
  </si>
  <si>
    <t>Dlaczego królowa trehaloza, ceramidy oraz ektoina zdobyły serca miłośników pielęgnacji? Zobaczcie, czym charakteryzują się te wyjątkowe składniki aktywne!  
 Ceramidy to grupa organicznych związków chemicznych zaliczanych do sfingolipidów, zbudowanych ze sfingozyny połączonej wiązaniem amidowym z kwasem tłuszczowym. Są częścią cementu międzykomórkowego odpowiadającego m.in. za integralność naskórka, ochronę przed wnikaniem substancji z zewnątrz czy utratą wody ze skóry. Wypełniają przestrzenie między komórkami warstwy rogowej naskórka. 
Jakie pełnią funkcje? 
 odbudowują barierę hydrolipidową, 
 nawilżają i chronią przed utratą wody, 
 regenerują, 
 tworzą barierę ochronną skóry, 
 łagodzą podrażnienia, 
 spowalniają procesy starzenia, 
 przyczyniają się do zachowania młodzieńczej sprężystości skóry i zdrowego wyglądu.
 Trehaloza to disacharyd, zbudowany z dwóch cząsteczek glukozy połączonych wiązaniem α -glikozydowym. Naturalnie występuje w różnych organizmach takich jak: drożdże, grzyby, owady, bakterie i niektóre rośliny. 
Jakie pełni funkcje? 
 wzmacnia naturalne funkcje bariery ochronnej naskórka, 
 silnie nawilża, 
 łagodzi podrażnienia, 
 wygładza drobne zmarszczki, 
 zwiększa elastyczność i jędrność. 
 Ektoina to organiczna substancja chemiczna należąca do grupy aminokwasów. Jest produkowana przez niektóre rodzaje bakterii. W organizmach służy jako substancja ochronna, która reguluje ciśnienie osmotyczne, a tym samym pomaga w utrzymaniu homeostazy, czyli wewnętrznej równowagi. 
Jakie pełni funkcje? 
 zwiększa poziom nawilżenia skóry, 
 nadaje zdrowego blasku, 
 łagodzi stany mikrozapalne, 
 koi podrażnienia, 
 wspiera barierę hydrolipidową. 
✔️ W naszej dzisiejszej karuzeli znajdziecie informacje, czym różnią się nasze sera z ceramidami, trehalozą oraz ektoiną, a także przeczytacie o różnicach kremów ceramidowych i trehalozowych. 
A Wy, bez którego składnika aktywnego nie wyobrażacie sobie już pielęgnacji?  Koniecznie dajcie nam znać w komentarzach! 
#BasicLab #skutecznapielęgnacja #pielęgnacja #ceramidy #trehaloza #ektoina #składnikiaktywne #świadomapielęgnacja #nawilżenie #regeneracja #BHL</t>
  </si>
  <si>
    <t>Kwestia doboru pielęgnacji to bardzo indywidualna sprawa. Wiemy, że ten temat bywa problematyczny, zwłaszcza przy tak bogatym asortymencie!  
➡ Dlatego serdecznie zapraszamy Was na BEZPŁATNE konsultacje z naszymi specjalistkami, które nie tylko pomogą zrozumieć potrzeby Waszej skóry, ale także dopasują dedykowany plan pielęgnacyjny, dostosowany do jej unikalnych wymagań. 
Jak to zrobić?  
1⃣ Wystarczy skontaktować się z nami pod adresem porada@basiclab.pl  W wiadomości opiszcie nam swoją skórę, problemy, możecie również załączyć zdjęcia, a my zajmiemy się resztą! 
2⃣ Możecie również skontaktować się bezpośrednio z jedną z naszych specjalistek pisząc na adres mailowy video.porada@basiclab.pl i umówić się na rozmowę telefoniczną lub video!  
Prawda, że proste?  
✅ W BasicLab wierzymy, że świadoma pielęgnacja to nie tylko troska o wygląd zewnętrzny, ale także kluczowy element budowania harmonijnej relacji ze swoją skórą. Podczas konsultacji nasze specjalistki skupią się nie tylko na aktualnych potrzebach Waszej cery, ale również na edukacji i zrozumieniu, jakie produkty oraz nawyki pielęgnacyjne będą dla niej najkorzystniejsze. 
Czy mieliście już okazję skorzystać z pomocy naszych specjalistek?  
#basiclab #świadomapielęgnacja #wzwiązkuzpielęgnacją #pielęgnacja #porada</t>
  </si>
  <si>
    <t>Pewnie każdy z Was zauważył, że skóra zimą zachowuje się inaczej niż w cieplejszych porach roku. Ale czy wiecie, jak wiatr i mróz działają na skórę? Dzisiaj Wam to wyjaśnimy  
Ekspozycja na chłód może powodować szereg skutków ubocznych w wyglądzie i stanie skóry, do których należą zaczerwienienie, podrażnienie czy przesuszenie. Dlaczego❓ 
❄️ Wraz ze spadkiem temperatur spada też aktywność gruczołów łojowych. Pracują one wolniej, co prowadzi do braku naturalnej ochrony skóry. 
❄️ Wiatr powoduje zmniejszenie poziomu lipidów w warstwie rogowej naskórka. 
❄️ Naczynka na chłodzie obkurczają się, a po wejściu do ciepłego pomieszczenia ulegają gwałtownemu rozszerzeniu, co sprzyja ich kruchości czy pękaniu i powoduje zaczerwienienie. 
❄️ Promieniowanie UV, a zwłaszcza UVA zimą nie jest niższe niż w lecie, a dodatkowo ulega odbiciu od śniegu, co może powodować zwiększoną ekspozycję. 
Bardzo istotne w tym okresie jest domykanie pielęgnacji produktem okluzyjnym. Zawsze warto pamiętać o nawilżeniu, jednak wystawiając skórę na mróz, trzeba użyć kremu ochronnego, gdyż lekkie, żelowe formuły dadzą efekt odwrotny do zamierzonego. 
Przygotowałyśmy też kilka rad: 
✅ Dbaj o BHL. 
✅ Stosuj SPF. 
✅ Zadbaj o odpowiednią wilgotność powietrza w domu i pracy. 
✅ Przemyśl wprowadzenie do pielęgnacji produktów o bogatszych składach i konsystencjach. 
W zimowej pielęgnacji świetnie sprawdzą się: 
☃️ Lipidowy krem na zimę – zawiera kompleks 7 olejów i świetnie chroni skórę przed szkodliwymi warunkami zewnętrznymi 
☃️ Primer tonizujący do skóry naczynkowej i wrażliwej – redukuje zaczerwienienie skóry i rumień 
☃️ Różowa witamina C – wzmacnia naczynka i zmniejsza zaczerwienienie 
☃️ Kremy ceramidowe – świetnie otulają, regenerują i chronią skórę 
☃️ Kremy trehalozowe – zmniejszają TEWL i zwiększają odporność skóry 
☃️ Serum z ceramidami – odbudowuje i regeneruje skórę 
☃️ Serum z trehalozą – intensywnie nawilża i wzmacnia BHL 
☃️ Emu-żel – dogłębnie nawilża i koi skórę 
☃️ SPF – ochrona przeciwsłoneczna jest niezbędna przez cały rok! 
☃️ Kremy do rąk – chronią je, odżywiają i nawilżają 
☃️ Pomadki – zapobiegają przesuszeniu 
Jak chronicie swoją skórę przed zimą?  
#basiclab</t>
  </si>
  <si>
    <t>childPosts/0/url</t>
  </si>
  <si>
    <t>https://www.instagram.com/p/C781lh8KRH4/</t>
  </si>
  <si>
    <t>https://www.instagram.com/p/C73eQiUu9oE/</t>
  </si>
  <si>
    <t>https://www.instagram.com/p/C7yUy-mPv6K/</t>
  </si>
  <si>
    <t>https://www.instagram.com/p/C8BxbT4RY_6/</t>
  </si>
  <si>
    <t>https://www.instagram.com/p/C7tY0uLNu39/</t>
  </si>
  <si>
    <t>https://www.instagram.com/p/C7gTG9bIYkZ/</t>
  </si>
  <si>
    <t>https://www.instagram.com/p/C7d8DJlyb78/</t>
  </si>
  <si>
    <t>https://www.instagram.com/p/C7lqZ8mJajG/</t>
  </si>
  <si>
    <t>https://www.instagram.com/p/C7TbITGxI0Y/</t>
  </si>
  <si>
    <t>https://www.instagram.com/p/C7JVtFvP0yz/</t>
  </si>
  <si>
    <t>https://www.instagram.com/p/C6-0yqUiC4j/</t>
  </si>
  <si>
    <t>https://www.instagram.com/p/C65rMveLn20/</t>
  </si>
  <si>
    <t>https://www.instagram.com/p/C7D_8u_xBw8/</t>
  </si>
  <si>
    <t>https://www.instagram.com/p/C60vV6FpM_J/</t>
  </si>
  <si>
    <t>https://www.instagram.com/p/C6qOblsiH9n/</t>
  </si>
  <si>
    <t>https://www.instagram.com/p/C6VoCAXOgr9/</t>
  </si>
  <si>
    <t>https://www.instagram.com/p/C6Lls3EOCTG/</t>
  </si>
  <si>
    <t>https://www.instagram.com/p/C6QsNEELgW9/</t>
  </si>
  <si>
    <t>https://www.instagram.com/p/C6GmBOgOzhk/</t>
  </si>
  <si>
    <t>https://www.instagram.com/p/C6BPbF5u--w/</t>
  </si>
  <si>
    <t>https://www.instagram.com/p/C52ueabxLVS/</t>
  </si>
  <si>
    <t>https://www.instagram.com/p/C574GC2uFwR/</t>
  </si>
  <si>
    <t>https://www.instagram.com/p/C50XcOhN3cx/</t>
  </si>
  <si>
    <t>https://www.instagram.com/p/C5p29cEtvqr/</t>
  </si>
  <si>
    <t>https://www.instagram.com/p/C5YYJOaqt1n/</t>
  </si>
  <si>
    <t>https://www.instagram.com/p/C5VQMn4rjFv/</t>
  </si>
  <si>
    <t>https://www.instagram.com/p/C5QGjgGtzQS/</t>
  </si>
  <si>
    <t>https://www.instagram.com/p/C5iJLh2uwNK/</t>
  </si>
  <si>
    <t>https://www.instagram.com/p/C5fjZwCpQDW/</t>
  </si>
  <si>
    <t>https://www.instagram.com/p/C6a_ZM6rRSQ/</t>
  </si>
  <si>
    <t>https://www.instagram.com/p/C5AwwrWMvF4/</t>
  </si>
  <si>
    <t>https://www.instagram.com/p/C42rPn2t8gh/</t>
  </si>
  <si>
    <t>https://www.instagram.com/p/C4sKXxHr-1I/</t>
  </si>
  <si>
    <t>https://www.instagram.com/p/C47nIjGqXuh/</t>
  </si>
  <si>
    <t>https://www.instagram.com/p/C4xT9xuNDA8/</t>
  </si>
  <si>
    <t>https://www.instagram.com/p/C4QDZiwipU1/</t>
  </si>
  <si>
    <t>https://www.instagram.com/p/C4h3VItorY3/</t>
  </si>
  <si>
    <t>https://www.instagram.com/p/C4ctmNDLQRs/</t>
  </si>
  <si>
    <t>https://www.instagram.com/p/C4XkDEJhc7c/</t>
  </si>
  <si>
    <t>https://www.instagram.com/p/C4nOgDBpPT-/</t>
  </si>
  <si>
    <t>https://www.instagram.com/p/C4SoH9JLVyJ/</t>
  </si>
  <si>
    <t>https://www.instagram.com/p/C34qfu_tw1n/</t>
  </si>
  <si>
    <t>https://www.instagram.com/p/C4DLV5HJ3AV/</t>
  </si>
  <si>
    <t>https://www.instagram.com/p/C39z_EnqWmG/</t>
  </si>
  <si>
    <t>https://www.instagram.com/p/C4KsB2VpKvf/</t>
  </si>
  <si>
    <t>https://www.instagram.com/p/C3uk_C_MfUy/</t>
  </si>
  <si>
    <t>https://www.instagram.com/p/C3zgzcOIzng/</t>
  </si>
  <si>
    <t>https://www.instagram.com/p/C3SCh3EPe3T/</t>
  </si>
  <si>
    <t>https://www.instagram.com/p/C3pbaBOpSEw/</t>
  </si>
  <si>
    <t>https://www.instagram.com/p/C3fIMekNC0P/</t>
  </si>
  <si>
    <t>https://www.instagram.com/p/C3kK_k3KKIR/</t>
  </si>
  <si>
    <t>https://www.instagram.com/p/C3HvTlVxEqe/</t>
  </si>
  <si>
    <t>https://www.instagram.com/p/C2zJWgkKi7s/</t>
  </si>
  <si>
    <t>https://www.instagram.com/p/C3ClwQrt1rp/</t>
  </si>
  <si>
    <t>https://www.instagram.com/p/C3NGq3_thQn/</t>
  </si>
  <si>
    <t>https://www.instagram.com/p/C24gVDxpXxT/</t>
  </si>
  <si>
    <t>https://www.instagram.com/p/C29cOOHBIr1/</t>
  </si>
  <si>
    <t>https://www.instagram.com/p/C2t_atgvgYU/</t>
  </si>
  <si>
    <t>https://www.instagram.com/p/C2pDh88BAuK/</t>
  </si>
  <si>
    <t>https://www.instagram.com/p/C2ZmyEbJ5LE/</t>
  </si>
  <si>
    <t>https://www.instagram.com/p/C2jsP7qCLVc/</t>
  </si>
  <si>
    <t>https://www.instagram.com/p/C2b95F1r8Tw/</t>
  </si>
  <si>
    <t>https://www.instagram.com/p/C1_pHqWqcIY/</t>
  </si>
  <si>
    <t>https://www.instagram.com/p/C16fi-rs6UH/</t>
  </si>
  <si>
    <t>https://www.instagram.com/p/C2FAbaNM0rS/</t>
  </si>
  <si>
    <t>https://www.instagram.com/p/C11W6YjxxME/</t>
  </si>
  <si>
    <t>https://www.instagram.com/p/C2J8TuYsmYq/</t>
  </si>
  <si>
    <t>https://www.instagram.com/p/C1JkZU_I2ND/</t>
  </si>
  <si>
    <t>https://www.instagram.com/p/C1rCwAIOghg/</t>
  </si>
  <si>
    <t>https://www.instagram.com/p/C1waEe5h-5H/</t>
  </si>
  <si>
    <t>https://www.instagram.com/p/C1WcZRtx6u8/</t>
  </si>
  <si>
    <t>https://www.instagram.com/p/C0_UHzssV89/</t>
  </si>
  <si>
    <t>https://www.instagram.com/p/C00-_n7Raq1/</t>
  </si>
  <si>
    <t>https://www.instagram.com/p/C0v0eAGL0Zg/</t>
  </si>
  <si>
    <t>https://www.instagram.com/p/C0q4m54LcyM/</t>
  </si>
  <si>
    <t>https://www.instagram.com/p/C06VWmJO1Hr/</t>
  </si>
  <si>
    <t>https://www.instagram.com/p/C0buKy7owmo/</t>
  </si>
  <si>
    <t>https://www.instagram.com/p/C0lhNblRV79/</t>
  </si>
  <si>
    <t>https://www.instagram.com/p/C0WSNpYLale/</t>
  </si>
  <si>
    <t>https://www.instagram.com/p/C0gXsslNqS9/</t>
  </si>
  <si>
    <t>childPosts/1/type</t>
  </si>
  <si>
    <t>Image</t>
  </si>
  <si>
    <t>likesCount</t>
  </si>
  <si>
    <t>type</t>
  </si>
  <si>
    <t>Sidecar</t>
  </si>
  <si>
    <t>url</t>
  </si>
  <si>
    <t>https://www.instagram.com/p/C781mNqKl4X/</t>
  </si>
  <si>
    <t>https://www.instagram.com/p/C7vvO_OvkzF/</t>
  </si>
  <si>
    <t>https://www.instagram.com/p/C704ge-POsw/</t>
  </si>
  <si>
    <t>https://www.instagram.com/p/C8ET9b0I1k6/</t>
  </si>
  <si>
    <t>https://www.instagram.com/p/C73eQwrO5ib/</t>
  </si>
  <si>
    <t>https://www.instagram.com/p/C7yUzPyvoDi/</t>
  </si>
  <si>
    <t>https://www.instagram.com/p/C8Bxbo0xFI4/</t>
  </si>
  <si>
    <t>https://www.instagram.com/p/C76Cy8KoWuQ/</t>
  </si>
  <si>
    <t>https://www.instagram.com/p/C7qz_Dfo1F_/</t>
  </si>
  <si>
    <t>https://www.instagram.com/p/C7_aBKkoqQ3/</t>
  </si>
  <si>
    <t>https://www.instagram.com/p/C7tY1BMtJt-/</t>
  </si>
  <si>
    <t>https://www.instagram.com/p/C7oAVk1oFGA/</t>
  </si>
  <si>
    <t>https://www.instagram.com/p/C7gTHUrIX-y/</t>
  </si>
  <si>
    <t>https://www.instagram.com/p/C7i2-jAIlik/</t>
  </si>
  <si>
    <t>https://www.instagram.com/p/C7Yyb78I1MB/</t>
  </si>
  <si>
    <t>https://www.instagram.com/p/C7d8Dc1yea-/</t>
  </si>
  <si>
    <t>https://www.instagram.com/p/C7lqaOmpBG7/</t>
  </si>
  <si>
    <t>https://www.instagram.com/p/C7bW7cPIOXp/</t>
  </si>
  <si>
    <t>https://www.instagram.com/p/C7TbIxRxNfW/</t>
  </si>
  <si>
    <t>https://www.instagram.com/p/C7OfZoxubo7/</t>
  </si>
  <si>
    <t>https://www.instagram.com/p/C7Q2BndoAwW/</t>
  </si>
  <si>
    <t>https://www.instagram.com/p/C7JVtVoPYjY/</t>
  </si>
  <si>
    <t>https://www.instagram.com/p/C7Ls915ICBJ/</t>
  </si>
  <si>
    <t>https://www.instagram.com/p/C6x8QOjo8vq/</t>
  </si>
  <si>
    <t>https://www.instagram.com/p/C6-0zbMCdA7/</t>
  </si>
  <si>
    <t>https://www.instagram.com/p/C7GweBPowlk/</t>
  </si>
  <si>
    <t>https://www.instagram.com/p/C7V9rimo2v2/</t>
  </si>
  <si>
    <t>https://www.instagram.com/p/C6vYFzpMwdh/</t>
  </si>
  <si>
    <t>https://www.instagram.com/p/C65rM8xLH8n/</t>
  </si>
  <si>
    <t>https://www.instagram.com/p/C7D_9A8x0iG/</t>
  </si>
  <si>
    <t>https://www.instagram.com/p/C63TkJKIQFc/</t>
  </si>
  <si>
    <t>https://www.instagram.com/p/C7BZfd1IlqL/</t>
  </si>
  <si>
    <t>https://www.instagram.com/p/C68P-m_oLKa/</t>
  </si>
  <si>
    <t>https://www.instagram.com/p/C60vWMEJHYj/</t>
  </si>
  <si>
    <t>https://www.instagram.com/p/C6sylOFoHC7/</t>
  </si>
  <si>
    <t>https://www.instagram.com/p/C6qOcPhiq4o/</t>
  </si>
  <si>
    <t>https://www.instagram.com/p/C6N3MI0oY-n/</t>
  </si>
  <si>
    <t>https://www.instagram.com/p/C6YLgvTIWOb/</t>
  </si>
  <si>
    <t>https://www.instagram.com/p/C6lSiLtIp7u/</t>
  </si>
  <si>
    <t>https://www.instagram.com/p/C6gI-5_IpAZ/</t>
  </si>
  <si>
    <t>https://www.instagram.com/p/C6TQ9uXoMm9/</t>
  </si>
  <si>
    <t>https://www.instagram.com/p/C6VoCVPOjBt/</t>
  </si>
  <si>
    <t>https://www.instagram.com/p/C6itxK3osRd/</t>
  </si>
  <si>
    <t>https://www.instagram.com/p/C6LltLVujLl/</t>
  </si>
  <si>
    <t>https://www.instagram.com/p/C6np9AgICiX/</t>
  </si>
  <si>
    <t>https://www.instagram.com/p/C6QsNW5rm-K/</t>
  </si>
  <si>
    <t>https://www.instagram.com/p/C5-qZJSs7Sn/</t>
  </si>
  <si>
    <t>https://www.instagram.com/p/C5vN0yEIZdl/</t>
  </si>
  <si>
    <t>https://www.instagram.com/p/C6DmSJTILLg/</t>
  </si>
  <si>
    <t>https://www.instagram.com/p/C6GmBiaudac/</t>
  </si>
  <si>
    <t>https://www.instagram.com/p/C6Iu192IDUI/</t>
  </si>
  <si>
    <t>https://www.instagram.com/p/C55TA7-IkL8/</t>
  </si>
  <si>
    <t>https://www.instagram.com/p/C6BPbZgOfYj/</t>
  </si>
  <si>
    <t>https://www.instagram.com/p/C52uetaxu3y/</t>
  </si>
  <si>
    <t>https://www.instagram.com/p/C5souf1ob2c/</t>
  </si>
  <si>
    <t>https://www.instagram.com/p/C574GUBO6Oc/</t>
  </si>
  <si>
    <t>https://www.instagram.com/p/C50Xcg7t_bD/</t>
  </si>
  <si>
    <t>https://www.instagram.com/p/C5xlJwsIg5-/</t>
  </si>
  <si>
    <t>https://www.instagram.com/p/C5p29uANmKK/</t>
  </si>
  <si>
    <t>https://www.instagram.com/p/C5YYJ2OqhPr/</t>
  </si>
  <si>
    <t>https://www.instagram.com/p/C5VQM7KLfoA/</t>
  </si>
  <si>
    <t>https://www.instagram.com/p/C5X-mdwMC3N/</t>
  </si>
  <si>
    <t>https://www.instagram.com/p/C5SrGFpMycB/</t>
  </si>
  <si>
    <t>https://www.instagram.com/p/C5QGjuHtK47/</t>
  </si>
  <si>
    <t>https://www.instagram.com/p/C5NvG4_s5-4/</t>
  </si>
  <si>
    <t>https://www.instagram.com/p/C5iJL6IOm-Y/</t>
  </si>
  <si>
    <t>https://www.instagram.com/p/C5anPe0M2v0/</t>
  </si>
  <si>
    <t>https://www.instagram.com/p/C5fjaB-J3-i/</t>
  </si>
  <si>
    <t>https://www.instagram.com/p/C5nRCJQsWKT/</t>
  </si>
  <si>
    <t>https://www.instagram.com/p/C5ksEmmsrPj/</t>
  </si>
  <si>
    <t>https://www.instagram.com/p/C6a_ZgCrNjF/</t>
  </si>
  <si>
    <t>https://www.instagram.com/p/C6dVNRroMd9/</t>
  </si>
  <si>
    <t>https://www.instagram.com/p/C5F6SzeL5SX/</t>
  </si>
  <si>
    <t>https://www.instagram.com/p/C4uulfboPEc/</t>
  </si>
  <si>
    <t>https://www.instagram.com/p/C5Aww9_Mb5m/</t>
  </si>
  <si>
    <t>https://www.instagram.com/p/C5IsZuKs9eV/</t>
  </si>
  <si>
    <t>https://www.instagram.com/p/C42rPykN0uw/</t>
  </si>
  <si>
    <t>https://www.instagram.com/p/C4sKX8LrtTH/</t>
  </si>
  <si>
    <t>https://www.instagram.com/p/C4-KszuohCl/</t>
  </si>
  <si>
    <t>https://www.instagram.com/p/C5DVjeboGFt/</t>
  </si>
  <si>
    <t>https://www.instagram.com/p/C4z31BBIupP/</t>
  </si>
  <si>
    <t>https://www.instagram.com/p/C47nI_0qXk_/</t>
  </si>
  <si>
    <t>https://www.instagram.com/p/C4xT99KN5o5/</t>
  </si>
  <si>
    <t>https://www.instagram.com/p/C45QAEioIOA/</t>
  </si>
  <si>
    <t>https://www.instagram.com/p/C4aI_mioioT/</t>
  </si>
  <si>
    <t>https://www.instagram.com/p/C4QDaB4iX9k/</t>
  </si>
  <si>
    <t>https://www.instagram.com/p/C4h3VdPo_sS/</t>
  </si>
  <si>
    <t>https://www.instagram.com/p/C4fRi6sIg4T/</t>
  </si>
  <si>
    <t>https://www.instagram.com/p/C4ctmZPrrsK/</t>
  </si>
  <si>
    <t>https://www.instagram.com/p/C4VNmy5Iq2g/</t>
  </si>
  <si>
    <t>https://www.instagram.com/p/C4XkDSIBg01/</t>
  </si>
  <si>
    <t>https://www.instagram.com/p/C4nOgN-Jwn0/</t>
  </si>
  <si>
    <t>https://www.instagram.com/p/C4SoIHQrWuR/</t>
  </si>
  <si>
    <t>https://www.instagram.com/p/C4NPDqNIiTr/</t>
  </si>
  <si>
    <t>https://www.instagram.com/p/C4kpIaiIAht/</t>
  </si>
  <si>
    <t>https://www.instagram.com/p/C4piwCOoi-p/</t>
  </si>
  <si>
    <t>https://www.instagram.com/p/C4IHPB9xrru/</t>
  </si>
  <si>
    <t>https://www.instagram.com/p/C3xJXMLolvF/</t>
  </si>
  <si>
    <t>https://www.instagram.com/p/C34qf7AtpA4/</t>
  </si>
  <si>
    <t>https://www.instagram.com/p/C4DLWEYJIqR/</t>
  </si>
  <si>
    <t>https://www.instagram.com/p/C39z_jQKydI/</t>
  </si>
  <si>
    <t>https://www.instagram.com/p/C4KsCEMpshl/</t>
  </si>
  <si>
    <t>https://www.instagram.com/p/C37PN_6IRE6/</t>
  </si>
  <si>
    <t>https://www.instagram.com/p/C32F-HrIiGT/</t>
  </si>
  <si>
    <t>https://www.instagram.com/p/C3uk_NPsEVs/</t>
  </si>
  <si>
    <t>https://www.instagram.com/p/C3zgzymIuuQ/</t>
  </si>
  <si>
    <t>https://www.instagram.com/p/C4AmXNuIlSj/</t>
  </si>
  <si>
    <t>https://www.instagram.com/p/C4FhLe2oxJp/</t>
  </si>
  <si>
    <t>https://www.instagram.com/p/C3ryQY0IvaJ/</t>
  </si>
  <si>
    <t>https://www.instagram.com/p/C3XK10aMgIR/</t>
  </si>
  <si>
    <t>https://www.instagram.com/p/C3SCiCbv4ek/</t>
  </si>
  <si>
    <t>https://www.instagram.com/p/C3PeOiptG2o/</t>
  </si>
  <si>
    <t>https://www.instagram.com/p/C3pbaMXpdiO/</t>
  </si>
  <si>
    <t>https://www.instagram.com/p/C3helugocNu/</t>
  </si>
  <si>
    <t>https://www.instagram.com/p/C3cjOoOoab3/</t>
  </si>
  <si>
    <t>https://www.instagram.com/p/C3mojd5IfGs/</t>
  </si>
  <si>
    <t>https://www.instagram.com/p/C3fIMo_tDpa/</t>
  </si>
  <si>
    <t>https://www.instagram.com/p/C3Zw6rmNThT/</t>
  </si>
  <si>
    <t>https://www.instagram.com/p/C3UmRJEM4dH/</t>
  </si>
  <si>
    <t>https://www.instagram.com/p/C3kLAL8KSBo/</t>
  </si>
  <si>
    <t>https://www.instagram.com/p/C2whfV-ocsQ/</t>
  </si>
  <si>
    <t>https://www.instagram.com/p/C3HvT0dxpps/</t>
  </si>
  <si>
    <t>https://www.instagram.com/p/C3Kh3Dfojb3/</t>
  </si>
  <si>
    <t>https://www.instagram.com/p/C3FN83HIKMz/</t>
  </si>
  <si>
    <t>https://www.instagram.com/p/C3AA46OIeRw/</t>
  </si>
  <si>
    <t>https://www.instagram.com/p/C2zJW8ZqdCo/</t>
  </si>
  <si>
    <t>https://www.instagram.com/p/C21uCc9Itsg/</t>
  </si>
  <si>
    <t>https://www.instagram.com/p/C3Clwekt4nF/</t>
  </si>
  <si>
    <t>https://www.instagram.com/p/C27FHxqoKCF/</t>
  </si>
  <si>
    <t>https://www.instagram.com/p/C3NGrEKtmAe/</t>
  </si>
  <si>
    <t>https://www.instagram.com/p/C24gVOUJTJC/</t>
  </si>
  <si>
    <t>https://www.instagram.com/p/C29cOZ_BGi2/</t>
  </si>
  <si>
    <t>https://www.instagram.com/p/C2hE5mtI8WH/</t>
  </si>
  <si>
    <t>https://www.instagram.com/p/C2t_a3ovA1P/</t>
  </si>
  <si>
    <t>https://www.instagram.com/p/C2pDiK6BCP0/</t>
  </si>
  <si>
    <t>https://www.instagram.com/p/C2ZmyPxpgr9/</t>
  </si>
  <si>
    <t>https://www.instagram.com/p/C2ei2omohrY/</t>
  </si>
  <si>
    <t>https://www.instagram.com/p/C2UdMmGOqY-/</t>
  </si>
  <si>
    <t>https://www.instagram.com/p/C2XBTs9oNMK/</t>
  </si>
  <si>
    <t>https://www.instagram.com/p/C2jsQiUiM_t/</t>
  </si>
  <si>
    <t>https://www.instagram.com/p/C2rYU0_IoqL/</t>
  </si>
  <si>
    <t>https://www.instagram.com/p/C2mecwVoluD/</t>
  </si>
  <si>
    <t>https://www.instagram.com/p/C2RqJPYIS9w/</t>
  </si>
  <si>
    <t>https://www.instagram.com/p/C2b95QirQJQ/</t>
  </si>
  <si>
    <t>https://www.instagram.com/p/C1_pIMeKjVv/</t>
  </si>
  <si>
    <t>https://www.instagram.com/p/C19DkIhIY35/</t>
  </si>
  <si>
    <t>https://www.instagram.com/p/C16fjKyMN5x/</t>
  </si>
  <si>
    <t>https://www.instagram.com/p/C2FAbkxsfxM/</t>
  </si>
  <si>
    <t>https://www.instagram.com/p/C11W6jZxB_R/</t>
  </si>
  <si>
    <t>https://www.instagram.com/p/C2MhAyOIwdj/</t>
  </si>
  <si>
    <t>https://www.instagram.com/p/C135RBGovi-/</t>
  </si>
  <si>
    <t>https://www.instagram.com/p/C2HWvLvoI_N/</t>
  </si>
  <si>
    <t>https://www.instagram.com/p/C2J8T6YMxM7/</t>
  </si>
  <si>
    <t>https://www.instagram.com/p/C2CbTUZoq6M/</t>
  </si>
  <si>
    <t>https://www.instagram.com/p/C1y-0TSIF3J/</t>
  </si>
  <si>
    <t>https://www.instagram.com/p/C2PF5GuvTbi/</t>
  </si>
  <si>
    <t>https://www.instagram.com/p/C1bjiIZoJiL/</t>
  </si>
  <si>
    <t>https://www.instagram.com/p/C1tnPE5oWVT/</t>
  </si>
  <si>
    <t>https://www.instagram.com/p/C1l5GYxqp47/</t>
  </si>
  <si>
    <t>https://www.instagram.com/p/C1ZC6FDodbr/</t>
  </si>
  <si>
    <t>https://www.instagram.com/p/C1JkZrUoT8m/</t>
  </si>
  <si>
    <t>https://www.instagram.com/p/C1eYevAoOT2/</t>
  </si>
  <si>
    <t>https://www.instagram.com/p/C1rCwM5OLuP/</t>
  </si>
  <si>
    <t>https://www.instagram.com/p/C1oc0fko9IW/</t>
  </si>
  <si>
    <t>https://www.instagram.com/p/C1waEtOhw_B/</t>
  </si>
  <si>
    <t>https://www.instagram.com/p/C1MXyYPoE8D/</t>
  </si>
  <si>
    <t>https://www.instagram.com/p/C1gvnu_okT7/</t>
  </si>
  <si>
    <t>https://www.instagram.com/p/C1WcZeTxdoo/</t>
  </si>
  <si>
    <t>https://www.instagram.com/p/C1G_5FHIeVv/</t>
  </si>
  <si>
    <t>https://www.instagram.com/p/C0_UH42Ml89/</t>
  </si>
  <si>
    <t>https://www.instagram.com/p/C0857N-sicB/</t>
  </si>
  <si>
    <t>https://www.instagram.com/p/C1Ea0oILinq/</t>
  </si>
  <si>
    <t>https://www.instagram.com/p/C00-_1exj2_/</t>
  </si>
  <si>
    <t>https://www.instagram.com/p/C0v0ePwLKVF/</t>
  </si>
  <si>
    <t>https://www.instagram.com/p/C03ipBZMJU-/</t>
  </si>
  <si>
    <t>https://www.instagram.com/p/C0yaIOyIulP/</t>
  </si>
  <si>
    <t>https://www.instagram.com/p/C0q4nFWLt5a/</t>
  </si>
  <si>
    <t>https://www.instagram.com/p/C06VW1IuToT/</t>
  </si>
  <si>
    <t>https://www.instagram.com/p/C0tPzXXsKZK/</t>
  </si>
  <si>
    <t>https://www.instagram.com/p/C1B1U15sSHp/</t>
  </si>
  <si>
    <t>https://www.instagram.com/p/C0TcxcfooP3/</t>
  </si>
  <si>
    <t>https://www.instagram.com/p/C0oVc46N60z/</t>
  </si>
  <si>
    <t>https://www.instagram.com/p/C0buLKcIxSB/</t>
  </si>
  <si>
    <t>https://www.instagram.com/p/C0lhNsYRpbN/</t>
  </si>
  <si>
    <t>https://www.instagram.com/p/C0Y2wuzorAd/</t>
  </si>
  <si>
    <t>https://www.instagram.com/p/C0dydleoY0v/</t>
  </si>
  <si>
    <t>https://www.instagram.com/p/C0WSN1rrfLN/</t>
  </si>
  <si>
    <t>https://www.instagram.com/p/C0gXs5-tpvb/</t>
  </si>
  <si>
    <t>https://www.instagram.com/p/C0i7tPNMo46/</t>
  </si>
  <si>
    <t>videoDuration</t>
  </si>
  <si>
    <t>videoViewCount</t>
  </si>
  <si>
    <t>commentsCount</t>
  </si>
  <si>
    <t>timestamp</t>
  </si>
  <si>
    <t>2024-06-08T10:00:30.000Z</t>
  </si>
  <si>
    <t>2024-06-03T08:00:34.000Z</t>
  </si>
  <si>
    <t>2024-06-05T08:01:13.000Z</t>
  </si>
  <si>
    <t>2024-06-11T07:59:54.000Z</t>
  </si>
  <si>
    <t>2024-06-06T08:00:23.000Z</t>
  </si>
  <si>
    <t>2024-06-04T08:01:31.000Z</t>
  </si>
  <si>
    <t>2024-06-10T08:00:18.000Z</t>
  </si>
  <si>
    <t>2024-06-07T08:01:55.000Z</t>
  </si>
  <si>
    <t>2024-06-01T10:00:05.000Z</t>
  </si>
  <si>
    <t>2024-06-09T10:00:09.000Z</t>
  </si>
  <si>
    <t>2024-06-02T10:00:30.000Z</t>
  </si>
  <si>
    <t>2024-05-31T08:00:24.000Z</t>
  </si>
  <si>
    <t>2024-05-28T08:00:27.000Z</t>
  </si>
  <si>
    <t>2024-05-29T07:58:26.000Z</t>
  </si>
  <si>
    <t>2024-05-25T10:00:13.000Z</t>
  </si>
  <si>
    <t>2024-05-27T10:00:27.000Z</t>
  </si>
  <si>
    <t>2024-05-30T10:00:12.000Z</t>
  </si>
  <si>
    <t>2024-05-26T10:00:10.000Z</t>
  </si>
  <si>
    <t>2024-05-23T08:00:25.000Z</t>
  </si>
  <si>
    <t>2024-05-21T10:01:29.000Z</t>
  </si>
  <si>
    <t>2024-05-22T08:00:18.000Z</t>
  </si>
  <si>
    <t>2024-05-19T10:00:35.000Z</t>
  </si>
  <si>
    <t>2024-05-20T08:03:59.000Z</t>
  </si>
  <si>
    <t>2024-05-10T08:00:42.000Z</t>
  </si>
  <si>
    <t>2024-05-15T08:00:39.000Z</t>
  </si>
  <si>
    <t>2024-05-18T10:00:05.000Z</t>
  </si>
  <si>
    <t>2024-05-24T08:00:10.000Z</t>
  </si>
  <si>
    <t>2024-05-09T08:01:09.000Z</t>
  </si>
  <si>
    <t>2024-05-13T08:00:33.000Z</t>
  </si>
  <si>
    <t>2024-05-17T08:14:17.000Z</t>
  </si>
  <si>
    <t>2024-05-12T10:00:03.000Z</t>
  </si>
  <si>
    <t>2024-05-16T08:01:18.000Z</t>
  </si>
  <si>
    <t>2024-05-14T08:01:24.000Z</t>
  </si>
  <si>
    <t>2024-05-11T10:00:34.000Z</t>
  </si>
  <si>
    <t>2024-05-08T08:00:11.000Z</t>
  </si>
  <si>
    <t>2024-05-07T08:00:37.000Z</t>
  </si>
  <si>
    <t>2024-04-26T08:00:15.000Z</t>
  </si>
  <si>
    <t>2024-04-30T08:00:17.000Z</t>
  </si>
  <si>
    <t>2024-05-05T10:00:11.000Z</t>
  </si>
  <si>
    <t>2024-05-03T10:00:31.000Z</t>
  </si>
  <si>
    <t>2024-04-28T10:00:34.000Z</t>
  </si>
  <si>
    <t>2024-04-29T08:00:13.000Z</t>
  </si>
  <si>
    <t>2024-05-04T10:01:41.000Z</t>
  </si>
  <si>
    <t>2024-04-25T10:27:27.000Z</t>
  </si>
  <si>
    <t>2024-05-06T08:06:36.000Z</t>
  </si>
  <si>
    <t>2024-04-27T10:00:29.000Z</t>
  </si>
  <si>
    <t>2024-04-20T10:00:10.000Z</t>
  </si>
  <si>
    <t>2024-04-14T10:00:03.000Z</t>
  </si>
  <si>
    <t>2024-04-22T08:00:10.000Z</t>
  </si>
  <si>
    <t>2024-04-23T11:54:02.000Z</t>
  </si>
  <si>
    <t>2024-04-24T08:00:24.000Z</t>
  </si>
  <si>
    <t>2024-04-18T08:06:22.000Z</t>
  </si>
  <si>
    <t>2024-04-21T10:00:23.000Z</t>
  </si>
  <si>
    <t>2024-04-17T08:00:04.000Z</t>
  </si>
  <si>
    <t>2024-04-13T10:00:18.000Z</t>
  </si>
  <si>
    <t>2024-04-19T08:00:19.000Z</t>
  </si>
  <si>
    <t>2024-04-16T10:00:19.000Z</t>
  </si>
  <si>
    <t>2024-04-15T08:02:46.000Z</t>
  </si>
  <si>
    <t>2024-04-12T08:04:05.000Z</t>
  </si>
  <si>
    <t>2024-04-05T13:07:46.000Z</t>
  </si>
  <si>
    <t>2024-04-04T08:00:34.000Z</t>
  </si>
  <si>
    <t>2024-04-05T09:27:18.000Z</t>
  </si>
  <si>
    <t>2024-04-03T08:00:23.000Z</t>
  </si>
  <si>
    <t>2024-04-02T08:00:05.000Z</t>
  </si>
  <si>
    <t>2024-04-01T10:00:08.000Z</t>
  </si>
  <si>
    <t>2024-04-09T08:09:23.000Z</t>
  </si>
  <si>
    <t>2024-04-06T10:00:07.000Z</t>
  </si>
  <si>
    <t>2024-04-08T08:00:47.000Z</t>
  </si>
  <si>
    <t>2024-04-11T08:00:16.000Z</t>
  </si>
  <si>
    <t>2024-04-10T08:01:05.000Z</t>
  </si>
  <si>
    <t>2024-05-01T10:00:34.000Z</t>
  </si>
  <si>
    <t>2024-05-02T08:00:16.000Z</t>
  </si>
  <si>
    <t>2024-03-29T09:00:31.000Z</t>
  </si>
  <si>
    <t>2024-03-20T09:00:08.000Z</t>
  </si>
  <si>
    <t>2024-03-27T09:01:03.000Z</t>
  </si>
  <si>
    <t>2024-03-30T11:00:06.000Z</t>
  </si>
  <si>
    <t>2024-03-23T11:00:26.000Z</t>
  </si>
  <si>
    <t>2024-03-19T09:00:46.000Z</t>
  </si>
  <si>
    <t>2024-03-26T09:00:35.000Z</t>
  </si>
  <si>
    <t>2024-03-28T09:02:11.000Z</t>
  </si>
  <si>
    <t>2024-03-22T09:00:17.000Z</t>
  </si>
  <si>
    <t>2024-03-25T09:00:45.000Z</t>
  </si>
  <si>
    <t>2024-03-21T09:00:49.000Z</t>
  </si>
  <si>
    <t>2024-03-24T11:03:04.000Z</t>
  </si>
  <si>
    <t>2024-03-12T09:03:32.000Z</t>
  </si>
  <si>
    <t>2024-03-08T11:01:09.000Z</t>
  </si>
  <si>
    <t>2024-03-15T09:02:00.000Z</t>
  </si>
  <si>
    <t>2024-03-13T09:00:44.000Z</t>
  </si>
  <si>
    <t>2024-03-10T11:06:55.000Z</t>
  </si>
  <si>
    <t>2024-03-11T09:01:06.000Z</t>
  </si>
  <si>
    <t>2024-03-17T11:00:39.000Z</t>
  </si>
  <si>
    <t>2024-03-09T11:00:30.000Z</t>
  </si>
  <si>
    <t>2024-03-07T09:00:47.000Z</t>
  </si>
  <si>
    <t>2024-03-16T11:00:13.000Z</t>
  </si>
  <si>
    <t>2024-03-18T09:00:13.000Z</t>
  </si>
  <si>
    <t>2024-03-05T09:00:41.000Z</t>
  </si>
  <si>
    <t>2024-02-25T11:00:41.000Z</t>
  </si>
  <si>
    <t>2024-02-28T09:00:59.000Z</t>
  </si>
  <si>
    <t>2024-03-03T11:00:24.000Z</t>
  </si>
  <si>
    <t>2024-03-01T09:00:08.000Z</t>
  </si>
  <si>
    <t>2024-03-06T09:00:42.000Z</t>
  </si>
  <si>
    <t>2024-02-29T09:00:43.000Z</t>
  </si>
  <si>
    <t>2024-02-27T09:04:47.000Z</t>
  </si>
  <si>
    <t>2024-02-24T11:00:25.000Z</t>
  </si>
  <si>
    <t>2024-02-26T09:00:06.000Z</t>
  </si>
  <si>
    <t>2024-03-02T11:02:40.000Z</t>
  </si>
  <si>
    <t>2024-03-04T09:00:22.000Z</t>
  </si>
  <si>
    <t>2024-02-23T09:00:27.000Z</t>
  </si>
  <si>
    <t>2024-02-15T09:00:07.000Z</t>
  </si>
  <si>
    <t>2024-02-13T09:00:36.000Z</t>
  </si>
  <si>
    <t>2024-02-12T09:05:03.000Z</t>
  </si>
  <si>
    <t>2024-02-22T11:00:31.000Z</t>
  </si>
  <si>
    <t>2024-02-19T09:00:29.000Z</t>
  </si>
  <si>
    <t>2024-02-17T11:00:30.000Z</t>
  </si>
  <si>
    <t>2024-02-21T09:00:37.000Z</t>
  </si>
  <si>
    <t>2024-02-18T11:00:14.000Z</t>
  </si>
  <si>
    <t>2024-02-16T09:00:36.000Z</t>
  </si>
  <si>
    <t>2024-02-14T09:01:38.000Z</t>
  </si>
  <si>
    <t>2024-02-20T10:00:57.000Z</t>
  </si>
  <si>
    <t>2024-01-31T09:06:40.000Z</t>
  </si>
  <si>
    <t>2024-02-09T09:00:14.000Z</t>
  </si>
  <si>
    <t>2024-02-10T11:02:06.000Z</t>
  </si>
  <si>
    <t>2024-02-08T09:33:08.000Z</t>
  </si>
  <si>
    <t>2024-02-06T09:00:42.000Z</t>
  </si>
  <si>
    <t>2024-02-01T09:03:48.000Z</t>
  </si>
  <si>
    <t>2024-02-02T09:05:52.000Z</t>
  </si>
  <si>
    <t>2024-02-07T09:00:33.000Z</t>
  </si>
  <si>
    <t>2024-02-04T11:02:19.000Z</t>
  </si>
  <si>
    <t>2024-02-11T11:00:35.000Z</t>
  </si>
  <si>
    <t>2024-02-03T11:00:44.000Z</t>
  </si>
  <si>
    <t>2024-02-05T09:01:04.000Z</t>
  </si>
  <si>
    <t>2024-01-25T09:18:32.000Z</t>
  </si>
  <si>
    <t>2024-01-30T09:00:45.000Z</t>
  </si>
  <si>
    <t>2024-01-28T11:00:30.000Z</t>
  </si>
  <si>
    <t>2024-01-22T11:00:41.000Z</t>
  </si>
  <si>
    <t>2024-01-24T09:04:34.000Z</t>
  </si>
  <si>
    <t>2024-01-20T11:00:42.000Z</t>
  </si>
  <si>
    <t>2024-01-21T11:00:16.000Z</t>
  </si>
  <si>
    <t>2024-01-26T09:00:54.000Z</t>
  </si>
  <si>
    <t>2024-01-29T09:00:50.000Z</t>
  </si>
  <si>
    <t>2024-01-27T11:00:17.000Z</t>
  </si>
  <si>
    <t>2024-01-19T09:00:30.000Z</t>
  </si>
  <si>
    <t>2024-01-23T09:01:05.000Z</t>
  </si>
  <si>
    <t>2024-01-12T09:00:54.000Z</t>
  </si>
  <si>
    <t>2024-01-11T09:00:10.000Z</t>
  </si>
  <si>
    <t>2024-01-10T09:01:00.000Z</t>
  </si>
  <si>
    <t>2024-01-14T11:00:43.000Z</t>
  </si>
  <si>
    <t>2024-01-08T09:09:20.000Z</t>
  </si>
  <si>
    <t>2024-01-17T09:00:54.000Z</t>
  </si>
  <si>
    <t>2024-01-09T09:00:39.000Z</t>
  </si>
  <si>
    <t>2024-01-15T09:00:07.000Z</t>
  </si>
  <si>
    <t>2024-01-16T09:00:55.000Z</t>
  </si>
  <si>
    <t>2024-01-13T11:00:20.000Z</t>
  </si>
  <si>
    <t>2024-01-07T11:01:25.000Z</t>
  </si>
  <si>
    <t>2024-01-18T09:00:51.000Z</t>
  </si>
  <si>
    <t>2023-12-29T09:00:14.000Z</t>
  </si>
  <si>
    <t>2024-01-05T08:59:42.000Z</t>
  </si>
  <si>
    <t>2024-01-02T09:00:13.000Z</t>
  </si>
  <si>
    <t>2023-12-28T09:17:06.000Z</t>
  </si>
  <si>
    <t>2023-12-22T09:00:36.000Z</t>
  </si>
  <si>
    <t>2023-12-30T11:00:29.000Z</t>
  </si>
  <si>
    <t>2024-01-04T09:00:46.000Z</t>
  </si>
  <si>
    <t>2024-01-03T09:00:11.000Z</t>
  </si>
  <si>
    <t>2024-01-06T11:00:44.000Z</t>
  </si>
  <si>
    <t>2023-12-23T11:08:42.000Z</t>
  </si>
  <si>
    <t>2023-12-31T09:02:24.000Z</t>
  </si>
  <si>
    <t>2023-12-27T09:00:48.000Z</t>
  </si>
  <si>
    <t>2023-12-21T09:04:45.000Z</t>
  </si>
  <si>
    <t>2023-12-18T09:25:57.000Z</t>
  </si>
  <si>
    <t>2023-12-17T10:59:19.000Z</t>
  </si>
  <si>
    <t>2023-12-20T09:00:42.000Z</t>
  </si>
  <si>
    <t>2023-12-14T09:08:57.000Z</t>
  </si>
  <si>
    <t>2023-12-12T09:00:47.000Z</t>
  </si>
  <si>
    <t>2023-12-15T09:00:59.000Z</t>
  </si>
  <si>
    <t>2023-12-13T09:10:28.000Z</t>
  </si>
  <si>
    <t>2023-12-10T11:00:44.000Z</t>
  </si>
  <si>
    <t>2023-12-16T11:00:32.000Z</t>
  </si>
  <si>
    <t>2023-12-11T09:02:51.000Z</t>
  </si>
  <si>
    <t>2023-12-19T09:00:49.000Z</t>
  </si>
  <si>
    <t>2023-12-01T08:49:34.000Z</t>
  </si>
  <si>
    <t>2023-12-09T11:15:22.000Z</t>
  </si>
  <si>
    <t>2023-12-04T13:40:56.000Z</t>
  </si>
  <si>
    <t>2023-12-08T09:00:06.000Z</t>
  </si>
  <si>
    <t>2023-12-03T11:01:32.000Z</t>
  </si>
  <si>
    <t>2023-12-05T09:00:15.000Z</t>
  </si>
  <si>
    <t>2023-12-02T11:00:26.000Z</t>
  </si>
  <si>
    <t>2023-12-06T09:00:46.000Z</t>
  </si>
  <si>
    <t>2023-12-07T08:58:01.000Z</t>
  </si>
  <si>
    <t>tekst</t>
  </si>
  <si>
    <t>typ posta</t>
  </si>
  <si>
    <t>rozróżnienie między wideo a zdjęciem</t>
  </si>
  <si>
    <t>ilość lików</t>
  </si>
  <si>
    <t>zdjęcie,pokaz slajdów, wideo</t>
  </si>
  <si>
    <t>czas trwania wideo</t>
  </si>
  <si>
    <t>liczba odtworzeń wideo</t>
  </si>
  <si>
    <t>liczba komentarzy</t>
  </si>
  <si>
    <t>data opublikowania</t>
  </si>
  <si>
    <t>Facebook</t>
  </si>
  <si>
    <t>Instagram</t>
  </si>
  <si>
    <t>linki odsyłające na zewnątrz</t>
  </si>
  <si>
    <t xml:space="preserve">liczba wyświetleń wideo </t>
  </si>
  <si>
    <t>liczba udostępnień</t>
  </si>
  <si>
    <t xml:space="preserve">niektóre hashtagi do 18 </t>
  </si>
  <si>
    <t>FB</t>
  </si>
  <si>
    <t>Tiktok</t>
  </si>
  <si>
    <t>ilość komentarzy</t>
  </si>
  <si>
    <t>hashtagi</t>
  </si>
  <si>
    <t>liczba serduszek</t>
  </si>
  <si>
    <t>pokaz slajdów, wideo</t>
  </si>
  <si>
    <t>nazwa dzwięku</t>
  </si>
  <si>
    <t>ilość odtworzeń</t>
  </si>
  <si>
    <t>ilość udostępnień</t>
  </si>
  <si>
    <t>tekst/opis</t>
  </si>
  <si>
    <t>https://www.facebook.com/yourkayaofficialpl/posts/pfbid0ougqFV51UR9xCNpNiV96rgPeDRzLN62M9heTtHdZmkrKrTD4YinbYCP1KfdMJmtjl</t>
  </si>
  <si>
    <t>https://www.facebook.com/yourkayaofficialpl/posts/pfbid02jysdpG9sdALdz9vx8Z1yJpHHuTxgxqWYrGDxaLhbwg2tdqaaTQ6aLsvUZB4vjFm4l</t>
  </si>
  <si>
    <t>https://www.facebook.com/yourkayaofficialpl/posts/pfbid0VEKgPnTcCxb2LF3MgUZsW1oCAQhfcLujTkh85btcY5sFe52WsG6Ruvirh9DC9WRWl</t>
  </si>
  <si>
    <t>https://www.facebook.com/yourkayaofficialpl/posts/pfbid02sAQN2fHBKqiqL7eqPuKAxjtuHmowP5T1UyuMvxy1dijHHRo2RBbgPBjF3M8NBHQl</t>
  </si>
  <si>
    <t>https://www.facebook.com/yourkayaofficialpl/posts/pfbid02YJmhrxSHaC35FfFvLABsryyD38tipe3moFUdYRmMTgeGGivc1QtWk5nTZT7DHzWkl</t>
  </si>
  <si>
    <t>https://www.facebook.com/yourkayaofficialpl/posts/pfbid02kgPcqTAG3qtNSNkBQiYaSDeJUNMbDmLBQQcGj1WfNVJmdc87eA7RQkMwWmDWp4obl</t>
  </si>
  <si>
    <t>https://www.facebook.com/yourkayaofficialpl/posts/pfbid023ntnfkjLLn6NgicndVbcksWZLDXR8t4cAD74hXEfERpW6ZUkXSQ8dsMinH4ZZMBAl</t>
  </si>
  <si>
    <t>https://www.facebook.com/yourkayaofficialpl/posts/pfbid02r72S8aC4XDV59oqdZPe3cNEwg1yCbBos4J76tKNSfN3dRtbJMmki8zscZkQCVJ9Ml</t>
  </si>
  <si>
    <t>https://www.facebook.com/yourkayaofficialpl/posts/pfbid03511FXQjP5nD9BoXjhYjc9kCkC7srWXpviD2p457ZGBv2YC65r9dpfYvQjyndrMDql</t>
  </si>
  <si>
    <t>https://www.facebook.com/yourkayaofficialpl/posts/pfbid0msXF4CSryg2wbtoztWqGtLdTTbMofFm6Qo5htnYTqm5bua1UMX16UeWbwEu5nXZTl</t>
  </si>
  <si>
    <t>https://www.facebook.com/yourkayaofficialpl/posts/pfbid02CtbYwoyEPGeA9rLy7grPye2EmwHmUtSguQWgPqagE75WU9idCyscmdRPLJL7Noi1l</t>
  </si>
  <si>
    <t>https://www.facebook.com/yourkayaofficialpl/posts/pfbid0zeJ1BfB4GXsj3bEZ68WqpRdFboh9U9kPVqjAVw8ZntWvvDQAAHw8ek2kQgJnQajAl</t>
  </si>
  <si>
    <t>https://www.facebook.com/yourkayaofficialpl/posts/pfbid04HwiXekSt5tspF97GmfrDsv2JqMbW5i2RrQHSFYVEWnfypGoXBLVF7PH17dp1Nzfl</t>
  </si>
  <si>
    <t>https://www.facebook.com/yourkayaofficialpl/posts/pfbid032MnQtJUgRTE5TB2n7JCEUy3sNRzFPYDs62kPGNAZ9HBfADxKYHoT35J8U9MWyctJl</t>
  </si>
  <si>
    <t>https://www.facebook.com/yourkayaofficialpl/posts/pfbid02LQ1yd5jmdjdjfqTRno3NDy3ncEPQaEokD9WJSErrffu4vpkmvdSPQn4ZeuUALR3il</t>
  </si>
  <si>
    <t>https://www.facebook.com/yourkayaofficialpl/posts/439599665433068</t>
  </si>
  <si>
    <t>https://www.facebook.com/yourkayaofficialpl/posts/438501048876263</t>
  </si>
  <si>
    <t>https://www.facebook.com/yourkayaofficialpl/posts/437311932328508</t>
  </si>
  <si>
    <t>https://www.facebook.com/yourkayaofficialpl/posts/pfbid0U6oC9RFw2UM2UvRDxLZCD6fvXEgz2XZ1vUg98LtQ8Gu4Egco781kFHG1CQSjsy4Bl</t>
  </si>
  <si>
    <t>https://www.facebook.com/yourkayaofficialpl/posts/pfbid02ZtBRGb9ecnsBqPPvBWuioeeQhAfoyVrnq5osZFqrYvyanGks4KAQFyoq1N9HRwCBl</t>
  </si>
  <si>
    <t>https://www.facebook.com/yourkayaofficialpl/posts/pfbid02CgN857SUQhnBjhbUPE1Fii5CebYRGHLKXbWVKneDGnMYU2mFX7Tj3fZMmae1A9LAl</t>
  </si>
  <si>
    <t>https://www.facebook.com/yourkayaofficialpl/posts/pfbid0257n2jCRa5QRbYCoay5RTfJ7t7Lwq6K6cm9aSZYYK27mnagnRkV4q8SqV79NUAB4jl</t>
  </si>
  <si>
    <t>https://www.facebook.com/yourkayaofficialpl/posts/pfbid02S5HYn8GGfggZEAjWSMBbZH7hRFomPKjskcT7jKSRch5ZZE82JYF6CzCFCXNzyQDVl</t>
  </si>
  <si>
    <t>https://www.facebook.com/yourkayaofficialpl/posts/pfbid02sW4QAxCqNUNHVRScKViJuvKX8UhQP2ZjcZ5Nf9dHYxrTuEbugYYfwhEU9TeqUsATl</t>
  </si>
  <si>
    <t>https://www.facebook.com/yourkayaofficialpl/posts/pfbid0n1AdrPH5xt7MBjwTFU1T6uRvwNfubJVfjUDo5gphVBxDGA6VVqUWSJdfT3yMZYK6l</t>
  </si>
  <si>
    <t>https://www.facebook.com/yourkayaofficialpl/posts/pfbid09wMcBFSn8eUHYwjQyT7fDWEGzq2e4G4rLGyVgLx32MkRaK41ZLwMP64wRVcACiyVl</t>
  </si>
  <si>
    <t>https://www.facebook.com/yourkayaofficialpl/posts/pfbid02CEGH1uhSNFzvWHYCR4kK61T9AtMjUm7m4MppRw6TLFt52Q651Y5D6Lpqsz67Z3Zdl</t>
  </si>
  <si>
    <t>https://www.facebook.com/yourkayaofficialpl/posts/pfbid032M8Qb5x2rSs2etvtGGe7vYv2j1LhyeacRiDNQ7ybADacKNSGf1kVCHJVxYBmehxFl</t>
  </si>
  <si>
    <t>https://www.facebook.com/yourkayaofficialpl/posts/pfbid0T7TkB22FddEB9VnYH5ZchzrUZqbxUq4rptV9EmHkDxytTMHDVviM4d19wGQiR2wSl</t>
  </si>
  <si>
    <t>https://www.facebook.com/yourkayaofficialpl/posts/pfbid023TLy9UdgAX3fwnG2redkfCuDjARZrunARRqVriF9mjHMysjg7zKfBwgD5oqMsLqwl</t>
  </si>
  <si>
    <t>https://www.facebook.com/yourkayaofficialpl/posts/pfbid0KK1Bn8WsZKX4zZoybC1kVWFK3vgn3jVnjqNhtPRBdZ7LdooxXvZDC67uUYezdRWJl</t>
  </si>
  <si>
    <t>https://www.facebook.com/yourkayaofficialpl/posts/pfbid02VKZgjXRjB9SXpUjAnCVrD97Fz1wzr7M5dPT8vYnzusoumJahNtf1KqWxhX9MYMRul</t>
  </si>
  <si>
    <t>https://www.facebook.com/yourkayaofficialpl/posts/pfbid0i7sD8HG2jp8cBcp5m9sWLHpc2MKDpKqoin1xKbWgFLXMYRXbisGSTqgEhWCTqYogl</t>
  </si>
  <si>
    <t>https://www.facebook.com/yourkayaofficialpl/posts/421240720602296</t>
  </si>
  <si>
    <t>https://www.facebook.com/yourkayaofficialpl/posts/419967607396274</t>
  </si>
  <si>
    <t>https://www.facebook.com/yourkayaofficialpl/posts/419414797451555</t>
  </si>
  <si>
    <t>https://www.facebook.com/yourkayaofficialpl/posts/pfbid023DuqdKAJ8nmwfCFag7ZJGBuC4bEBtsFGq6ZMhD26CsoVSXJ4TTrzKUV3QGsHABTKl</t>
  </si>
  <si>
    <t>https://www.facebook.com/yourkayaofficialpl/posts/pfbid02muhsF2eC7SLa4MbJiKpcp4u3S1HhkyBTkhiKpNukDafnaXb16syjpjZCXwZTrGNVl</t>
  </si>
  <si>
    <t>https://www.facebook.com/yourkayaofficialpl/posts/pfbid0369qmoSdTFLvbcTm1LivBpS2yhyAy8gFDM7vP3iF7nZgPFzTc3hAp6xqrPyPP8UoUl</t>
  </si>
  <si>
    <t>https://www.facebook.com/yourkayaofficialpl/posts/pfbid03JwGhrn6GfkPQc9EZgXRoUi3fb9kiGRJXxHP4yg82JqJ42GboMw73uPQB5RGt1zZl</t>
  </si>
  <si>
    <t>https://www.facebook.com/yourkayaofficialpl/posts/pfbid02pjdTPzrokoM696mx16LUoeua4ECjKJKFrx4jnryHz4MeYnqjTgXLriV2kYG9izyUl</t>
  </si>
  <si>
    <t>https://www.facebook.com/yourkayaofficialpl/posts/pfbid0uMjy61GnBEGo5RWZZp5AYwVmt5AJ8ym2eyghUaX162KKeYG2LapdBYwSnd6EPjaYl</t>
  </si>
  <si>
    <t>https://www.facebook.com/yourkayaofficialpl/posts/pfbid0VbQCi8mDDvNJprjb3YG84xeTVKLBiJMf2QPPrAmWCk3UvqpMPDNBfhiou14RVvpfl</t>
  </si>
  <si>
    <t>https://www.facebook.com/yourkayaofficialpl/posts/pfbid0FFmNepTRgxz81xJ2yCRRpNbJZqFhSM3zeWZk275Hc2nzw6noNKuiqF28pCKP7ao3l</t>
  </si>
  <si>
    <t>https://www.facebook.com/yourkayaofficialpl/posts/pfbid0v7ryjtBjEdNBfBbjCqDaEjGUFF1cfpnsRaj7ZZtWpBepDwKmDMzxe6APyz8fBkgwl</t>
  </si>
  <si>
    <t>https://www.facebook.com/yourkayaofficialpl/posts/pfbid02tBGMAUWppFSdBa2423M7uk9xA8Y8eDgLuiQ7W8LXsmKrDaiP1DsUpxCApmmXcLjNl</t>
  </si>
  <si>
    <t>https://www.facebook.com/yourkayaofficialpl/posts/pfbid02byqgH8HUyv1eLmrQwkcQDdTWThtTK9zVtJKeBAB75S8sYXtrZngrPsJmgCywk9Uzl</t>
  </si>
  <si>
    <t>https://www.facebook.com/yourkayaofficialpl/posts/pfbid036urT57ndP3N331NVgGAGiLPfoDhmiV1CgoGAEyQSW3KpzWw5FndV8T3ZzTHYb4Lul</t>
  </si>
  <si>
    <t>https://www.facebook.com/yourkayaofficialpl/posts/pfbid0viGFKivjfwBKYkaMYWpRatj6qbLhvYnDTWvtu7QGJgtUTzBE6s58zVENWdyowxqml</t>
  </si>
  <si>
    <t>https://www.facebook.com/yourkayaofficialpl/posts/pfbid02MSX6G8Dp7JLk9KEDbhJByqEuh5EDW41DhhBCCQXo5gccAjZ84jh9tkmbyPeBdQeHl</t>
  </si>
  <si>
    <t>https://www.facebook.com/yourkayaofficialpl/posts/pfbid023SgwR2TvkjnpV6dfw12u9PAoqKRkFVPAehzej3PY5aNvPJsUbweDaRt8aaDPiwLLl</t>
  </si>
  <si>
    <t>https://www.facebook.com/yourkayaofficialpl/posts/398264949566540</t>
  </si>
  <si>
    <t>https://www.facebook.com/yourkayaofficialpl/posts/962665798943126:962665798943126</t>
  </si>
  <si>
    <t>https://www.facebook.com/yourkayaofficialpl/posts/397901149602920</t>
  </si>
  <si>
    <t>https://www.facebook.com/yourkayaofficialpl/posts/pfbid0CWyScuS1zsEWjwkoo32Q3p4vRrVwsNCAZTiw2HQHw18NpwAhyQBhzs7mPQeYmrTHl</t>
  </si>
  <si>
    <t>https://www.facebook.com/yourkayaofficialpl/posts/pfbid02aXCgc4N9VkDJ13a6sAFvLGF3eo8LNV7xdrwQvW6P89w5rvDbTFjFqDKTc6f8McB5l</t>
  </si>
  <si>
    <t>https://www.facebook.com/yourkayaofficialpl/posts/766175615436678:766175615436678</t>
  </si>
  <si>
    <t>https://www.facebook.com/yourkayaofficialpl/posts/pfbid02KJg9bXzVBMgBJ9TCtEJyDRtsjPhWUL4KneRzSVwA1fncv4HsrHZ2rmqSFbEWxeFil</t>
  </si>
  <si>
    <t>https://www.facebook.com/yourkayaofficialpl/posts/pfbid02WrGbZvJLhKu7kSdJxn6gxEHhvT6DVe6pCvnHRdNhe9amemW1PL5DWG9oaBDjc83l</t>
  </si>
  <si>
    <t>https://www.facebook.com/yourkayaofficialpl/posts/pfbid02kTHYLNEQV8CAFSUADZgn8Wwy9JaCgMmryLgrDdh6tb8gm6Ex1VcUgjsfMFoEvnTxl</t>
  </si>
  <si>
    <t>https://www.facebook.com/yourkayaofficialpl/posts/1926633491084452:1926633491084452</t>
  </si>
  <si>
    <t>https://www.facebook.com/yourkayaofficialpl/posts/pfbid02pLawdEcMsSkt9oxuiv1T4Z1VRc3LHaCifULqdKKVgwCYYJarCD49PodsA3hi6LWyl</t>
  </si>
  <si>
    <t>https://www.facebook.com/yourkayaofficialpl/posts/pfbid02naNHWxkBfhmvWEPaBN72qcpRCyExMgZqRoNbPjeNYvhcjxuHNdXi7vzHVGaSksvl</t>
  </si>
  <si>
    <t>https://www.facebook.com/yourkayaofficialpl/videos/699131442414013/</t>
  </si>
  <si>
    <t>https://www.facebook.com/yourkayaofficialpl/posts/pfbid02PsjCEB6QVY4WG4GDyDusMaM8jrPum72eHNbJQFtjdJbQb9YbHcerXiVEsnCZ6yAXl</t>
  </si>
  <si>
    <t>https://www.facebook.com/yourkayaofficialpl/posts/pfbid0MqEgnjkCV5rnj7qoFxpTsZaC45Xe23F1wLNKVUNDgPHDok8sbmNABzMjJ9L966Hwl</t>
  </si>
  <si>
    <t>https://www.facebook.com/yourkayaofficialpl/posts/1039370910482280:1039370910482280</t>
  </si>
  <si>
    <t>https://www.facebook.com/yourkayaofficialpl/posts/pfbid0Atj4hEjcf2NcAhwu7nEJcdWBdQZ5b11jNdNzXdA22CV1ncNevGZ51LiuNt5LVDirl</t>
  </si>
  <si>
    <t>https://www.facebook.com/yourkayaofficialpl/posts/pfbid0nzPkSakzRwxP86EdvP5MyruuTfHASRNys8bh5fk775opL9eAzUoBeBTWX4Un3Cjjl</t>
  </si>
  <si>
    <t>https://www.facebook.com/yourkayaofficialpl/posts/pfbid02dLudRriK7rFsEeNC1ZjSs2LixT4G4RWViYpU7TF6Fcown9VCLwZAT2obJgfVgqkcl</t>
  </si>
  <si>
    <t>https://www.facebook.com/yourkayaofficialpl/posts/pfbid0LPahZVcqMNCAMosJ7u7fLEW1tYwkt8WpNA5MkSKLQ9DLtJgX5SjKVsPWzUB1Vuk2l</t>
  </si>
  <si>
    <t>https://www.facebook.com/yourkayaofficialpl/posts/pfbid0P9FFnZQEnkGjdjFQjxWZUeBjPdvtMre5NqJG9xMDkTBCSop6QXkMdouc4XdEX3sGl</t>
  </si>
  <si>
    <t>https://www.facebook.com/yourkayaofficialpl/posts/pfbid02XjF7LjjUZWJTiFEMcsdZ2onSKFnfgbZkxqetmjcbYsodNnFe4UpUg5pAwJTw1v98l</t>
  </si>
  <si>
    <t>https://www.facebook.com/yourkayaofficialpl/posts/pfbid0RM2H6v5epUYn1zxyDs8df2e4uMnQLS2QcRy2an4taevnZWiTJwUNbRf43FSW5KeMl</t>
  </si>
  <si>
    <t>https://www.facebook.com/yourkayaofficialpl/posts/pfbid036cvgAwSfKa64AY26VgsHzNeqAXNzTQvKJTo63BjcVmewENCP5EDTd47GM3mp4pLYl</t>
  </si>
  <si>
    <t>https://www.facebook.com/yourkayaofficialpl/posts/pfbid0UB4E5Kh9EMzsyhgXEHmKMwDwSw4WeKgi81T1ny8mFnX4PCQiLRwWKhAabpumhPG3l</t>
  </si>
  <si>
    <t>https://www.facebook.com/yourkayaofficialpl/posts/pfbid0m4LrFQm85rd2mcrWSPHbkAHH6sx5L9VqQVyKpuikcwvrW3YojZMAZia2XUNwDehil</t>
  </si>
  <si>
    <t>https://www.facebook.com/yourkayaofficialpl/posts/pfbid0qVXrkhANPjNpPHj88ZzTLvqbfUneqchXPVE3YRM8d1AUtAfoXRQotyDT49PZDrKLl</t>
  </si>
  <si>
    <t>https://www.facebook.com/yourkayaofficialpl/posts/pfbid0DRWBkPTcYfi7mVF1ssytMeZiptjFAdmNYpTWcDRDi1EWEyVoWaaooizEBczdkFFkl</t>
  </si>
  <si>
    <t>https://www.facebook.com/yourkayaofficialpl/posts/pfbid02UXay8y3WVjAqZFiReEUMMcujPZbX3msEw7S8mi78cuEVMbuVd7nWBPHb1iXcSKLkl</t>
  </si>
  <si>
    <t>https://www.facebook.com/yourkayaofficialpl/posts/767820005194295:767820005194295</t>
  </si>
  <si>
    <t>https://www.facebook.com/yourkayaofficialpl/posts/pfbid0s4PuFK6ro5ETbwRVBYbBb8GirEtUerD3zED1Ve5fi9bMW6DaQCDhadZUvqE9Mfsxl</t>
  </si>
  <si>
    <t>https://www.facebook.com/yourkayaofficialpl/posts/pfbid0sM72pKaNqYWhHtMpfknuaBNKc4Wr7dpNHZtyHHfyN6V1VcJieJ9sZgJNsdQjNbK2l</t>
  </si>
  <si>
    <t>https://www.facebook.com/yourkayaofficialpl/posts/pfbid0382WK8LEJpEUXidjHb5ZrQWcP4noofffggeYBpoSeBiG4Wmamqmqw5AxXoxx38cA9l</t>
  </si>
  <si>
    <t>https://www.facebook.com/yourkayaofficialpl/posts/pfbid02XPUd448GXZY7MvnXMGobi5GenZZKzwW2QfkfWVKiTxqWdmpscYvLkFzzRQ9BFK1jl</t>
  </si>
  <si>
    <t>https://www.facebook.com/yourkayaofficialpl/posts/pfbid02GcWEkV5fmc8ygzbz9AxqfXwZGn9ouENwT2CHdcMZNQGtWeNzXaVDA6ZxT7pWNiUel</t>
  </si>
  <si>
    <t>https://www.facebook.com/yourkayaofficialpl/posts/pfbid0272Btk6Tif5HQuFL6pWEPCRQdeNgRUWQYpPEAP8Vo316YVRcB9ecBdGb2WEbr8SzKl</t>
  </si>
  <si>
    <t>https://www.facebook.com/yourkayaofficialpl/posts/pfbid02TYaYkQiFiyf1qDcvHqzHXMRBmWRvgkvBx6d2XTxjwb8ziDNBpBSXjYSP4qotWW4Xl</t>
  </si>
  <si>
    <t>https://www.facebook.com/yourkayaofficialpl/posts/pfbid02VwpcPaMoZA6wxYpzPENz4jBh1CtdQ8WYhReCwMd7qy9AcEmLhBfMXG9zg3unaS8fl</t>
  </si>
  <si>
    <t>https://www.facebook.com/yourkayaofficialpl/posts/pfbid02tA4fxFDJc3Laz9uodaczEgtfxTKE2RL8kr9vftHSfJVezWzFS8QSzf84WUdnUNSLl</t>
  </si>
  <si>
    <t>https://www.facebook.com/yourkayaofficialpl/posts/365397492853286</t>
  </si>
  <si>
    <t>https://www.facebook.com/yourkayaofficialpl/posts/1427105351218935:1427105351218935</t>
  </si>
  <si>
    <t>https://www.facebook.com/yourkayaofficialpl/posts/363708399688862</t>
  </si>
  <si>
    <t>https://www.facebook.com/yourkayaofficialpl/posts/pfbid0J3qJjaUyPZnxAizZtKC6yYwWYWkiV79YUiBBy7WW6CTe9oePgLm7S8yak6qXxFvKl</t>
  </si>
  <si>
    <t>https://www.facebook.com/yourkayaofficialpl/posts/pfbid029q8VtUXTnRV6yNWUHXhxo5A7TBAkdqxiNL6wMohf3Hu9PBmRyFsqof3gAa61KQGEl</t>
  </si>
  <si>
    <t>https://www.facebook.com/yourkayaofficialpl/posts/pfbid02vwFxQcqkiXiA5qJBYdiu9HGva8xMoz7rXtKtdL47scs1EwHV6Pgt7n676dXNxiHMl</t>
  </si>
  <si>
    <t>https://www.facebook.com/yourkayaofficialpl/posts/pfbid0ougqFV51UL5JU52w6oecKHsJX3V7VA2Bq7EXz9XDxsc76wtsmM6gvQq32JKP4Vobl</t>
  </si>
  <si>
    <t>https://www.facebook.com/yourkayaofficialpl/posts/pfbid02hoxKSawjDLwjWKg9WjaB6gpfcayyXtMRhRaMJut4gT6cvJz4jhyfrmMD4Mp9Ecmql</t>
  </si>
  <si>
    <t>https://www.facebook.com/yourkayaofficialpl/posts/pfbid02fB4Ux5xMLWcS3gGGbCjisLshSHRBwyjYqZQnFsp1jChbWADUjWjcVHR68MR2fHaQl</t>
  </si>
  <si>
    <t>https://www.facebook.com/yourkayaofficialpl/posts/pfbid025KF9MiK1Pt6xsWfAnaK51M9uTmWGTBXu8tEG9V4bTvm3xV5e1DSyVLrxjWofJWEMl</t>
  </si>
  <si>
    <t>https://www.facebook.com/yourkayaofficialpl/posts/pfbid02sDnc8kkR3VbSrr6M4B1p4wKYsSeYx4LAxwQjr4AAsd5EuycoUXf15xfeJbJFKRmhl</t>
  </si>
  <si>
    <t>https://www.facebook.com/yourkayaofficialpl/posts/pfbid0N9oURxQnU8yDimbeiFe4MEnL5BEMGNN6ucEQi9BV9T59iZ2DiQ3DKbcBs8L87bhml</t>
  </si>
  <si>
    <t>https://www.facebook.com/yourkayaofficialpl/posts/pfbid0m1WBjNn5nSEA7H1ExMs8QEWmSNPUqZP5S4rcDNsrh8JFcByb3cYwyhXYCK9Lmvznl</t>
  </si>
  <si>
    <t>https://www.facebook.com/yourkayaofficialpl/posts/pfbid0S5iwnABXpCEERZBSLSa7AnFCmDkVEmR99k5ZaRBCYMmzVmL8VmFxffJJBQw3QK5bl</t>
  </si>
  <si>
    <t>https://www.facebook.com/yourkayaofficialpl/posts/pfbid02ADxLtqGMpDF5dCEtak2L83Qe68L9t2CXuhawVxsqZmZmKdkB5TGW67PURA1pemFZl</t>
  </si>
  <si>
    <t>https://www.facebook.com/yourkayaofficialpl/posts/1451409878805086:1451409878805086</t>
  </si>
  <si>
    <t>https://www.facebook.com/yourkayaofficialpl/posts/pfbid02sBiERfmbZmChq6UeYD6AYV956Ytu1iP3uR94pko2MZN3EGaKLjxMmSU2NYwXKL2Jl</t>
  </si>
  <si>
    <t>https://www.facebook.com/yourkayaofficialpl/posts/pfbid0UmtqByTFP6Bei4n737maznisRfhdiyt4Jc452vzhWWmdUjwdW6rYPqomJuxDMH5fl</t>
  </si>
  <si>
    <t>https://www.facebook.com/yourkayaofficialpl/posts/pfbid032v7LCHsyDfVk9g6BWLm79LHiM9hsoNHLher63DUdHFiMmmk5xJKr317MEUzikPnil</t>
  </si>
  <si>
    <t>https://www.facebook.com/yourkayaofficialpl/posts/pfbid0YWMBufLZQnuxAZUca9wqDGyQSQPQ4faEY8P21eU216e8qmPsJH6gRv74Bafniphnl</t>
  </si>
  <si>
    <t>https://www.facebook.com/yourkayaofficialpl/posts/371749922004373:371749922004373</t>
  </si>
  <si>
    <t>https://www.facebook.com/yourkayaofficialpl/posts/pfbid03MEHk7dMmaPtMPtrUqKjs9bvFWdQ4Ryn72SAtCvEfyQyutkpm3HxGiiCFPsrMatxl</t>
  </si>
  <si>
    <t>https://www.facebook.com/yourkayaofficialpl/posts/pfbid02L8HrVu4DwyKLF4YT12EUmwprdKEWfx3bqjAgVTQYyoZUqSCtnZgQjeAJci2zkKY6l</t>
  </si>
  <si>
    <t>https://www.facebook.com/yourkayaofficialpl/posts/pfbid0FArJzTrU5FnTq99LP8Sq13VPt2X5CwGXSMVrvqY2Ydr9q9aC9wPRWMycSVoWi4X2l</t>
  </si>
  <si>
    <t>https://bit.ly/4eap3Lf</t>
  </si>
  <si>
    <t>https://bit.ly/3KzXRI3</t>
  </si>
  <si>
    <t>https://bit.ly/4aV1x1M</t>
  </si>
  <si>
    <t>https://bit.ly/4aLhJmm</t>
  </si>
  <si>
    <t>https://bit.ly/4c2SNI6</t>
  </si>
  <si>
    <t>https://bit.ly/4bwIyMc</t>
  </si>
  <si>
    <t>https://bit.ly/44RlyVI</t>
  </si>
  <si>
    <t>https://bit.ly/4b6RDus</t>
  </si>
  <si>
    <t>https://bit.ly/4ddnivZ</t>
  </si>
  <si>
    <t>https://bit.ly/49TWxKc</t>
  </si>
  <si>
    <t>https://bit.ly/4bqnMgH</t>
  </si>
  <si>
    <t>https://bit.ly/3UtBuK5</t>
  </si>
  <si>
    <t>https://bit.ly/3Uwm87F</t>
  </si>
  <si>
    <t>https://bit.ly/412qHqo</t>
  </si>
  <si>
    <t>https://bit.ly/3xUE9Uh</t>
  </si>
  <si>
    <t>https://bit.ly/3UxuaNF</t>
  </si>
  <si>
    <t>https://bit.ly/3JvJWCi</t>
  </si>
  <si>
    <t>https://bit.ly/3VWoHRw</t>
  </si>
  <si>
    <t>https://bit.ly/3QaFrAV</t>
  </si>
  <si>
    <t>https://bit.ly/3UbOSkF</t>
  </si>
  <si>
    <t>https://bit.ly/3JkWpbQ</t>
  </si>
  <si>
    <t>https://bit.ly/4csKAho</t>
  </si>
  <si>
    <t>https://bit.ly/3xuEtcp</t>
  </si>
  <si>
    <t>https://bit.ly/4cR2lqz</t>
  </si>
  <si>
    <t>https://bit.ly/3vhZaYf</t>
  </si>
  <si>
    <t>https://bit.ly/3vmjRCg</t>
  </si>
  <si>
    <t>https://bit.ly/495Gtop</t>
  </si>
  <si>
    <t>https://media.tenor.co/WjPEZ2m_CDcAAAAC/looney-tunes-daffy.gif?t=AAYVVMCdGdcFCB0-WwjfgA&amp;c=VjFfZmFjZWJvb2s</t>
  </si>
  <si>
    <t>http://bit.ly/3OZPIiY</t>
  </si>
  <si>
    <t>https://bit.ly/42Xgqyg</t>
  </si>
  <si>
    <t>https://bit.ly/42Uis2f</t>
  </si>
  <si>
    <t>https://bit.ly/3SVkWIT</t>
  </si>
  <si>
    <t>https://bit.ly/3wxaZtM</t>
  </si>
  <si>
    <t>https://bit.ly/49wXo4k</t>
  </si>
  <si>
    <t>https://bit.ly/3uQj4Ju</t>
  </si>
  <si>
    <t>http://yourkaya.pl/</t>
  </si>
  <si>
    <t>https://bit.ly/3uI8bJV</t>
  </si>
  <si>
    <t>https://bit.ly/3If7r23</t>
  </si>
  <si>
    <t>https://bit.ly/3wwlRbp</t>
  </si>
  <si>
    <t>https://bit.ly/49G2ESF%E2%9C%8C%F0%9F%8F%BB</t>
  </si>
  <si>
    <t>https://bit.ly/49G2ESF</t>
  </si>
  <si>
    <t>https://bit.ly/3I2tUPN</t>
  </si>
  <si>
    <t>https://bit.ly/49F3pvn</t>
  </si>
  <si>
    <t>https://bit.ly/42ESaAV</t>
  </si>
  <si>
    <t>https://bit.ly/3ODpWAS</t>
  </si>
  <si>
    <t>https://bit.ly/3SBNruX</t>
  </si>
  <si>
    <t>https://yourkaya.pl/blogs/you-know/pozadanie-responsywne-czym-jest</t>
  </si>
  <si>
    <t>https://bit.ly/49mHSY9</t>
  </si>
  <si>
    <t>https://yourkaya.pl/blogs/you-know/wilgotnosc-pochwy-a-podniecenie-seksualne</t>
  </si>
  <si>
    <t>https://yourkaya.pl/blogs/you-know/sluz-przed-okresem</t>
  </si>
  <si>
    <t>https://bit.ly/42l9LgZ</t>
  </si>
  <si>
    <t>https://bit.ly/42aWgAE</t>
  </si>
  <si>
    <t>https://bit.ly/48IF1ZR</t>
  </si>
  <si>
    <t>https://bit.ly/47EQ6d2</t>
  </si>
  <si>
    <t>https://bit.ly/3S6hkDt</t>
  </si>
  <si>
    <t>https://bit.ly/48Iblfd</t>
  </si>
  <si>
    <t>https://bit.ly/3S5G6F3</t>
  </si>
  <si>
    <t>https://bit.ly/3vynAwq</t>
  </si>
  <si>
    <t>https://yourkaya.pl/blogs/you-know/chodzenie-bez-stanika-wady-zalety</t>
  </si>
  <si>
    <t>https://yourkaya.pl/blogs/you-know/nieprzyjemny-zapach-z-pochwy</t>
  </si>
  <si>
    <t>https://bit.ly/47uo9EK</t>
  </si>
  <si>
    <t>https://bit.ly/41MLVdO</t>
  </si>
  <si>
    <t>https://bit.ly/48i0OYb</t>
  </si>
  <si>
    <t>https://bit.ly/4aFo7wy</t>
  </si>
  <si>
    <t>https://bit.ly/48bEqzF</t>
  </si>
  <si>
    <t>https://bit.ly/47g60ue</t>
  </si>
  <si>
    <t>https://bit.ly/4aqQoXI</t>
  </si>
  <si>
    <t>https://bit.ly/3v3c6Rl</t>
  </si>
  <si>
    <t>https://bit.ly/3Tk6Wu3</t>
  </si>
  <si>
    <t>https://bit.ly/3RBghwe</t>
  </si>
  <si>
    <t>https://bit.ly/489jqc5</t>
  </si>
  <si>
    <t>https://bit.ly/3GtlTCH</t>
  </si>
  <si>
    <t>https://bit.ly/3RuqZ7I</t>
  </si>
  <si>
    <t>https://bit.ly/47MQI11</t>
  </si>
  <si>
    <t>https://tiny.pl/c2ljp</t>
  </si>
  <si>
    <t>2024-06-10T18:50:11.000Z</t>
  </si>
  <si>
    <t>2024-06-08T17:01:57.000Z</t>
  </si>
  <si>
    <t>2024-06-05T17:41:56.000Z</t>
  </si>
  <si>
    <t>2024-06-03T18:35:31.000Z</t>
  </si>
  <si>
    <t>2024-06-01T09:29:28.000Z</t>
  </si>
  <si>
    <t>2024-05-31T15:25:25.000Z</t>
  </si>
  <si>
    <t>2024-05-29T15:43:03.000Z</t>
  </si>
  <si>
    <t>2024-05-27T10:48:18.000Z</t>
  </si>
  <si>
    <t>2024-05-26T09:35:32.000Z</t>
  </si>
  <si>
    <t>2024-05-24T19:48:49.000Z</t>
  </si>
  <si>
    <t>2024-05-22T16:38:08.000Z</t>
  </si>
  <si>
    <t>2024-05-17T16:51:06.000Z</t>
  </si>
  <si>
    <t>2024-05-16T08:35:53.000Z</t>
  </si>
  <si>
    <t>2024-05-15T17:31:31.000Z</t>
  </si>
  <si>
    <t>2024-05-13T19:10:32.000Z</t>
  </si>
  <si>
    <t>2024-05-12T12:02:46.000Z</t>
  </si>
  <si>
    <t>2024-05-10T18:14:05.000Z</t>
  </si>
  <si>
    <t>2024-05-08T19:06:44.000Z</t>
  </si>
  <si>
    <t>2024-05-06T18:06:10.000Z</t>
  </si>
  <si>
    <t>2024-05-06T18:04:10.000Z</t>
  </si>
  <si>
    <t>2024-05-03T14:51:37.000Z</t>
  </si>
  <si>
    <t>2024-05-03T11:13:41.000Z</t>
  </si>
  <si>
    <t>2024-05-01T15:58:36.000Z</t>
  </si>
  <si>
    <t>2024-05-01T07:52:36.000Z</t>
  </si>
  <si>
    <t>2024-04-30T11:54:23.000Z</t>
  </si>
  <si>
    <t>2024-04-29T10:47:52.000Z</t>
  </si>
  <si>
    <t>2024-04-26T16:36:47.000Z</t>
  </si>
  <si>
    <t>2024-04-24T17:50:41.000Z</t>
  </si>
  <si>
    <t>2024-04-22T14:06:51.000Z</t>
  </si>
  <si>
    <t>2024-04-21T11:24:12.000Z</t>
  </si>
  <si>
    <t>2024-04-19T12:48:10.000Z</t>
  </si>
  <si>
    <t>2024-04-18T11:08:21.000Z</t>
  </si>
  <si>
    <t>2024-04-15T11:16:32.000Z</t>
  </si>
  <si>
    <t>2024-04-12T17:08:43.000Z</t>
  </si>
  <si>
    <t>2024-04-10T16:41:09.000Z</t>
  </si>
  <si>
    <t>2024-04-09T20:02:49.000Z</t>
  </si>
  <si>
    <t>2024-04-08T10:24:37.000Z</t>
  </si>
  <si>
    <t>2024-04-05T13:51:11.000Z</t>
  </si>
  <si>
    <t>2024-04-03T18:26:29.000Z</t>
  </si>
  <si>
    <t>2024-04-01T07:00:54.000Z</t>
  </si>
  <si>
    <t>2024-03-29T19:02:08.000Z</t>
  </si>
  <si>
    <t>2024-03-28T09:44:22.000Z</t>
  </si>
  <si>
    <t>2024-03-25T20:44:19.000Z</t>
  </si>
  <si>
    <t>2024-03-22T19:51:19.000Z</t>
  </si>
  <si>
    <t>2024-03-20T21:17:59.000Z</t>
  </si>
  <si>
    <t>2024-03-18T20:24:48.000Z</t>
  </si>
  <si>
    <t>2024-03-15T11:40:31.000Z</t>
  </si>
  <si>
    <t>2024-03-13T18:56:33.000Z</t>
  </si>
  <si>
    <t>2024-03-11T19:55:47.000Z</t>
  </si>
  <si>
    <t>2024-03-07T19:06:09.000Z</t>
  </si>
  <si>
    <t>2024-03-05T12:17:55.000Z</t>
  </si>
  <si>
    <t>2024-03-04T11:16:27.000Z</t>
  </si>
  <si>
    <t>2024-03-04T11:15:11.000Z</t>
  </si>
  <si>
    <t>2024-03-03T18:13:34.000Z</t>
  </si>
  <si>
    <t>2024-03-01T11:03:22.000Z</t>
  </si>
  <si>
    <t>2024-02-28T19:27:09.000Z</t>
  </si>
  <si>
    <t>2024-02-26T11:17:45.000Z</t>
  </si>
  <si>
    <t>2024-02-25T19:53:37.000Z</t>
  </si>
  <si>
    <t>2024-02-23T19:25:24.000Z</t>
  </si>
  <si>
    <t>2024-02-21T19:38:17.000Z</t>
  </si>
  <si>
    <t>2024-02-19T11:14:47.000Z</t>
  </si>
  <si>
    <t>2024-02-19T11:13:52.000Z</t>
  </si>
  <si>
    <t>2024-02-18T19:23:32.000Z</t>
  </si>
  <si>
    <t>2024-02-16T16:17:48.000Z</t>
  </si>
  <si>
    <t>2024-02-14T16:10:31.000Z</t>
  </si>
  <si>
    <t>2024-02-13T19:23:19.000Z</t>
  </si>
  <si>
    <t>2024-02-13T08:56:47.000Z</t>
  </si>
  <si>
    <t>2024-02-12T18:40:48.000Z</t>
  </si>
  <si>
    <t>2024-02-10T14:23:58.000Z</t>
  </si>
  <si>
    <t>2024-02-09T19:11:42.000Z</t>
  </si>
  <si>
    <t>2024-02-07T20:40:35.000Z</t>
  </si>
  <si>
    <t>2024-02-05T09:14:45.000Z</t>
  </si>
  <si>
    <t>2024-02-03T20:53:04.000Z</t>
  </si>
  <si>
    <t>2024-02-01T13:53:02.000Z</t>
  </si>
  <si>
    <t>2024-01-30T14:51:51.000Z</t>
  </si>
  <si>
    <t>2024-01-28T19:55:18.000Z</t>
  </si>
  <si>
    <t>2024-01-27T10:55:57.000Z</t>
  </si>
  <si>
    <t>2024-01-26T15:51:17.000Z</t>
  </si>
  <si>
    <t>2024-01-23T13:40:19.000Z</t>
  </si>
  <si>
    <t>2024-01-22T12:21:53.000Z</t>
  </si>
  <si>
    <t>2024-01-22T11:16:22.000Z</t>
  </si>
  <si>
    <t>2024-01-21T16:47:02.000Z</t>
  </si>
  <si>
    <t>2024-01-19T17:42:13.000Z</t>
  </si>
  <si>
    <t>2024-01-17T10:09:16.000Z</t>
  </si>
  <si>
    <t>2024-01-15T12:06:00.000Z</t>
  </si>
  <si>
    <t>2024-01-15T09:43:28.000Z</t>
  </si>
  <si>
    <t>2024-01-13T13:00:33.000Z</t>
  </si>
  <si>
    <t>2024-01-11T18:28:17.000Z</t>
  </si>
  <si>
    <t>2024-01-10T11:31:42.000Z</t>
  </si>
  <si>
    <t>2024-01-09T09:49:15.000Z</t>
  </si>
  <si>
    <t>2024-01-08T11:03:03.000Z</t>
  </si>
  <si>
    <t>2024-01-08T11:01:29.000Z</t>
  </si>
  <si>
    <t>2024-01-05T11:50:19.000Z</t>
  </si>
  <si>
    <t>2024-01-04T09:49:47.000Z</t>
  </si>
  <si>
    <t>2024-01-03T14:01:57.000Z</t>
  </si>
  <si>
    <t>2023-12-31T16:05:40.000Z</t>
  </si>
  <si>
    <t>2023-12-29T18:00:01.000Z</t>
  </si>
  <si>
    <t>2023-12-27T09:53:44.000Z</t>
  </si>
  <si>
    <t>2023-12-23T17:47:45.000Z</t>
  </si>
  <si>
    <t>2023-12-22T08:32:28.000Z</t>
  </si>
  <si>
    <t>2023-12-20T15:46:01.000Z</t>
  </si>
  <si>
    <t>2023-12-18T16:53:50.000Z</t>
  </si>
  <si>
    <t>2023-12-16T08:49:10.000Z</t>
  </si>
  <si>
    <t>2023-12-14T15:51:00.000Z</t>
  </si>
  <si>
    <t>2023-12-13T15:37:07.000Z</t>
  </si>
  <si>
    <t>2023-12-11T09:03:08.000Z</t>
  </si>
  <si>
    <t>2023-12-11T09:02:52.000Z</t>
  </si>
  <si>
    <t>2023-12-10T19:30:42.000Z</t>
  </si>
  <si>
    <t>2023-12-08T12:37:29.000Z</t>
  </si>
  <si>
    <t>2023-12-06T18:29:15.000Z</t>
  </si>
  <si>
    <t>2023-12-06T18:07:26.000Z</t>
  </si>
  <si>
    <t>2023-12-05T10:28:55.000Z</t>
  </si>
  <si>
    <t>2023-12-03T18:18:30.000Z</t>
  </si>
  <si>
    <t>2023-12-01T14:10:16.000Z</t>
  </si>
  <si>
    <t>Niezbędnik każdej dziewczyny, której chłopak goli się co trzeci dzień: https://bit.ly/4eap3Lf ✌</t>
  </si>
  <si>
    <t>Wiesz, że od czerwca do sierpnia (ale też w inne pory roku) możesz używać go https://bit.ly/3KzXRI3  pod biust?</t>
  </si>
  <si>
    <t>Jeśli jesteś szybka (i wściekła na te trzy długie włoski na kolanie): https://bit.ly/4aV1x1M
Jeśli golisz do zera absolutnego: https://bit.ly/4aLhJmm</t>
  </si>
  <si>
    <t>Nikt nie goli pach i bikini pilniej niż plażowicze. ✌
Zestaw do golenia bez podrażnień:
https://bit.ly/4aLhJmm
A tu game changer dla ciała, które jest golone codziennie: https://bit.ly/3V0beWQ</t>
  </si>
  <si>
    <t>Dokończ zdanie: kiedy byłam dzieckiem, myślałam, że...</t>
  </si>
  <si>
    <t>Tu znajdziesz swój zestaw do tańca 
https://bit.ly/4c2SNI6</t>
  </si>
  <si>
    <t>Krótsza droga do orgazmu.
Podczas miesiączki zwiększa się przekrwienie narządów płciowych, co potęguje ich wrażliwość na dotyk.
Nowa pozycja.
Wedłyg niektórych to idealny momeny na wypróbowanie nowych pozycji. Podczas okresu szyjka macicy jest delikatnie skierowana w oś kanału rodnego. 
Orgazm przeciwbólowy.
S3ks uwalnia naturalne środki bólowe przeciwbólowe - endorfiy, oksytocynę, dopaminę. Podczas szczytowania, mięśnie pochwy najpierw się kurczą, a potem rozluźniają, co może przynieść ulgę w bólach miesiączkowych.</t>
  </si>
  <si>
    <t>#27maja. To nazwa naszej corocznej akcji, mającej na celu zwrócić uwagę na setki tysięcy kobiet, które straciły swoje pociechy, nie mogą zajść w ciążę, albo z innych powodów nie chcą lub nie mogą mieć dzieci. Konfrontowane z dumą i radością matek, a nierzadko odpytywane przez otoczenie o powody bezdzietności, muszą często stawiać czoła stygmatyzacji i presji.
Niech również w tym roku, 27. maja będzie chwilą na wysłanie im sygnału wsparcia  ♥️  
Jesteśmy z Wami. Sercem i myślami. Całymi sobą.</t>
  </si>
  <si>
    <t>Kiedy odkryłaś_eś plamę na majtkach.
Kiedy stłukłaś_eś kolano.
Kiedy w przepisie było napisane “na oko”.
Kiedy serce pierwszy raz złamało się na kilka kawałków.
Wszystkiego dobrego, MAMY</t>
  </si>
  <si>
    <t>Czy balkon to już plener? 
Łap gadżety, które przydadzą Ci się
☀︎ w trakcie: https://bit.ly/4bwIyMc
☀︎ i po: https://bit.ly/4aPG22B
☀︎ a na koniec: https://bit.ly/3UNLJaY</t>
  </si>
  <si>
    <t>Wiesz, że pot wydzielany pod wpływem stresu pachnie inaczej? 
Pod wpływem nerwów, aktywują się nasze gruczoły apokrynowe, które znajdują się w okolicy pach i genitaliów. Wydzielają one nie tylko wodę, ale i białko i tłuszcz. Pot, który wydzielamy podczas stresu zawiera poza wodą zawiera: cholesterol, trójglicerydy i kwasy tłuszczowe. Nic więc dziwnego, że po stresującym spotkaniu albo ważnej prezentacji, pachnie się mniej przyjemnie 
Poznaj nasz naturalny dozodorant, który neutralizuje zapach potu: https://bit.ly/44RlyVI</t>
  </si>
  <si>
    <t>A. Muszę się ogolić i koniec: https://bit.ly/4b6RDus
B. Dobra, dobra, zobaczymy za rok: https://bit.ly/44jy4Nh</t>
  </si>
  <si>
    <t>Skąd ten balon? 
Podczas miesiączki można zaobserwować różnice w poziomach progesteronu i estrogenu. Ich receptory znajdują się w przewodzie pokarmowym, więc to całkowicie naturalne, że wyczuwa on i reaguje na zachodzące zmiany.
Stąd właśnie:
 biegunka,
 zaparcia,
 gazy,
 wzdęcia. 
Chcesz poczytać więcej o okresowych rewolucjach? Zerknij na artykuł Ani Kureckiej „Okresowa kupa problemów”: https://bit.ly/4ddnivZ</t>
  </si>
  <si>
    <t>Skąd wiesz, że to już zaraz?</t>
  </si>
  <si>
    <t>Jednych stresują krostki - mamy XXI wiek, kto to widział skórę inną niż brzoskwinka dojrzewająca w ciepłych krajach. 
Innych stresują włosy - golić, nie golić, golić, nie golić? Co powie o mnie fryzura w majtkach?
A my tylko przypomnimy, że to czy golisz się czy nie, to żaden niewerbalny komunikat ani manifest. To po prostu włosy... albo ich brak. ✌
_____
PS Zerknij tutaj, jeśli dręczą Cię krostki i wrastające włoski: https://bit.ly/4b6RDus</t>
  </si>
  <si>
    <t>Tym razem odstawiamy na bok przyjemności, a na warsztat bierzemy sytuacje z kategorii „muszę, bo się uduszę". 
A zatem... dlaczego jądra swędzą?
To sprawka włosów, które ni z tego ni z owego zakłują jak mała szpileczka.
✌Albo... martwego naskórka. Tak, skóra łuszczy się nawet tam, gdzie słońce nie dochodzi. Pozostałości złuszczonego naskórka mogą powodować czerwone krostki po goleniu albo chęć drapania, drapania, drapania...
Nasz sposób na swędzenie znajdziesz tutaj: https://bit.ly/49TWxKc</t>
  </si>
  <si>
    <t>Ijo, ijo! To pierwsza pomoc gastronomiczna!
Daj znać, co chodzi Ci po podniebieniu.</t>
  </si>
  <si>
    <t>Macie jakieś przecieki? 
#matura2024</t>
  </si>
  <si>
    <t>Klasyczny film porno. Czyli s3ks, który nie zdarzył się nikomu nigdzie. 
PS Masz ochotę na szybką lekturkę? Na You KNOW znajdziesz tekst Pauliny Pomaskiej pt. „Włosy w ustach i przerwy na siku – czego jeszcze nie zobaczysz w typowym porno?” - https://bit.ly/4bqnMgH ✌</t>
  </si>
  <si>
    <t>Chwila nieuwagi, a on czmych... Daj znać, którędy ucieka Twój okres. 
_____
Szukasz podpasek na noc, które strzegą każdego wyjścia? Chodź tędy: https://bit.ly/3UtBuK5</t>
  </si>
  <si>
    <t>Kochani, aura sprzyja, a sukienki aż same proszą się na spacer. 
Przy odrobinie szczęścia znajdziecie go na swojej nodze. Wystarczy usiąść na kocu albo założyć nogę na nogę, siedząc na kawce. 
______
Zestaw do golenia dla tych, którzy omijają i tych, którzy golą co do jednego: https://bit.ly/4b6RDus</t>
  </si>
  <si>
    <t>Potrafisz opisać swój naturalny zapach? 
_____
#yourkaya #youknowpl</t>
  </si>
  <si>
    <t>Ale fajnie, nareszcie majówka... 
_________
Zamów secik na okres w plenerze: https://bit.ly/3Uwm87F</t>
  </si>
  <si>
    <t>Słońce odpaliło wrotki, a ptaszki wyruszyły w trasę koncertową. Nie ma się co dziwić, że energii w lędźwiach też jakby więcej. 
Jednak choćby zachód przypominał ten z najlepszej pocztówki z Kołobrzegu, a wróbelki śpiewały w kanonie, to zanim przystąpicie do akcji, upewnijcie się czy na pewno będzie to bezpieczny s3ks. ✌
O czym warto pamiętać?
☀️S3ks bez zabezpieczenia to nie tylko szansa na zajście w ciążę ale również ryzyko złapania choroby przenoszonej drogą płciową.
☀️Cykl menstruacyjny to nie program komputerowy - ze względu na przeróżne okoliczności może zwalniać i przyspieszać. Razem z nim robi to owulacja, stąd obliczenie dni płodnych nie zawsze okazuje się trafne. 
☀️Plemniki mogą przeżyć w ciele kobiety od 3 do 5 dni. Miej to z tyłu głowy, jeśli planujesz s3ks w okolicach owulacji. 
______
#yourkaya #youknowpl</t>
  </si>
  <si>
    <t>Rozwiń post i poznaj nasze tipy. 
 KROSTKI NA POŚLADKACH
・Regularnie peelinguj skórę na pośladkach. Pozbędziesz się krostek, a wkrótce także przebarwień.
Użyj: https://bit.ly/412qHqo
SPOCONE PIERSI:
・Posmaruj dezodorantem pod i pomiędzy piersiami. 
Użyj: https://bit.ly/4123y7q
 PODRAŻNIENIA PRZY BIKINI:
・Przed goleniem wykonaj peeling, usuniesz martwy naskórek i podniesiesz włoski.
・Nałoż krem do golenia na skórę i włoski. Maszynka musi mieć dobry poślizg.
・Tańcz maszynką: najpierw w dół, potem w boki, na końcu w górę.
Użyj: https://bit.ly/3Lx6Eux
 WIĘCEJ S3KSU!
・Pamiętaj o dobrym poślizgu. Zarówno podczas s3ksu z partenerem, jak i podczas solówki.
Użyj: https://bit.ly/3NBURxD
 CZERWONE KROPKI NA NOGACH:
・Zrób peeling: pozbądź się martwego naskórka i podnieś włoski przed goleniem.
・Posmaruj nogi kremem do golenia.
・Ślizgaj maszynką.
Użyj: https://bit.ly/3Lx6Eux</t>
  </si>
  <si>
    <t>Jakie były Twoje pierwsze objawy ciąży?
 Myślałam, że piersi mi eksplodują! Dzień później pozytywny wynik. 
 Zmęęęczenie. Po pracy obiad i drzemka, a na noc kładłam się o 20. Potem test. 
 Wszystko mnie strasznie męczyło, nigdy taka zmęczona nie byłam.
  Odrzucenie od kawy, którą uwielbiam!!!
 Wszystko śmierdziało mi kaszą gryczaną. I ogromny, ciągły chłód 
 Miałam dziwne uczucie w brzuchu, jakby coś mi stanęło na żołądku. 
  Zmęczenie, zimno. Nie smakowało mi moje ulubione jedzenie. Czułam, że śmierdzę po kąpieli. 
 Indyk w sosie z biedronki pachniał jak karma dla kotów.
 Ogromna złość i wkurzenia na WSZYSTKICH o WSZYSTKO!
A tu zostawiamy drogę do bardzo fajnego miejsca dla wszystkich z Was, które czują, że coś się święci: https://bit.ly/3xUE9Uh</t>
  </si>
  <si>
    <t>Wiesz, że prowadzimy bloga, na którym z pomocą najlepszych ekspertów edukujemy o sprawach związanych z naszym ciałem i zdrowiem? 
Rzuć okiem na nasze TOPowe atykuły:
 Ile żyje plemnik? https://bit.ly/3UxuaNF
 Czy moje wargi sromowe są w porządku? https://bit.ly/3WgxhLe
 Sikanie pod prysznicem https://bit.ly/3w1PjGq</t>
  </si>
  <si>
    <t>Można tak, a można też skorzystać z pomocy tej koleżanki: https://bit.ly/3JvJWCi</t>
  </si>
  <si>
    <t>Dlaczego okres zalicza spóźnienie? Powodem wcale nie musi być ciąża. 
Chodź, sprawdź co jest grane: https://bit.ly/3VWoHRw</t>
  </si>
  <si>
    <t>Na Instagramie wyszło nam, że rządzą stare dobre podpaski! Co na to Facebook? 
_____
Poznaj nasze podpaski: https://bit.ly/3QaFrAV
Poznaj nasze tampony: https://bit.ly/3w5hLHl</t>
  </si>
  <si>
    <t>Piątek! Gdzieś Ty był cały tydzień!</t>
  </si>
  <si>
    <t>A ten produkt poradzi sobie ze wszystkimi  https://bit.ly/3UbOSkF</t>
  </si>
  <si>
    <t>Co naprawdę robisz pod prysznicem? 
Do śpiewania i udzielania wywiadów: https://bit.ly/3JkWpbQ</t>
  </si>
  <si>
    <t>PMS (zespół napięcia przedmiesiączkowego) dotyka ok. 80% kobiet. ✌
Co siedzi w Twojej głowie, kiedy wybija godzina 0?</t>
  </si>
  <si>
    <t>Krwawienia menstruacyjne to kwestia indywidualna - u każdego przebiega inaczej. Są jednak produkty i aktywności, które mogą zaskoczyć Ciebie i Twój wyregulowany okres... nagłym przeciekiem. 
Podczas okresu uważaj na:
 Aspirynę i środki, które zawierają kwas acetylosalicylowy. 
 Alkohol. 
 Gorące kąpiele.
A jeśli potrzebujesz MEGA wsparcia, zerknij tu: https://bit.ly/4csKAho</t>
  </si>
  <si>
    <t>Hormonalny kociołek, czyli owulacja! 
Jak odczuwa ją nasze ciało? A tak!
➣ DOBRE SAMOPOCZUCIE
W czasie okołoowulacyjnym mamy do czynienia z najwyższym poziomem hormonów płciowych, co pozytywnie wpływa na nastrój.
➣ PRZEZROCZYSTA WYDZIELINA 
Tuż przed owulacją wydzielina przypomina białko jaja kurzego: jest rozciągliwa i przejrzysta. Pojawiają się także charakterystyczne zmiany szyjki macicy: w czasie dni płodnych jest ona miękka i pochylona do przodu.
➣ CIEPLEJSZE CIAŁO
Podwyższa się temperatura Twojego ciała. Zwykle o ok. 0,5 stopnia Celsjusza.
➣ WRAŻLIWA SKÓRA
Twoje piersi moją być bardziej tkliwe i wrażliwe na dotyk.
➣ WZROST LIBIDO
Masz większą ochotę na s3ks. 
PS Kiedy wybija godzina owulacji, z pewnością przyda Ci się: https://bit.ly/3xuEtcp.</t>
  </si>
  <si>
    <t>Wiosna to czas zmian i dużych kroków naprzód (coś nam mówi, że sama masz chęć poprzestawiać parę rzeczy, prawda?). 
Nasz wiosenny hop to udoskonalone opakowania naszych dermokosmetyków do twarzy. Wierzymy, że polubicie się z nimi jeszcze bardziej! A może odkryjecie je na nowo? 
https://bit.ly/4cR2lqz
Co znajdziesz na półkach?
➣ Regenerujący krem do twarzy i okolic oczu
➣ Nawilżający żel do mycia twarzy i okolic oczu
➣ Kojące serum do twarzy z witaminą C
➣ Złuszczająca kuracja do twarzy i ciała
Co się zmieniło?
OPAKOWANIA
Od teraz większy wybór pojemności i bardziej funkcjonalne opakowania!
➣ Żel do mycia twarzy znalazł się w wygodnej, maksymalnie higienicznej butelce z pompką. 
➣ Krem oraz serum przenieśliśmy do butelek typu airless, dzięki czemu nie zmarnujesz ani grama produktu.
➣ Kuracja złuszczająca będzie odtąd dostępna w butelkach z pipetą – dla precyzyjnej aplikacji.
 CENA
Nasze kosmetyki stały się bestsellerami, a skala ich produkcji znacznie wzrosła. Dzięki temu (a raczej dzięki Wam!) możemy zmniejszyć ich cenę.
Czy składy zostają takie same?
TAK, TAK, TAK!</t>
  </si>
  <si>
    <t>Pewnie kojarzycie grzybka, który spada z nieba i daje kolejne życie, prawda? Czy nie wydaje Wam się, że to tak naprawdę przesyłka kurierska z ramenem? A może czekolada wykopana z ostatnich rzędów szafki z różnościami? 
PS Do każdej naszej paczki dorzucamy takie właśnie grzybki. Krówki znaczy. 
Zamów najmilszą paczkę na świecie: https://bit.ly/3vhZaYf</t>
  </si>
  <si>
    <t>Ktoś szuka błyszczyka?  https://bit.ly/3vmjRCg</t>
  </si>
  <si>
    <t>HA HA HA. 
_____
Kiedy myślisz, że to już ale jednak nie: https://bit.ly/495Gtop.</t>
  </si>
  <si>
    <t>Potrzebujesz czegoś na TERAZ JUŻ? 
Większość naszych produktów znajdziesz w Rossmannie!</t>
  </si>
  <si>
    <t>Pufff. Założymy sie, że słyszałaś_eś ten dźwięk podczas seksu. To nie bąk tylko powietrze, które szuka wyjścia. ✌
 Jak to się dzieje?
Wydawanie odgłosów pochwą najczęściej zdarza się podczas seksu w pozycjach, które wymagają uniesionej do góry miednicy – powietrze z łatwością dostaje się do pochwy, a później musi się z niej wydostać. Często też pojawia się w trakcie zmiany pozycji. Natomiast niektóre osoby nabywają tę umiejętność dopiero po ciąży, gdy mięśnie są nieco bardziej rozluźnione.
Pamiętaj: pochwa nie ma bezpośredniego połączenia z jelitami. To zwykłe powietrze, które jest bezwonne. 
 Chcesz dowiedzieć się więcej? Łap: bit.ly/3OZPIiY</t>
  </si>
  <si>
    <t>Taka jest wiosna i już. 
Łap: https://bit.ly/42Xgqyg</t>
  </si>
  <si>
    <t>Po 16252 długich miesiącach... JEST! ☀️</t>
  </si>
  <si>
    <t>Wybierz kwiatek i zerwij sobie: https://bit.ly/42Uis2f</t>
  </si>
  <si>
    <t>Żadne zwierzę nie przyłożyło swojej łapy, czułka ani ogona do naszych produktów. 
Za to my chętnie przykładamy swoje dłonie do nich i smyramy tam, gdzie chcą i lubią. ✌
Chodź w odwiedziny: https://bit.ly/3SVkWIT</t>
  </si>
  <si>
    <t>Przychodzi taki moment, w którym wyobrażenie o s3ksie w związku spotyka się z... prawdziwym życiem. Z pracą do późna, z bobasem, któremu nie chce się spać, albo po prostu z gorszym nastrojem. 
Wtedy dobrze użyć tajnej (i skutecznej jak żadna inna!) broni. Rozmowy bez owijania w bawełnę.
O tym jak gadać o s3ksie z partnerem_ką rozpisaliśmy się tutaj https://bit.ly/3wxaZtM ☺️</t>
  </si>
  <si>
    <t>Jeśli myślisz, że okres to tylko krew, jesteś w duuużym błędzie... 
O co biega?
Podczas miesiączki można zaobserwować różnice w poziomach progesteronu i estrogenu. Ich receptory znajdują się w przewodzie pokarmowym, więc to całkowicie naturalne, że wyczuwa on i reaguje na zachodzące zmiany... biegunką, wzdęciami i dłuższą posiadówką na toalecie. 
Więcej o kupie przeczytasz tutaj:
„Okresowa kupa problemów", Ania Kurecka.
https://bit.ly/49wXo4k</t>
  </si>
  <si>
    <t>Przyjrzyj się bliżej naszej półce https://bit.ly/3uQj4Ju</t>
  </si>
  <si>
    <t>To też wtedy, kiedy resztę kawy z dzbanka rozlewacie na pół. Albo kiedy pozwalasz wyjadać ze swojego kubełka popcornu w kinie.  
Nasz program lojalnościowy to w dużym skrócie po prostu kumpelstwo. 
Zostajesz z nami na dłużej, a my mamy dla Ciebie same przyjemności. 
— otrzymujesz 20% zniżki na wszystko!
— zbierasz punkty i wymieniasz je na wyjątkowe nagrody: kupony rabatowe lub darmowe produkty,
— korzystasz z promocji TYLKO dla członkiń Your KAYA togetHER, 
— osiągasz coraz wyższe poziomy i zbierasz punkty jeszcze szybciej!
Chodź, spróbuj https://bit.ly/3uQj4Ju</t>
  </si>
  <si>
    <t>Najmilszą paczkę w internecie zasubskrybujesz tu: https://bit.ly/42Uis2f</t>
  </si>
  <si>
    <t>Tu każdy ma swój ulubiony kubek i może chodzić spać, o której sobie chce. ✌
Jak dołączyć do Your KAYA togetHER?
— załóż konto lub zaloguj się na yourkaya.pl
Jakie atrakcje czekają Cię w klubie?
— otrzymujesz 20% zniżki na wszystko!
— zbierasz punkty i wymieniasz je na wyjątkowe nagrody: kupony rabatowe lub darmowe produkty,
— korzystasz z promocji TYLKO dla członkiń Your KAYA togetHER, 
— osiągasz coraz wyższe poziomy i zbierasz punkty jeszcze szybciej!
Dołącz do klubu: https://bit.ly/3uQj4Ju</t>
  </si>
  <si>
    <t/>
  </si>
  <si>
    <t>Okres: Idź do łazienki i zrób kupę.
Okres: Ok, załóż nowy tampon.
Okres: Ha, ha, żart. Zrób kupę jeszcze raz. 
_____
 Poczytaj o biegunce podczas okresu: https://bit.ly/49wXo4k
 Zamów tampony lub podpaski w subskrypcji: https://bit.ly/3SWLr0D</t>
  </si>
  <si>
    <t>Dobra, 30-latkowie. Co robicie, kiedy ni stąd ni zowąd przydarza się Wam CZAS WOLNY? 
PS Warto spojrzeć na to coś. Pomoże w ważnej 30-latkowej sprawie: https://bit.ly/3uI8bJV.</t>
  </si>
  <si>
    <t>Pryszcze chodzą po ludziach. A raczej po ich skórze. I wcale nie ograniczają się do twarzy. 
Powody powstawania krostek są różne. Najczęściej chodzi o stary naskórek, który zapycha mieszki włosowe.
Jak sobie z nimi poradzić? Złuszczaj i nawilżaj: https://bit.ly/3If7r23.</t>
  </si>
  <si>
    <t>Chce się ciut bardziej, kiedy w łazience czeka https://bit.ly/3wwlRbp. ✌
PS Wykorzystaj kod: PORZADKI30 i złap zniżkę -30%</t>
  </si>
  <si>
    <t>Zagraj w grę i pozbądź się krostek na pupie: https://bit.ly/49G2ESF✌
PS Wykorzystaj kod: PORZADKI30 i złap zniżkę -30%</t>
  </si>
  <si>
    <t>Spokojna głowa! Obmyśliliśmy super strategię na tę partyjkę: https://bit.ly/49G2ESF
 PS Wykorzystaj kod: PORZADKI30 i złap zniżkę -30%</t>
  </si>
  <si>
    <t>Kto pokochał, może zrobić zapasy. 
Kto podglądał, może w końcu poznać! 
Robimy miejsce na półkach. Postanowiliśmy delikatnie zmienić opakowania naszych kosmetyków do twarzy. Uczciwie uprzedzamy - składów nie ruszamy. Pokochaliśmy je od pierwszego nałożenia. 
Promocja jest limitowana. Każda_y z Was może wrzucić do koszyka 3 sztuki danego produktu. 
Najkrótsza droga do linii face: https://bit.ly/3I2tUPN</t>
  </si>
  <si>
    <t>Katar, szczypiący nochal i suche skórki? 
Jeśli nos można postawić na nogi, to zrobi to ten koleżka: https://bit.ly/49F3pvn
Polecam z całych sił! 
Maja</t>
  </si>
  <si>
    <t>Baju baj, krostki i wrastające włoski! 
Włącz gladką skórę: https://bit.ly/42ESaAV</t>
  </si>
  <si>
    <t>Kto czuje walentynki w lędźwiach, ten niech wpada na konsultacje do naszego profesora od przyjemnościologii. 
Umów konsultacje: https://bit.ly/3ODpWAS
PS To ostatni dzień promocji do -25% na yourkaya.pl!</t>
  </si>
  <si>
    <t>Masz chęć coś zbroić? 
Kiknij i zobacz. Czujemy, że może Ci się spodobać: https://bit.ly/3ODpWAS</t>
  </si>
  <si>
    <t>Chodzą Wam po głowie inne duety? 
PS Każdy znak będzie zadowolony, kiedy spróbuje: https://bit.ly/3ODpWAS</t>
  </si>
  <si>
    <t>W jaki sposób inicjujecie s3ks? 
“Pokazuję mu trochę ciała i pytam czy się podoba"
„Kładę się w łóżku albo zmieniam ubranie  wystarczy ❤️"
„Zaczynam go całować i masować "
„Jak leżymy na łyżeczkę to klasyczne kręcenie tyłkiem "
„Nie umiem, wstydzę się, że zrobię to nieudolnie"
„Nie robię tego, bo się wstydzę"
„Wychodzę nago po prysznicu"
„Mówię o tym"
„Całuję po szyi i kładę się na partnera"
„Smyram go po nodze i on już wie"
„Czasem pytam wprost, ciężko się przyjmuje odmowę, kiedy zaczynasz długie podchody"
„Róźnie, np. wchodzę pod biurko i zaczynam się bawić jego przyjacielem "
„Biorę faceta za koszulę i przyciągam do siebie, daję buziaka i jestem namolna "
„Soczyste całusy!"
„Czułości, przytulanki, całusy, zaczeki "
PS A to bohater wielu zaczepek i gier wstępnych: https://bit.ly/3SBNruX
Na naszej stronie właśnie trwa PROMKA do -25%.</t>
  </si>
  <si>
    <t>Złap gadżet, który przyda Ci się podczas rozgrzewki: https://bit.ly/3ODpWAS ✌ 
Na naszej stronie właśnie trwa PROMKA do -25%.</t>
  </si>
  <si>
    <t>A my tylko zostawimy tu info, że pożądania spontanicznego doświadcza 75% mężczyzn i mniej więcej 15% kobiet. 
Dowiedz się więcej: https://yourkaya.pl/blogs/you-know/pozadanie-responsywne-czym-jest.
Skorzystaj z rabatu do -25% i złap produkty do łóżka: https://bit.ly/49mHSY9.</t>
  </si>
  <si>
    <t>Uczucia wcale nie muszą czekać do Walentynek, do soboty, do wieczora, ani do żadnej specjalnej okazji. ✌
Chodź, przeceniliśmy produkty, z którymi urządzisz w swoim łóżku (albo i nie ) imprezkę nie z tej ziemi!
https://bit.ly/49mHSY9</t>
  </si>
  <si>
    <t>Wilgotna pochwa. Zupełnie naturalna reakcja naszych ciał na długie spojrzenia, dotyk, SMS-ki późną nocą. 
Gdy robisz się podniecona_y:
➣ krew w Twoich żyłach zaczyna krążyć szybciej, 
➣ narządy rozrodcze stają się wrażliwsze i bardziej ukrwione,
➣ gruczoły śluzowe produkują śluz, który osadza się na ściankach pochwy. 
W ten sposób Twoje ciało przygotowuje się na bezbolesną penetrację.
Czy podniecenie zawsze łączy się z wydzielaniem dużej ilości śluzu? Otóż nie. 
Produkcja śluzu jest zależna od:
➣ poziomu hormonów w danym momencie cyklu menstruacyjnego,
➣ leków, a przede wszystkim antykoncepcji hormonalnej,
➣ Twojego nastroju danego dnia,
➣ poziomu podniecenia seksualnego,
➣ ewentualnej ciąży,
➣ karmienia piersią (w takim przypadku ochota na seks często jest dużo mniejsza niż zazwyczaj),
➣ menopauzy.
Dowiedz się więcej o śluzie: https://yourkaya.pl/blogs/you-know/wilgotnosc-pochwy-a-podniecenie-seksualne
Zerknij, jak nawilżyć pochwę przed s3ksem: https://bit.ly/3OwKYkl.</t>
  </si>
  <si>
    <t>Śluz to naturalna wydzielina naszego organizmu. Podobnie jak łzy czy ślina. ✌
Produkują ją gruczoły śluzowe szyjki macicy, które w ciągu doby wytwarzają:
 od 20 do 60 mg śluzu (dni niepłodne)
i nawet 600 mg podczas owulacji.
Kolor i zapach śluzu to całkiem sprytny nośnik informacji. Chodź, podpowiemy Ci jak z niego czytać! 
 https://yourkaya.pl/blogs/you-know/sluz-przed-okresem</t>
  </si>
  <si>
    <t>Włoski pod pachami można lubić albo i nie. Jeśli stawiasz na gładkość, poznaj nasz set do golenia. Opracowaliśmy go z myślą o pachach, które regularnie widują się z maszynką do golenia.   
https://bit.ly/42l9LgZ</t>
  </si>
  <si>
    <t>Zgłoś się, jeśli pamiętasz o pośladkach, łokciach, kolanach i szyi ‍♀️ 
Kliknij, jeśli potrzebujesz przypominajki: https://bit.ly/42aWgAE</t>
  </si>
  <si>
    <t>O czym więc myślimy? 
„O tym co mam kupić na obiad"
„Zadaniu matematycznym (studiuję inżynierię). Podczas s3ksu wpadłam na rozwiązanie."
„Czy policzyłam podatki wszystkim moim klientom?"
„O tym co zjem jak skończymy"
„Czy wyglądam wystarczająco ładnie, czy robię wszystko dobrze"
„O pracy, o tym co mam do zrobienia"
„Że chce mi się spać"
PS Nie damy gwarancji, że pomoże przestać myśleć o frytkach i podatkach, ale na pewno będzie bardzo miło. I ślisko. https://bit.ly/48IF1ZR</t>
  </si>
  <si>
    <t>Dla pach, które regularnie widzą się z maszynką do golenia: 
➢ Regenerujące serum na podrażnienia w kulce https://bit.ly/47EQ6d2
➢ Serum na wrastające włoski w kulce https://bit.ly/48IF1ZR</t>
  </si>
  <si>
    <t>Serum, które kończy sztafetę złożoną z wrastających włosków, wyprysków i przebarwień! ✌
Co musisz wiedzieć:
✓ To kosmetyk w formie roll-on.
✓ Ma żelową konsystencję.
✓ Ułatwia włoskom odrastanie we właściwym kierunku. 
Poznaj je bliżej: https://bit.ly/42aWgAE.</t>
  </si>
  <si>
    <t>„Co odkryłam w formułach produktów do ciała od Your KAYA? Nawilżenie, cudowny blask i komfort bycia sobą we własnej skórze."  – tak Asia Przenicka mówi o naszych produktach z linii CIAŁO i DERMO, których jest ambasadorką  
A my pękamy z dumy i radości  – od samego początku wiedzieliśmy, że to właśnie Asia sprawdzi się w tej roli najlepiej. Dlaczego? Bo łączy nas to, że głośno i bez ogródek mówimy o samoakceptacji i wyrozumiałości dla własnego ciała. Nie tuszują, nie maskują i nie przeprowadzają żadnej metamorfozy wizerunku, za to pielęgnują, nawilżają, koją i opiekują się ciałem jak żadne inne. 
Poznaj je i przekonaj się o tym na własnej skórze: https://bit.ly/3S6hkDt.</t>
  </si>
  <si>
    <t>Dowiedz się więcej: https://bit.ly/48Iblfd ✨</t>
  </si>
  <si>
    <t>Za cztery kroki skręć w lewo. Otwórz lodówkę. Jesteś u celu, prowadziła Cię Twoja miesiączka.</t>
  </si>
  <si>
    <t>Dzielni rycerze? Olimpijczycy? Jak mówiło się o plemnikach na Waszych WDŻ-tach?</t>
  </si>
  <si>
    <t>Jest bardzo prawdopodobne, że kiedy czytasz ten post, Twój brzuch jest wciągnięty, a Ty nawet nie jesteś tego świadoma_y. Zgadliśmy? 
A gdybyśmy tak - korzystając z noworocznych postanowień - ustalili, że oto KONIEC z wciągniętym brzuchem? PRECZ z próbami wysmuklenia go do zdjęcia, DOŚĆ z brzuchem wciśniętym w kręgosłup w pozycji siedzącej ✋⛔️ 
Po pierwsze: nie jesteśmy winne_i światu brzucha jak z okładek Bravo Girl, a po drugie: wciągając brzuch, nie jesteśmy w stanie prawidłowo oddychać. W efekcie zaburzamy pracę przepony, jelit oraz mięśni stabilizujących, a stamtąd niedaleka już droga do:
⌁ bólu szyi, ramion i pleców, 
⌁ osłabienia mięśni dna miednicy, 
⌁ osłabienie pracy jelit,
⌁ nietrzymania moczu.
To jak? Deal?</t>
  </si>
  <si>
    <t>To ostatnie godziny naszej styczniowej promocji! 
Zrób coś dobrego dla siebie: https://bit.ly/3S5G6F3.</t>
  </si>
  <si>
    <t>Chcesz, żeby Twoja c*pka miała się jak w raju? Opracowaliśmy całą gamę kosmetyków z myślą o jej komforcie, zobacz! https://bit.ly/3vynAwq 
______
 Do dziś do północy trwa na naszej stronie promocja aż do -35%!</t>
  </si>
  <si>
    <t>Chodzenie bez stanika NIE MA negatywnego wpływu na wygląd piersi. A wręcz przeciwnie... 
_______
⇢ Czytaj więcej: https://yourkaya.pl/blogs/you-know/chodzenie-bez-stanika-wady-zalety
⇢ Poznaj kosmetyki do pielęgnacji piersi i złap je ze zniżką aż do -35%: https://bit.ly/3S5G6F3.</t>
  </si>
  <si>
    <t>Nie jesteś jedyna_y, jeśli w czasie okresu nabijasz rekordowe kroki na trasie  -  -   - . 
Za nasze rewolucje żołądkowe są odpowiedzialne hormony – zwiększona ilość prostaglandyn, czyli substancji prozapalnych. Wpływają one na kurczenie się mięśni gładkich macicy (dlatego tak boli). Jeśli prostaglandyn jest zbyt dużo, istnieje ryzyko, że przedostaną się do krwiobiegu i sąsiednich mięśni wyściełających jelita. Tutaj znowu mamy skurcze, no i biegunka gotowa 
________
 Na yourkaya.pl (https://bit.ly/3S5G6F3) właśnie trwa promocja - do -35% na wszystko!</t>
  </si>
  <si>
    <t>Jak pachnie pochwa? U zdrowej osoby ma neutralny, lekko kwaśny zapach. ✌
Czujesz, że z Twoją pochwą jest coś nie tak? Przeczytaj nasz artykuł i porusz temat ze swoim lekarzem prowadzącym. 
________
⇢ Czytaj więcej o zapachach: https://yourkaya.pl/blogs/you-know/nieprzyjemny-zapach-z-pochwy
⇢ Złap płyn do higieny intymnej aż do 35% taniej❗️ https://bit.ly/4aQyc9N</t>
  </si>
  <si>
    <t>I taki właśnie będzie 2024 rok. 
Tutaj możecie ustawić subskrypcję na miesiączkowy niezbędnik - podpaski, tampony, płyn do higieny (wrzucamy też krówki). Będziemy go zostawiać co miesiąc (lub jak sobie ustawicie) pod Waszymi drzwiami! 
https://bit.ly/47uo9EK ❄️ Teraz z rabatem nawet do -35% ❄️</t>
  </si>
  <si>
    <t>W sTYczniu najważniejsza_y jesteś TY ❄️ Dlatego dajemy Ci nawet -35% na WSZYSTKIE produkty w sklepie!  Tak duża promocja pozwoli uzupełnić zapasy, poznać nowe produkty taniej i skupić na tym, co naprawdę ważne – na swoich potrzebach!  
Wejdź na https://bit.ly/3S5G6F3 i zacznij ten rok ✨ odNowa! ✨</t>
  </si>
  <si>
    <t>Nawet -35% na WSZYSTKIE produkty w sklepie: https://bit.ly/3S5G6F3  Tak duża promocja pozwoli uzupełnić zapasy, poznać nowe produkty taniej i skupić na tym, co naprawdę ważne – na swoich potrzebach!</t>
  </si>
  <si>
    <t>Tak się składa, że mamy coś, co pasuje do sukni z cekinami i bluzy oversize. 
To on: https://bit.ly/41MLVdO</t>
  </si>
  <si>
    <t>O co chodzi z jasnymi plamami na majtkach? 
Śluz, który wydobywa się z pochwy ma kwaśny odczyn i może wchodzić w reakcje chemiczne z materiałem, z jakiego wykonana jest Twoja bielizna. Efektem tego są właśnie odbarwienia. 
Jasne plamki są świadectwem tego, że nasza obronna armia bakterii spełnia swoje zadanie. ✌
Czytaj więcej: https://bit.ly/48i0OYb</t>
  </si>
  <si>
    <t>Bo wiecie, my to lubimy mówić o normalnych rzeczach normalnie. O tym, że jak człowiek ma okres to może mieć też biegunkę, albo tym, że ludzie się pocą i czasem mają mokre plamy na koszulce. Tak będzie w tym roku! 
Jeśli chcecie poczytać nasze starsze artykuły, wchodźcie tu: https://bit.ly/4aFo7wy</t>
  </si>
  <si>
    <t>Nieważne czy celem tego wieczoru jest zjedzenie gorącego ramenu, dmuchnięcie w trąbkę, obsypanie się konfetti czy mizianie psa za uchem... pamiętajcie o tych kilku sprawach. ✌</t>
  </si>
  <si>
    <t>Czy pochwa wraca do pierwotnego stanu po porodzie? 
 https://bit.ly/48bEqzF</t>
  </si>
  <si>
    <t>Piersi to bliźniaczki? Nie do końca. ✌
Choć z pozoru są bardzo podobne, mogą się od siebie różnić. To zupełnie normalne. 
⭐️ Czytaj więcej na You KNOW: https://bit.ly/47g60ue
⭐️ Masuj, pielęgnuj, dbaj o swoje piersi: https://bit.ly/47jIOeu</t>
  </si>
  <si>
    <t>To już. Dacie wiarę? Ostatnia prosta. Trzymamy kciuki za tych, u których gorrrąco i tych, u których jeszcze wieje chłodek. Za sekcję szorującą podłogi i grupę pościgową za świątecznymi prezentami. Niech uszka się kleją, a bombki nie tłuką. Trzymajcie się tam! ⭐️</t>
  </si>
  <si>
    <t>Czy w święta można mówić ludzkim głosem? Wierzymy, że tak!  
❌Jak można nie jeść mięsa, już w święta mogłaś_eś sobie odpuścić.
✅Podaj ten pasztecik warzywny. Pachnie pięknie, co dałaś_eś do środka?
❌Tylko kariera i kariera. Teraz jest czas na dzieci, póki jesteście młodzi.
✅Super, że jesteście odpowiedzialni i chcecie się w pełni przygotować. Emocjonalnie, i materialnie.
❌No co tak się nic nie odzywasz. Wszyscy rozmawiają, a Ty siedzisz jak mruk. 
✅Idę odgrzać trochę barszczu. Przyniosę Ci.</t>
  </si>
  <si>
    <t>Tak, tak, to dziś. O północy kończy się promka na zestawy świąteczne (ich świątecznoć przechodzi wszelkie granice, serio!). ✌
-15% czeka tutaj: https://bit.ly/4aqQoXI</t>
  </si>
  <si>
    <t>Do niczego nie namawiamy. Takie są fakty. 
Więcej o świątecznych amorach: https://bit.ly/3v3c6Rl</t>
  </si>
  <si>
    <t>A czas rozsyłania życzeń świątecznych za pasem. 
PS Na naszej stronie czeka na Ciebie miła promka (-15%!) na zestawy świąteczne. 
https://bit.ly/4aqQoXI</t>
  </si>
  <si>
    <t>Tylko Ty, okres i...?</t>
  </si>
  <si>
    <t>Tak samo jak ten zestaw świąteczny. 
https://bit.ly/3Tk6Wu3
PS Wszystkie zestawy złapiesz teraz 15% taniej!</t>
  </si>
  <si>
    <t>Nasze zestawy świąteczne złapiecie teraz z rabatem -15%! 
https://bit.ly/3RBghwe</t>
  </si>
  <si>
    <t>Mamy dobrą informację dla grupy „Poproszę zestaw". 
Złapiecie je z rabatem -15%! A niżej wypiszemy co to za zestawy, żebyście się nie musieli tułać po stronach. 
https://bit.ly/3RBghwe
☆ Zestaw Zimowe Otulenie: olejek do ust nude + korzenna świeca sojowa + olejek intymny.
☆ Zestaw SOS Zima: krem SOS + korzenna świeca sojowa + olejek intymny.
☆ Zestaw Pełny blasku: regenerujące serum do dłoni i paznokci + olejek do ust w odcieniu nude + sojowa świeca korzenna.
☆ Zestaw Intymna troska: olejek intymny + płyn do higieny intymnej.
☆ Zestaw SOS dla wrażliwej skóry: krem SOS + regenerujące serum do dłoni i paznokci + hipoalergiczny balsam do ciała + olejek intymny.
☆ Zestaw Olejkowe trio: olejek do pielęgnacji ciała + olejek intymny + olejek do ust w odcieniu nude.
☆ Zestaw Duet bestsellerów: dezodorant refill + olejek do ust w odcieniu nude.
☆ Zestaw Dermokosmetyki do golenia: serum na wrastające włoski + serum na podrażnienia.</t>
  </si>
  <si>
    <t>Gratulacje!  W nagrodę do każdej paczki dokładamy słodkie krówki! Zamów swój okresowy zestaw: https://bit.ly/489jqc5.</t>
  </si>
  <si>
    <t>Nie będziemy czarować. Piernik długodojrzewający śpi w lodówce snem REM, połowa kart w przeglądarce to potencjalne prezenty, a druga połowa to ozdoby na choinkę (i kominek, i parapet, i drzwi).
Ślemy uściski dla wszystkich, którzy nie kryją się z tym, że oszaleli. 
PS Zostawiamy drogę na skróty do naszych świątecznych paczek. Czujemy, że ten link może Wam się przydać.  https://bit.ly/3GtlTCH</t>
  </si>
  <si>
    <t>Późną nocą nasze elfy (prawdziwe, serio!) stworzyły świąteczne zestawy.  Wsiadajcie na sanki i zobaczcie je z bliska! 
 Zestaw Zimowe Otulenie - https://bit.ly/3RuqZ7I
 Zestaw SOS: Zima - https://bit.ly/46FTpQE</t>
  </si>
  <si>
    <t>Odkryj zestawy świąteczne: https://bit.ly/3GtlTCH ✨</t>
  </si>
  <si>
    <t>❗️ Na stronę wrócił bestsellerowy olejek do ust w kolorach:
 nude: 
 i letnia czereśnia
https://bit.ly/47MQI11</t>
  </si>
  <si>
    <t>Dzień „0". Czy to dziś?</t>
  </si>
  <si>
    <t>Nie będziemy czarować, że nasze krówki podniosą Was z kanapy i rozwiną z kłębka. Okres to okres, na niego czasem nie ma siły. Ale od samego początku postanowiliśmy wrzucać do paczek krówki. Profilaktycznie. 
 Zamów paczkę na Your KAYA: https://tiny.pl/c2ljp.</t>
  </si>
  <si>
    <t>https://www.facebook.com/tolpamniejwiecej/videos/1577677099755269/</t>
  </si>
  <si>
    <t>https://www.facebook.com/reel/351604937311826/</t>
  </si>
  <si>
    <t>https://www.facebook.com/tolpamniejwiecej/videos/1793795224425125/</t>
  </si>
  <si>
    <t>https://www.facebook.com/tolpamniejwiecej/posts/pfbid0Ws7kfhZz2oKMAxiuYiJauNu1ptpL9XpyJJhHfXsEstQfNbV3JZVgYTc48jyCYbYNl</t>
  </si>
  <si>
    <t>https://www.facebook.com/tolpamniejwiecej/posts/pfbid02d82DhBJ1QpPZUFdNBnmUzGYXNGAQHPxqfFdCZvyxLtjbqa2PZAGD631kYm1PvvsQl</t>
  </si>
  <si>
    <t>https://www.facebook.com/tolpamniejwiecej/posts/pfbid02AAMKG9MoB9qWLJLwWrhwVn2TN9Fr2JPvVPtVtT3F4RPxYbsUXzMoVYWREk6RtGqsl</t>
  </si>
  <si>
    <t>https://www.facebook.com/tolpamniejwiecej/posts/pfbid0269dBwVfAfFS6wNHsxuHYjLGTZdMAhUs8yFhNP8M3k8SPbnCzZ9aQUSFySRbjjQF9l</t>
  </si>
  <si>
    <t>https://www.facebook.com/tolpamniejwiecej/posts/pfbid02tK8Qj4rbfBZ1pc9qYu2GAJUjBqCSuR2uXeT8w5eQqjupdMEw3JRvWfASGuGtAzsbl</t>
  </si>
  <si>
    <t>https://www.facebook.com/tolpamniejwiecej/posts/pfbid035gDDxAgUNSR7tmjJFj28atQ8LpoARkYLxS6fdyZ2HgAb4c1iswj7GqfeeGawGoRil</t>
  </si>
  <si>
    <t>https://www.facebook.com/tolpamniejwiecej/posts/pfbid0rTLeoVUJdVqTxHYFNAWk6SCK1WvdvVMujpnBg7tLExoTwQJRkAwDSYRXiW6G1qVSl</t>
  </si>
  <si>
    <t>https://www.facebook.com/tolpamniejwiecej/posts/pfbid0WYzJZHvVm7AdwEJrJG4HL4us5QPLFu4Zr7D6qt1DaY9kWrQJsXRjyiFnkhJXf6Pul</t>
  </si>
  <si>
    <t>https://www.facebook.com/tolpamniejwiecej/posts/pfbid0u2X8H6oLwfM97DdSt5kxbhdL2JUBHpVf8cLSsg6QoZUVo9kt8ayjXfVEZ1cUUjLkl</t>
  </si>
  <si>
    <t>https://www.facebook.com/tolpamniejwiecej/posts/pfbid0sGr2KenGUEKS1bMjWDfwUUD5pmUQfMprGTWgCvk6cspAtFs2f8VkWQ5xn5Jq4nC3l</t>
  </si>
  <si>
    <t>https://www.facebook.com/tolpamniejwiecej/posts/pfbid0Guenkm7YoAFVetLr3zts4Am4SLb7vxCjqTmzCdzt577MuA17ZMFF9xXaubML7JP9l</t>
  </si>
  <si>
    <t>https://www.facebook.com/tolpamniejwiecej/posts/pfbid02prcsLCoV1j6oQA3MPsTx7EPqpomS6Sg1sHswH1uE6iaCSkAAHW2d6sRpoD9o2dMhl</t>
  </si>
  <si>
    <t>https://www.facebook.com/tolpamniejwiecej/posts/pfbid02iWUJTmx7dvx4xwgXVv2moyMfW7RY2j3xwYxWN3iUtHt5ea9mdZEcjbbPXdjjWTEPl</t>
  </si>
  <si>
    <t>https://www.facebook.com/tolpamniejwiecej/posts/pfbid0GqPjPd3Ekc76hCzvoZfeL17zughcnA663W4PHnFVfJLyn1aY2QmYA3ZPLd9xyxSJl</t>
  </si>
  <si>
    <t>https://www.facebook.com/tolpamniejwiecej/posts/pfbid0w3p4r12PrFXvnx5ZFVE4CU37X8bjKQLXgc6TK8Tf9k5UxxyaxGskWZ8VjJPBTamMl</t>
  </si>
  <si>
    <t>https://www.facebook.com/tolpamniejwiecej/posts/pfbid0AKCSjnPhoqdsepEardrAaVicHy9pFTCTuU4tHH9nYcuB2urCz5ZxMywtTPg5SQLAl</t>
  </si>
  <si>
    <t>https://www.facebook.com/tolpamniejwiecej/posts/pfbid033B57e4H6QViUwkfKv2HM1DHtsFKSP6iPHR77AgEQCZz5MJkFeynXctoteUQWN49Ql</t>
  </si>
  <si>
    <t>https://www.facebook.com/tolpamniejwiecej/posts/pfbid02t7zKgPsaxtW9hh6FocfPv9C7cQ4qw9Epy8VbJkKRqBUzyQP927FYc7dsufxPAUXrl</t>
  </si>
  <si>
    <t>https://www.facebook.com/tolpamniejwiecej/posts/pfbid0punbU4x1XZjiW5vko9WjZssiGUgYmVbTKvm716aDzmXPrPqrsXHT3wGFLMKJdCpLl</t>
  </si>
  <si>
    <t>https://www.facebook.com/tolpamniejwiecej/posts/pfbid02Dh7v29VDsX959E4gh2TGAp969FQtBcnmMYQgUH1tosH2G1s21s7wVWWWhxjD36KHl</t>
  </si>
  <si>
    <t>https://www.facebook.com/tolpamniejwiecej/posts/pfbid0YtC2UCHV5tHTJZTavx3F4JqVc4gDuzeZxRNyAniceyizLHK2ccsNRwyRWGmvbbNQl</t>
  </si>
  <si>
    <t>https://www.facebook.com/tolpamniejwiecej/posts/pfbid0KaWe8ugsPHfKifj4se21eGGQ725mrYGHXPJAgguUPitAyizAsgZeLGjySkA9De95l</t>
  </si>
  <si>
    <t>https://www.facebook.com/tolpamniejwiecej/posts/pfbid02c9fnAbrJNbc76rkSrgh9tW9rMSp481F9ZH8Mr88fgf8Jx1JVW89iNvTTob8U1SHgl</t>
  </si>
  <si>
    <t>https://www.facebook.com/tolpamniejwiecej/posts/pfbid0PkrE1s5sH72FLBC616Apvb8jppAaFtTdGV7QiDZAAGuRiag6ZXxaebDa4sjCdw3Cl</t>
  </si>
  <si>
    <t>https://www.facebook.com/tolpamniejwiecej/posts/pfbid02Dm3woSf7HozYS1yrjsu6piNVdfRsaALp2BbRorjPp6nEeXHgHDhWv895JaSNEqKRl</t>
  </si>
  <si>
    <t>https://www.facebook.com/tolpamniejwiecej/posts/pfbid0pVDQLU8ieL78CdJ9ngkA4A5U4qJs9YGBDviPwNwydNZFV7g97nzV94k5vfB2wgeHl</t>
  </si>
  <si>
    <t>https://www.facebook.com/tolpamniejwiecej/posts/pfbid0BjynLe7yMDV2LtnjhaG3N7YqjetnBE8Bfrc8vAhd7METHNWLxwPmJ3zPPsoM5WPHl</t>
  </si>
  <si>
    <t>https://www.facebook.com/tolpamniejwiecej/posts/pfbid0izsGtvinHYw94wVJL81BhPNJpG19hhLhGpaGr24f3L4ztNpUyucH959uTQF5L37Xl</t>
  </si>
  <si>
    <t>https://www.facebook.com/tolpamniejwiecej/posts/pfbid034AjZm4n6at5HpBRYu2UerxEnDdbJSXbN1oriJsE52WdiQD1cWGfFejttNTC116mTl</t>
  </si>
  <si>
    <t>https://www.facebook.com/tolpamniejwiecej/posts/pfbid0n6jewV8VUN5ptaPy81soxj8ZKXBQsK3ocU7uMLaBPEqQap5n5UdhDYn3jXYftpKKl</t>
  </si>
  <si>
    <t>https://www.facebook.com/tolpamniejwiecej/posts/pfbid032JcinRbDVt9zueurTsw99PRTcNvGZaXFQz9x3p6LHGw5J9sAsHPbaDFagfqDhc7Ul</t>
  </si>
  <si>
    <t>https://www.facebook.com/tolpamniejwiecej/posts/pfbid02zwYmdhAPMt4XnP99zuQKmNnXb6FdfC8jpEBQCuEr3wzX7tqcLCVaC7nqoffhaxmal</t>
  </si>
  <si>
    <t>https://www.facebook.com/tolpamniejwiecej/posts/pfbid0ARRVZLQriwX3Zwvy4aGQmwAnu6U5ZrL4VQe7CF3XAmy9shVPw7hJURAJMQx5Zrool</t>
  </si>
  <si>
    <t>https://www.facebook.com/tolpamniejwiecej/posts/pfbid0Jo5ctbidBfVdcjrYnZC7crxYoZidXj6yp5Ye5QCPf9BM2DvwgnJWju8bGm8usJRXl</t>
  </si>
  <si>
    <t>https://www.facebook.com/tolpamniejwiecej/posts/pfbid0cx5sKxWgN4z1NSQGVnjX23CuKJiCh1C1HTfdH9R8aMCZoohWb2SoWjH5NJy8nn5Sl</t>
  </si>
  <si>
    <t>https://www.facebook.com/tolpamniejwiecej/posts/pfbid028j2Mck8rfwyMcqcPEYbRSKLjfz5pvX8EnpuQRa2KP5F5y4Xv9dsQDetJdtuqNPjcl</t>
  </si>
  <si>
    <t>https://www.facebook.com/tolpamniejwiecej/posts/pfbid0c2a6KR41cyvLGbxgmkpXg8GAmvSAVubsxSsgB4FWkrAiHxne7RPYuaDBhXb1waVpl</t>
  </si>
  <si>
    <t>https://www.facebook.com/tolpamniejwiecej/posts/pfbid025sMPuJCkLNaz9pmF67CD45WDhivJNL2dsBLQd5Lx9syNMM1UkqJ5bemf9mkE7xkWl</t>
  </si>
  <si>
    <t>https://www.facebook.com/tolpamniejwiecej/posts/pfbid0QEUms92rA32MBevxHdGufxviFus6NR7khBy7yCnAys7TyxU3WMFgVDPmbfmaM6CJl</t>
  </si>
  <si>
    <t>https://www.facebook.com/tolpamniejwiecej/posts/pfbid0VjbEz6jD1ViFSRRYyzS87gFLW5iLxms3Yc9f25eXoRvGsDZMGttkyWEZX7jdQmRZl</t>
  </si>
  <si>
    <t>https://www.facebook.com/tolpamniejwiecej/posts/pfbid0TJVUQFcPZKFM9SzYXXdb9N1ot4pSJeJ85H1ScJU3VTqjJa7vHNTaDMnkoWb7VkGbl</t>
  </si>
  <si>
    <t>https://www.facebook.com/tolpamniejwiecej/posts/pfbid02oqePBXc5rWokswYH4ttw1M3GARgkESLK4zSwVsUa5yCswQA41c1SMfLgMTv21CoQl</t>
  </si>
  <si>
    <t>https://www.facebook.com/tolpamniejwiecej/posts/pfbid02ES9cHEVXVFMYhFMrJaurc3tndY5kAWNAzyZtWcRM2DU1ve4UTTLAWpJQxKtFxojAl</t>
  </si>
  <si>
    <t>https://www.facebook.com/tolpamniejwiecej/posts/pfbid02ovZRQeZwdTRpeEDXuf881GtJGNyEpGpAu4gJ9avsgY5wMQYSb4QuSxmubpuY11mtl</t>
  </si>
  <si>
    <t>https://www.facebook.com/tolpamniejwiecej/posts/pfbid05p5QTCpa5JNbs2ZgyQzmU5mZBz89vGR7gwjsNGSNaWjNf18uHTDKtgPeUWYMTNkFl</t>
  </si>
  <si>
    <t>https://www.facebook.com/tolpamniejwiecej/posts/pfbid0ZNauztWtTk53Y8MtTykhQYYnsBv2VEJxvNafFLwJukdXEmg9MC9kW3kzcjuxFPM2l</t>
  </si>
  <si>
    <t>https://www.facebook.com/tolpamniejwiecej/posts/pfbid0WRZaXWbpddNVyvtWyBVrC7UFWHR9MUDBqPX9TcmYGkPLTp6oLjJBtmHsnyZYDViLl</t>
  </si>
  <si>
    <t>https://www.facebook.com/tolpamniejwiecej/posts/pfbid02LqgWai6ooWwrwBaKJqpP1ZjWW3j5eyotWx9fdGwg8cuNFnR1Hf8NkM4hBs28SihVl</t>
  </si>
  <si>
    <t>https://www.facebook.com/tolpamniejwiecej/posts/pfbid0i49r7PbhB3iqEvq1ZZoY3YznAdpuXEzUPmPDhMcd7uGN2wTkTzx43Ksdqbjaq4eUl</t>
  </si>
  <si>
    <t>https://www.facebook.com/tolpamniejwiecej/posts/pfbid0p4RYSTosuJwfZXqzkVCEBoqmDd7DULtTfmTzkz8uG9rB5MNRXJguqGDqS5N2rQJsl</t>
  </si>
  <si>
    <t>https://www.facebook.com/tolpamniejwiecej/posts/pfbid081CRULyLY66swS2rKaYv3p1KhFCfVmzCRdCcz5tNnnxHq9nhBKAf8Mt8H8U5WxUal</t>
  </si>
  <si>
    <t>https://www.facebook.com/tolpamniejwiecej/posts/1066287847965429:1066287847965429</t>
  </si>
  <si>
    <t>https://www.facebook.com/tolpamniejwiecej/posts/pfbid02yhFWnHtUwNtUNTNaY1sSY2xM6gCJSF7bpBALdGAiXRe9yZ3qeLAxhzavT3n2aJYNl</t>
  </si>
  <si>
    <t>https://www.facebook.com/tolpamniejwiecej/posts/pfbid0Xch6QZi4TGastTZoCoo23NMZ5dZUBrJaZy3e5XR7q99kigyqS8dahiWwCGqCYPULl</t>
  </si>
  <si>
    <t>https://www.facebook.com/tolpamniejwiecej/posts/pfbid02AH82zi9pjdgntB3LzFdoZtqRu8Q1rAn9zqzQgy6VSPGq9JPfBpC6uozLk8UcnxFAl</t>
  </si>
  <si>
    <t>https://www.facebook.com/tolpamniejwiecej/posts/pfbid075geToWfoErAWn6T8zppJZGb39MXR9qrqh6mC9Z6djUrjAgzFP36nFNFqFiqFaxSl</t>
  </si>
  <si>
    <t>https://www.facebook.com/tolpamniejwiecej/posts/pfbid02FbkSoT2vJrwJvN83ysm9fRy6wYDrZRZo57csUD1wM4kPaBE5tfqw64w75p8CdobSl</t>
  </si>
  <si>
    <t>https://www.facebook.com/tolpamniejwiecej/posts/pfbid0378CDL25AHa52xmtBXAgvYwG98qHcj67LyfkFNunczcktgsuHhS5R7pva9F8X37e9l</t>
  </si>
  <si>
    <t>https://www.facebook.com/tolpamniejwiecej/posts/pfbid02URFcNSugVEvwd1GxhcU4G2uM1aXkpxvY8AWrhpM2cu9gJWfuenNEp7uLvCghZob7l</t>
  </si>
  <si>
    <t>https://www.facebook.com/tolpamniejwiecej/posts/pfbid0WoJ4Gc9sYLNyWwQjHfj3tG1BpJwVtmDXazb14Bnc44biH9Tng3JjPGz8rwBfQzBSl</t>
  </si>
  <si>
    <t>https://www.facebook.com/tolpamniejwiecej/posts/pfbid0GR9YQdVGejJ1oFrq65MoUiJ6xULci5wcQF23MnZJVoWrn2NfuHP2YQJKcRfqz9KGl</t>
  </si>
  <si>
    <t>https://www.facebook.com/tolpamniejwiecej/posts/pfbid0kWLxXGGFug7hpQZ1kLyF1xESge1o3gXWwZhuEA3iWkX9tk83Ltrkd8MV1ZgwQPDEl</t>
  </si>
  <si>
    <t>https://www.facebook.com/tolpamniejwiecej/posts/pfbid024ttbZHNAXVkrhqGXvugPsenqxLNKGZUhNwR8VPeREYDtfxCTkdxDkMd2WwG84EkJl</t>
  </si>
  <si>
    <t>https://www.facebook.com/tolpamniejwiecej/posts/pfbid0bSVptBaKyFVccnuuBkAyGboEGFQPDHgfuJy3CQK13KT7H9dTCymZsPKoiH9CMNrel</t>
  </si>
  <si>
    <t>https://www.facebook.com/tolpamniejwiecej/posts/pfbid02huxivy6S7YLMT2yBv5EEFicy4yJqQG4nJowrLanvrerqEXU7beZKnMWbnEggXTmwl</t>
  </si>
  <si>
    <t>https://www.facebook.com/tolpamniejwiecej/posts/pfbid0fsoAmfjMD1f5gFSMyayvm7MgnTopitsTSkqnpwEbhLzuJ6tp71ehiXPthGE5MXGEl</t>
  </si>
  <si>
    <t>https://www.facebook.com/tolpamniejwiecej/posts/pfbid031uaD1fLmcUKweUkYP4xx45jrtySqgvaaPVvfT8J5wyw8Z9Jc2gH8zP9XVckarZckl</t>
  </si>
  <si>
    <t>https://www.facebook.com/tolpamniejwiecej/posts/pfbid0fuDWkJYRH2HTSiXJpxJLKDy1UjTJb6KLC5SudXZJD7bNdbNZtFiVmTSzE7JcgCsZl</t>
  </si>
  <si>
    <t>https://www.facebook.com/tolpamniejwiecej/posts/pfbid02wgBGR2p5j7kYhUVZXpL6eE58ZzrKyz8N4bNJebvmXJeqe5SD78XjoiJxFWKF3wZYl</t>
  </si>
  <si>
    <t>https://www.facebook.com/tolpamniejwiecej/posts/pfbid02Jx2zFEM5iY7SMnj8D8PkwL1uczJTVnc3geDZTMWiKVbDUgLuBNbFJwaRA3g5Ut8al</t>
  </si>
  <si>
    <t>https://www.facebook.com/tolpamniejwiecej/posts/pfbid02QVsqNVYud9T7XG4zGmqVSWvp8G5t5G82ZD6KeEwHkNBkSPt3ZHjAsJVwy7wE5Lmml</t>
  </si>
  <si>
    <t>https://www.facebook.com/tolpamniejwiecej/posts/pfbid02zZ3uLi3iGuNYebicFQsueARV1R61maJiUfC39Jh5TTZheKiRAytPJiLoVjduik9Ll</t>
  </si>
  <si>
    <t>https://www.facebook.com/tolpamniejwiecej/posts/pfbid0AqT3DA6NomGt1q6cC9H3PJ5pRy3juEVjHpKbVxr1mD7Zrsb6PqLL9YEDSAapZytAl</t>
  </si>
  <si>
    <t>https://www.facebook.com/tolpamniejwiecej/posts/pfbid02eqQJcNTpPWKfLE4GAtVQwDdRjjVLYSRLFF33Fgh8Mjtnd1M9yoviLyV36KFCTzttl</t>
  </si>
  <si>
    <t>https://www.facebook.com/tolpamniejwiecej/posts/pfbid0SF7fGMT3p6H8Jv3ChneUoEdHZvXSkuQUt8jPsvesjMxNbUKLX1qLf3hpMip9bLXol</t>
  </si>
  <si>
    <t>https://www.facebook.com/tolpamniejwiecej/posts/pfbid0a3aDfExRtQVxu2fUMEwhAYYiEnQbu2tpW1gwN9KdBC6ZWcth4sRQLUvCrWQR7ee9l</t>
  </si>
  <si>
    <t>https://www.facebook.com/tolpamniejwiecej/posts/pfbid031wKZ8uRATxBe1XbGjEC1qbwSDTHFr873uM5H3KURoyVtapACXUZVGoAwpiJywYiZl</t>
  </si>
  <si>
    <t>https://www.facebook.com/tolpamniejwiecej/posts/pfbid028AUmYME222ev5n32UCwPjL2j89sytLZr96eRGhGJiTrwsibFwCFD3k72pQbijnA5l</t>
  </si>
  <si>
    <t>https://www.facebook.com/tolpamniejwiecej/posts/pfbid0vpAGZS3TxxPp3gUywMcaDnR2AcMoK2HnUmDQ6fhmi4ZJrd2xezXu6QU3UAp5j97Ul</t>
  </si>
  <si>
    <t>https://www.facebook.com/tolpamniejwiecej/posts/pfbid02RrBRQa4DRgH7KmhPWdcxn6c2h9ZPH4puFyGm7CAz1iEmjBSEBZvTyKMoxvdUuwqQl</t>
  </si>
  <si>
    <t>https://www.facebook.com/tolpamniejwiecej/posts/pfbid02TBPh3resnDteHnoJiUHALn2MWyGcVGAk7ynZfvN6vJZpHANhQdACmc9DC3Hm7MWml</t>
  </si>
  <si>
    <t>https://www.facebook.com/tolpamniejwiecej/posts/pfbid029hvSd6iLWiu6ryWBajDC83A6F5pY9yfatTBmzryK9KGiRx1MenzqXCvhgFTWQRyhl</t>
  </si>
  <si>
    <t>https://www.facebook.com/tolpamniejwiecej/posts/pfbid06yTbeFVWsxDR5rF7vMvTTWAkohhCYAVRbkfP53uzX9iKppCyEoNwivcsiPP1ecPjl</t>
  </si>
  <si>
    <t>https://www.facebook.com/tolpamniejwiecej/posts/pfbid026CFD8MmkwdUpwCLwv213nFW7ymBg3qQbvMF4aXqYu3gwfvQc39dgYweGHUg7jpCcl</t>
  </si>
  <si>
    <t>https://www.facebook.com/tolpamniejwiecej/posts/pfbid0axRxwLFMDhNAkfdUKUuCFQTTK9cDmgw3XpNoPz9vHPo4vaxT4pKmxgHQFv9ocXF3l</t>
  </si>
  <si>
    <t>https://www.facebook.com/tolpamniejwiecej/posts/pfbid0pQC4AP4BnBcY2vXNL2yoripR2k2RhbuzmLQrRQvrEuhRgEz5r7LcFZk9wuteTidbl</t>
  </si>
  <si>
    <t>https://www.facebook.com/tolpamniejwiecej/posts/pfbid0eazFYqjjGtoXwZjMtQfqvAcj1gT3zqFnpTiJb5qVJiVgnuVTwNhKHbffKo82oQQyl</t>
  </si>
  <si>
    <t>https://www.facebook.com/tolpamniejwiecej/posts/pfbid02WYzDeqPEVVHRu7qEyrhmw5PgDjV2W3Cku9SUV9jW8dqEJwXUtWrft1nsGv68NnPbl</t>
  </si>
  <si>
    <t>https://www.facebook.com/tolpamniejwiecej/posts/pfbid02nRQmN9vtdXmMGKtMQ3omnPXvXkYLnxbdDXcEBFuY7mF5zbriM5MZGEojij7iuPdCl</t>
  </si>
  <si>
    <t>https://www.facebook.com/tolpamniejwiecej/posts/pfbid02YseGeiyMAsoJGit8fJMjkyHg3SaX3w8P2hV75CgYyaE1hrvsKkrgwzEPreeJW5stl</t>
  </si>
  <si>
    <t>https://www.facebook.com/tolpamniejwiecej/posts/pfbid02byWg8X2ACDrCnHx1Tt1xEJpMZmEkKYnxFEhHPR5u3XbhRerbn9Q9XjcpZx1ThfWol</t>
  </si>
  <si>
    <t>https://www.facebook.com/tolpamniejwiecej/posts/pfbid02TTEAzUjJEZSYoHDzXfgK943giRE79Aq7t5mZJtUfUwVGTFuhtZiTfweQxS3n86zWl</t>
  </si>
  <si>
    <t>2024-06-10T19:58:51.000Z</t>
  </si>
  <si>
    <t>2024-06-07T19:15:07.000Z</t>
  </si>
  <si>
    <t>2024-06-05T17:43:13.000Z</t>
  </si>
  <si>
    <t>2024-06-03T15:36:49.000Z</t>
  </si>
  <si>
    <t>2024-05-30T07:35:33.000Z</t>
  </si>
  <si>
    <t>2024-05-27T18:53:50.000Z</t>
  </si>
  <si>
    <t>2024-05-24T11:54:26.000Z</t>
  </si>
  <si>
    <t>2024-05-22T13:50:57.000Z</t>
  </si>
  <si>
    <t>2024-05-19T07:51:22.000Z</t>
  </si>
  <si>
    <t>2024-05-17T16:48:47.000Z</t>
  </si>
  <si>
    <t>2024-05-15T21:20:59.000Z</t>
  </si>
  <si>
    <t>2024-05-12T09:35:33.000Z</t>
  </si>
  <si>
    <t>2024-05-09T12:46:06.000Z</t>
  </si>
  <si>
    <t>2024-05-06T14:21:03.000Z</t>
  </si>
  <si>
    <t>2024-05-03T08:32:57.000Z</t>
  </si>
  <si>
    <t>2024-04-29T10:44:38.000Z</t>
  </si>
  <si>
    <t>2024-04-28T09:25:04.000Z</t>
  </si>
  <si>
    <t>2024-04-26T16:43:10.000Z</t>
  </si>
  <si>
    <t>2024-04-23T14:10:41.000Z</t>
  </si>
  <si>
    <t>2024-04-21T11:40:27.000Z</t>
  </si>
  <si>
    <t>2024-04-20T09:09:19.000Z</t>
  </si>
  <si>
    <t>2024-04-19T08:29:05.000Z</t>
  </si>
  <si>
    <t>2024-04-17T14:11:36.000Z</t>
  </si>
  <si>
    <t>2024-04-15T12:00:00.000Z</t>
  </si>
  <si>
    <t>2024-04-12T11:29:15.000Z</t>
  </si>
  <si>
    <t>2024-04-10T19:24:00.000Z</t>
  </si>
  <si>
    <t>2024-04-09T16:19:44.000Z</t>
  </si>
  <si>
    <t>2024-04-08T15:29:51.000Z</t>
  </si>
  <si>
    <t>2024-04-06T14:15:16.000Z</t>
  </si>
  <si>
    <t>2024-04-05T10:58:10.000Z</t>
  </si>
  <si>
    <t>2024-04-04T13:12:59.000Z</t>
  </si>
  <si>
    <t>2024-04-03T08:56:32.000Z</t>
  </si>
  <si>
    <t>2024-03-29T16:40:38.000Z</t>
  </si>
  <si>
    <t>2024-03-27T10:10:33.000Z</t>
  </si>
  <si>
    <t>2024-03-25T18:19:46.000Z</t>
  </si>
  <si>
    <t>2024-03-23T09:25:19.000Z</t>
  </si>
  <si>
    <t>2024-03-20T16:13:34.000Z</t>
  </si>
  <si>
    <t>2024-03-19T18:18:39.000Z</t>
  </si>
  <si>
    <t>2024-03-18T18:03:39.000Z</t>
  </si>
  <si>
    <t>2024-03-13T13:18:03.000Z</t>
  </si>
  <si>
    <t>2024-03-11T10:58:54.000Z</t>
  </si>
  <si>
    <t>2024-03-08T09:30:24.000Z</t>
  </si>
  <si>
    <t>2024-03-06T20:20:33.000Z</t>
  </si>
  <si>
    <t>2024-03-04T17:33:52.000Z</t>
  </si>
  <si>
    <t>2024-03-01T17:41:56.000Z</t>
  </si>
  <si>
    <t>2024-02-28T17:56:25.000Z</t>
  </si>
  <si>
    <t>2024-02-26T15:59:28.000Z</t>
  </si>
  <si>
    <t>2024-02-25T13:54:22.000Z</t>
  </si>
  <si>
    <t>2024-02-23T18:02:42.000Z</t>
  </si>
  <si>
    <t>2024-02-21T15:39:55.000Z</t>
  </si>
  <si>
    <t>2024-02-16T14:59:27.000Z</t>
  </si>
  <si>
    <t>2024-02-16T08:04:14.000Z</t>
  </si>
  <si>
    <t>2024-02-14T11:27:29.000Z</t>
  </si>
  <si>
    <t>2024-02-13T16:15:06.000Z</t>
  </si>
  <si>
    <t>2024-02-09T18:22:53.000Z</t>
  </si>
  <si>
    <t>2024-02-07T14:45:19.000Z</t>
  </si>
  <si>
    <t>2024-02-06T16:49:14.000Z</t>
  </si>
  <si>
    <t>2024-02-01T17:43:36.000Z</t>
  </si>
  <si>
    <t>2024-01-31T14:57:38.000Z</t>
  </si>
  <si>
    <t>2024-01-29T13:59:33.000Z</t>
  </si>
  <si>
    <t>2024-01-26T11:06:05.000Z</t>
  </si>
  <si>
    <t>2024-01-24T14:48:44.000Z</t>
  </si>
  <si>
    <t>2024-01-23T19:07:28.000Z</t>
  </si>
  <si>
    <t>2024-01-22T18:06:57.000Z</t>
  </si>
  <si>
    <t>2024-01-18T10:58:11.000Z</t>
  </si>
  <si>
    <t>2024-01-17T11:20:48.000Z</t>
  </si>
  <si>
    <t>2024-01-15T10:48:06.000Z</t>
  </si>
  <si>
    <t>2024-01-13T10:45:50.000Z</t>
  </si>
  <si>
    <t>2024-01-12T16:27:21.000Z</t>
  </si>
  <si>
    <t>2024-01-10T11:55:52.000Z</t>
  </si>
  <si>
    <t>2024-01-08T16:32:51.000Z</t>
  </si>
  <si>
    <t>2024-01-07T16:15:07.000Z</t>
  </si>
  <si>
    <t>2024-01-04T10:19:58.000Z</t>
  </si>
  <si>
    <t>2024-01-02T14:26:01.000Z</t>
  </si>
  <si>
    <t>2023-12-31T16:01:23.000Z</t>
  </si>
  <si>
    <t>2023-12-29T17:21:01.000Z</t>
  </si>
  <si>
    <t>2023-12-28T18:59:24.000Z</t>
  </si>
  <si>
    <t>2023-12-23T18:08:54.000Z</t>
  </si>
  <si>
    <t>2023-12-22T08:47:04.000Z</t>
  </si>
  <si>
    <t>2023-12-19T14:41:59.000Z</t>
  </si>
  <si>
    <t>2023-12-18T16:03:36.000Z</t>
  </si>
  <si>
    <t>2023-12-17T13:43:35.000Z</t>
  </si>
  <si>
    <t>2023-12-15T10:20:31.000Z</t>
  </si>
  <si>
    <t>2023-12-13T15:49:06.000Z</t>
  </si>
  <si>
    <t>2023-12-11T10:47:30.000Z</t>
  </si>
  <si>
    <t>2023-12-10T14:34:53.000Z</t>
  </si>
  <si>
    <t>2023-12-08T12:51:47.000Z</t>
  </si>
  <si>
    <t>2023-12-06T17:04:25.000Z</t>
  </si>
  <si>
    <t>2023-12-06T12:02:06.000Z</t>
  </si>
  <si>
    <t>2023-12-04T11:20:08.000Z</t>
  </si>
  <si>
    <t>2023-12-03T09:00:01.000Z</t>
  </si>
  <si>
    <t>2023-12-01T12:35:29.000Z</t>
  </si>
  <si>
    <t>https://bit.ly/3K98gu2</t>
  </si>
  <si>
    <t>https://bit.ly/3wxQ3Do</t>
  </si>
  <si>
    <t>https://bit.ly/4avhxav</t>
  </si>
  <si>
    <t>https://bit.ly/3vELuGG</t>
  </si>
  <si>
    <t>https://bit.ly/3WI6asu</t>
  </si>
  <si>
    <t>https://bit.ly/3QM83Rh</t>
  </si>
  <si>
    <t>http://bit.ly/3IVT42T</t>
  </si>
  <si>
    <t>http://bit.ly/3vELuGG</t>
  </si>
  <si>
    <t>https://bit.ly/4af8Ul7</t>
  </si>
  <si>
    <t>https://bit.ly/3vNEHuF</t>
  </si>
  <si>
    <t>https://bit.ly/4aWKo8y</t>
  </si>
  <si>
    <t>https://bit.ly/49G7ejB</t>
  </si>
  <si>
    <t>https://bit.ly/3UdR3o7</t>
  </si>
  <si>
    <t>http://bit.ly/49dnUhW</t>
  </si>
  <si>
    <t>https://bit.ly/3TzFreJ</t>
  </si>
  <si>
    <t>http://glamour.pl/</t>
  </si>
  <si>
    <t>https://bit.ly/3P5cyFD</t>
  </si>
  <si>
    <t>http://www.skuteczna-loteria-tolpa.pl/</t>
  </si>
  <si>
    <t>https://bit.ly/48eALjH</t>
  </si>
  <si>
    <t>https://bit.ly/48rlYlJ</t>
  </si>
  <si>
    <t>https://bit.ly/3SLi7eV</t>
  </si>
  <si>
    <t>https://bit.ly/3SkuInT</t>
  </si>
  <si>
    <t>https://bit.ly/3OlSpem</t>
  </si>
  <si>
    <t>https://bit.ly/3vOlrwM</t>
  </si>
  <si>
    <t>https://bit.ly/3vLtPwL</t>
  </si>
  <si>
    <t>https://bit.ly/48216l2</t>
  </si>
  <si>
    <t>https://bit.ly/42iibWA</t>
  </si>
  <si>
    <t>https://bit.ly/4aXHAIN</t>
  </si>
  <si>
    <t>https://bit.ly/48qloWk</t>
  </si>
  <si>
    <t>http://tolpa.pl/</t>
  </si>
  <si>
    <t>https://bit.ly/3S4DyH8</t>
  </si>
  <si>
    <t>https://tolpa.pl/catalogsearch/result/?q=enzyme</t>
  </si>
  <si>
    <t>https://media2.giphy.com/media/WFHDr6ihK7BgVFHLMe/giphy.gif?cid=999aceac7mlqkute57oqjcpa6xfq8jlxl98la9uicxf5m95e&amp;ep=v1_gifs_search&amp;rid=giphy.gif&amp;ct=g</t>
  </si>
  <si>
    <t>https://bit.ly/4azEWsK</t>
  </si>
  <si>
    <t>https://media.tenor.co/thLJ1d0sG78AAAAC/sappy-seals.gif?t=AAYNMa3iPMcKFrqQQQiYUQ&amp;c=VjFfZmFjZWJvb2s</t>
  </si>
  <si>
    <t>https://bit.ly/3vcmS7R</t>
  </si>
  <si>
    <t>https://bit.ly/47U3DxO</t>
  </si>
  <si>
    <t>https://tolpa.pl/</t>
  </si>
  <si>
    <t>https://bit.ly/47T8TlE</t>
  </si>
  <si>
    <t>https://bit.ly/3NbxKc2</t>
  </si>
  <si>
    <t>https://bit.ly/3NCtX8b</t>
  </si>
  <si>
    <t>https://bit.ly/3N9L7ti</t>
  </si>
  <si>
    <t>https://bit.ly/4a3O9cr</t>
  </si>
  <si>
    <t>GenericAttachmentMedia</t>
  </si>
  <si>
    <t>efekt wow na lato? Przekonaj się na własnej skórze!  Poznaj nasz kosmetyk do zadań specjalnych  https://bit.ly/3K98gu2 
 Teraz -40% na całą linię dermo body w drogeriach Hebe.</t>
  </si>
  <si>
    <t>nasze priorytety pielęgnacyjne? Ochrona przeciwsłoneczna, rozjaśnienie z witaminą C (dodatkowe wsparcie dla SPF) oraz porządne nawilżenie ! Nasza najnowsza linia dba o każdy z tych elementów! Znasz już ją?   https://bit.ly/3wxQ3Do</t>
  </si>
  <si>
    <t>twoja skóra ma skłonności do zaczerwienień, a większość kosmetyków Cię uczula? 
Mamy na to sposób! Skóra wrażliwa potrzebuje wyjątkowego wsparcia, właśnie dlatego TA linia kosmetyków została stworzona z myślą o Tobie  https://bit.ly/4avhxav</t>
  </si>
  <si>
    <t>dobra, przyznajemy się! Nam też czasem zdarza się zapomnieć  Ale jeszcze nie wszystko stracone! Łap nasz topowy SPF i zatrzymaj młodość   https://bit.ly/3vELuGG</t>
  </si>
  <si>
    <t>za każdym razem! Wesele albo impreza urodzinowa? Niedoskonałości zawsze to wyczują! Mamy jednak na to sposób  Sprawdź nasze kosmetyki od zadań specjalnych   https://bit.ly/3WI6asu</t>
  </si>
  <si>
    <t>hej dziewczyny! Napiszcie w komentarzu rady pielęgnacyjne, które chciałybyście znać jako nastolatki. Jakich błędów byście już nigdy nie popełniły? My zaczniemy!</t>
  </si>
  <si>
    <t>napisz w komentarzu, czego potrzebuje Twoja skóra, a my polecimy Ci dedykowaną linię tołpa!</t>
  </si>
  <si>
    <t>wiesz? Podziel sie z nami odpowiedzią w komentarzu  
Skóra pod oczami jest bardzo delikatna i to właśnie po niej widać pierwsze oznaki starzenia! Jak o nią zadbać? Wybierz krem, który serio wie co robi! Ten z serii ideal age wykorzystuje wewnętrzną moc skóry do obniżenia jej wieku biologicznego, jednocześnie dzięki 5 peptydom ujędrnia, redukuje cienie i opuchnięcia! Złapiesz go tutaj  https://bit.ly/3QM83Rh  A następnie delikatnie wklep palcem numer... 
ps 
2 odpowiedzi mogą być poprawne!</t>
  </si>
  <si>
    <t>co powoduje, że Twoja skóra się starzeje ‍ ? Niedobór snu, siedzący tryb życia, palenie papierosów, a także stres! Co może obniżyć wiek biologiczny wiek skóry? Sprawdź  https://bit.ly/3wxQ3Do</t>
  </si>
  <si>
    <t>spf to taka rozrywkowa przyjaciółka, która zna wszystkie tricki pielęgnacyjne ― nie pozwala Ci się za szybko zestarzeć, ale też czuwa nad tym, by kosmetyki, których używasz działały! Poznaj naszą najnowszą przyjaciółkę https://bit.ly/3vELuGG</t>
  </si>
  <si>
    <t>każda z nas taką zna! A może to Wy? Czekamy na Was w komentarzach</t>
  </si>
  <si>
    <t>odkryliśmy kosmetyk, który idealnie przygotuje Twoją skórę na większe wyjścia 
 bit.ly/3IVT42T</t>
  </si>
  <si>
    <t>którym typem jesteś?</t>
  </si>
  <si>
    <t>to często powtarzany... mit! Sam SPF nie jest winny. Wszystko zależy od rodzaju kremu przeciwsłonecznego i oczyszczania skóry po całym dniu. Ważne, by formuła kremu była lekka i, by nie zawierał w sobie składników komedogennych. Nasza polecajka   bit.ly/3vELuGG</t>
  </si>
  <si>
    <t>dziewczyny! Zdarzały Wam się kiedyś takie grzeszki pielęgnacyjne?</t>
  </si>
  <si>
    <t>kto też tak ma?</t>
  </si>
  <si>
    <t>jesteśmy ciekawi Waszych pielęgnacyjnych zatołpionych faworytów!  
ps
wiecie, że w Hebe otrzymacie drugi, tańszy produkt aż 70% taniej? Promocja kończy się dziś!</t>
  </si>
  <si>
    <t>sucha skóra ze skłonnościami do wyprysków? Czy brzmi to znajomo? To prawdopodobnie oznaka zaburzonej bariery hydrolipidowej❗ Ale... mamy na to sposób! Nowe kosmetyki z linii sebio BHL to połączenie składników aktywnych i silnie nawilżających. Poznaj naszych 3 superbohaterów  https://bit.ly/4af8Ul7</t>
  </si>
  <si>
    <t>ratunek dla suchej skóry z wypryskami! Poznajcie kolejną zatołpioną nowość ― sebio BHL  Składniki, które wspierają problematyczną cerę i wzmacniają jej poziom nawilżenia!    https://bit.ly/3vNEHuF</t>
  </si>
  <si>
    <t>ceramidy są jak cement w naszej skórze. Utrzymują odpowiedni poziom nawilżenia, a także tworzą warstwę ochronną przed czynnikami zewnętrznymi. Bez nich trudno jest zbudować odpowiedni fundament zdrowej skóry. Kliknij po zatołpionych specjalistów  https://bit.ly/4aWKo8y</t>
  </si>
  <si>
    <t>nie idżcie, tylko BIEGNIJCIE do Hebe! Właśnie trwa tam promocja -70% na drugi, zatołpiony produkt  Idealna okazja, by uzupełnić swoje zapasy lub poznać produkty, które zawsze Was interesowały ❤️</t>
  </si>
  <si>
    <t>uwaga! Mamy dla Was zatołpione nowości! ✨ Poznajcie naszą drużynę specjalną do odbudowy bariery hydrolipidowej: serum-olejek regenerujące, krem-balsam i żelowy olejek do mycia twarzy i oczu  Wszystkie kosmetyki zawierają w sobie ceramidy i mnóstwo innych dobroci! Sprawdźcie sami  https://bit.ly/49G7ejB</t>
  </si>
  <si>
    <t>za każdym razem! Czy Wy też tak macie podczas mycia twarzy?</t>
  </si>
  <si>
    <t>skin streaming, to trend na minimalną rutynę pielęgnacyjną, która składa się tylko z tych kosmetyków, które mają wpływ na skórę. W takiej rutynie znajdują się:
✨składniki, których działanie jest poparte badaniami 
✨kosmetyki, które są ukierunkowane na konkretne potrzeby skóry 
Korzystasz z tego trendu?
ps 
ta linia kosmetyków zdecydowanie wpisuje się w trend  https://bit.ly/3UdR3o7</t>
  </si>
  <si>
    <t>chyba każda z nas doświadczyła tego chociaż raz w życiu! To nie koniec świata. Wiadomo, że oczyszczająca rutyna pielęgnacyjna byłaby lepsza, ale gdy już przytrafi nam się zapomnieć, to polecamy postawić na:
 porządne oczyszczenie i złuszczenie, np. takie bit.ly/49dnUhW 
 mocne nawilżenie, koniecznie takie bit.ly/43zOwbS 
ps
wiecie, że w Hebe trwa aktualnie promocja? Drugi, tańszy produkt kupisz aż 70% taniej.</t>
  </si>
  <si>
    <t>wiesz, że porów nie da się magicznie otworzyć i zamknąć ? To bardzo często powtarzany MIT! Poznaj nasz kosmetyk do zadań specjalnych, który skutecznie oczyszcza pory  https://bit.ly/3TzFreJ 
ps
złap nasz kosmetyk do porów TANIEJ! W Hebe trwa aktualnie promocja. Drugi, tańszy produkt kupisz aż 70% taniej.</t>
  </si>
  <si>
    <t>zatołpione! Potrzebujemy Waszej pomocy ❤️ Na portalu @glamour.pl trwa właśnie głosowanie na TOP kosmetyki 2024! W zestawieniu znalazły się też nasze perełki 
w kategorii włosy pielęgnacja, twarz dermokosmetyki, ciało ujędrnianie, twarz złuszczanie i twarz serum  Głosowanie tutaj  https://bit.ly/446p2U1</t>
  </si>
  <si>
    <t>ręka do góry w komentarzu, kto też tak ma ‍♀️! Mało jest rzeczy pewnych w życiu, ale to, że przed ważnym wyjściem nasza skóra zrobi nam niespodziankę, jest bardziej niż pewne!   
ps
wiecie, że w Hebe trwa aktualnie promocja? Drugi, tańszy produkt kupisz aż 70% taniej.</t>
  </si>
  <si>
    <t>powiedz nam, jaki masz typ skóry, a my w komentarzu podpowiemy Ci, jakie kosmetyki się u Ciebie sprawdzą 
ps
wiecie, że w Hebe trwa aktualnie promocja? Drugi, tańszy produkt kupisz aż 70% taniej.</t>
  </si>
  <si>
    <t>poznajcie... ideal age! To seria nowych kosmetyków wypełnionych peptydami, hialuronem i witaminą C. Kto już nie może doczekać się testów? ❤️</t>
  </si>
  <si>
    <t>idą NOWOŚCI! Domyślacie się, jakie kosmetyki dla Was szykujemy?</t>
  </si>
  <si>
    <t>poradzisz sobie z tym zadaniem ? Podaj odpowiednią kolejność w komentarzu ― szukamy mistrzyni rutyny pielęgnacyjnej!</t>
  </si>
  <si>
    <t>weekendowe dylematy! Iść spać, czy postawić na domowe spa? ‍♀️
Co dziś wybieracie?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</si>
  <si>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kiedy ostatnio widziałaś swój krem z filtrem  ? Jeszcze we wrześniu? Sprawdź jego datę ważności przed ponownym użyciem. Czeka nas coraz więcej słońca, warto uzbroić się w nowego strażnika naszej skóry.</t>
  </si>
  <si>
    <t>hialuronowy, czyli jaki? 
Przygotowaliśmy dla Was FAQ na temat kwasu hialuronowego. Łapcie i nakładajcie. Wiadomo. 
1. Kwas hialuronowy, co to takiego?
- to substancja, która naturalnie występuje w ludzkim ciele, między innymi w stawach, oczach, nerkach, strunach głosowych. Aż 50% znajduje się w skórze. Razem z wiekiem, produkcja kwasu hialuronowego w ciele maleje.
2. Jak działa kwas hialuronowy?
- Gwarantuje tkance sprężystość, elastyczność, odpowiednie nawodnienie i napięcie.
3. Kto powinien go stosować?
- Kwas hialuronowy jest polecany głównie osobom o suchej i szorstkiej skórze, a także cerze dojrzałej. Może być używany przez właścicieli skóry wrażliwej, podrażnionej i czerwieniącej się.
4. Czy może powodować alergie?
- To składnik kompatybilny ze skórą, dzięki czemu nie powoduje alergii.
Przekonani? 
ps Kupisz go w drogerii Super-Pharm w promocji -40%. Przy okazji możesz wziąć udział w naszej szalonej loterii!</t>
  </si>
  <si>
    <t>tak wygląda enzymatyczna rewolucja po 5 dniach! 
Kinga podsumowała metamotfozę: "Nie jestem łatwym przykładem. Moja cera jest strasznie wrażliwa i reaguje podrażnieniem na 90% kosmetyków. Zazwyczaj omijam wszystkie enzymatyczne kosmetyki, ale przy tych z moją buzią naprawdę nic złego się nie działo." 
To co, kto biegnie po wiosenne odświeżenie?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</si>
  <si>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już jutro wiosna! Przygotuj skórę na więcej słońca ☀️ Podrzucamy małą ściągawkę ile kremu SPF powinniśmy aplikować na twarz i szyję! 
Pamiętajcie, że to jedynie zbliżona ilość ― niektórzy będą potrzebować trochę więcej, a nie którzy trochę mniej kremu.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</si>
  <si>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poznaj zasadę gąbki 
Bardzo sucha gąbka nie wchłania od razu wody. Dopiero gdy zaczyna być wilgotna, momentalnie nią nasiąka. Podobnie jest ze skórą. Nakładaj krem, serum czy maskę na lekko wilgotną skórę. Wtedy dużo lepiej wchłonie składniki aktywne zawarte w kosmetyku. Idealnie do tego zadania spradzą się toniki!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</si>
  <si>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iconic duo ― spf + serum z witaminą C ☀️ ! To, że krem z filtrem należy nakładać codziennie, wiedzą wszyscy, ale czy wiedzieliście, że dzięki temu połączeniu możecie wzmocnić jakość fotoochrony? Serum z witaminą C to również świetny antyoksydant, który oddziałuje na opóźnienie procesów starzenia 
ps
W @super.pharm wystartowała właśnie promocja -40%  na wszystkie kosmetyki tołpa. Ale to nie koniec! Rejestrując swój paragon za zakupy, możecie wygrać w loterii. Do wygrania są Iphone15, Apple Watch, szczoteczka soniczna FOREO i wiele więcej ✌
Promocja obowiązuje stacjonarnie i... online  https://bit.ly/3P5cyFD</t>
  </si>
  <si>
    <t>powiedzmy sobie prawdę w oczy... zimą dbanie o skórę ciała nie jest priorytetem. Dlatego przypominamy ― wiosna już za rogiem  Na ten czas polecają się kosmetyki z serii dermo body. Nawilżenie i działanie antycellulitowe to nasz must have na cieplejszy czas ❤️
ps wskocz do Super-Pharm, gdzie trwa promocja -40% na kosmetyki tołpy, zrób zakupy za 50 zł i weź udział w loterii. Przygotowaliśmy ponad 300 nagród! 
http://www.skuteczna-loteria-tolpa.pl/</t>
  </si>
  <si>
    <t>wiosenne porządki... na głowie! Postaw na oczyszczenie z odbudową po zimie 
Te trzy produkty z linii enzyme kompleksowo zaopiekują się Twoimi włosami 
W SUPER-PHARM Poland wystartowała właśnie promocja -40%  na wszystkie kosmetyki tołpa. Ale to nie koniec! Te 3 kosmetyki dostaniecie teraz za niecałe 60 zł, a to oznacza, że rejestrując swój paragon za zakupy, możecie wygrać w loterii. Do wygrania są Iphone15, Apple Watch, szczoteczka soniczna FOREO i wiele więcej ✌
Promocja obowiązuje stacjonarnie i... online  https://bit.ly/3P5cyFD</t>
  </si>
  <si>
    <t>czy Wam też przed nadejściem miesiączki pogarsza się stan skóry? To normalne ❤️ ! Wszystko przez zmniejszoną w tym czasie produkcję estrogenów i progesteronu, które niwelują działanie androgenów, a te z kolei wpływają na wydzielanie łoju. Dlatego warto w tym czasie używać kosmetyków normalizujących i antybakteryjnych. Idealnie sprawdzi się seria sebio  
ps wskocz do Super-Pharm, gdzie trwa promocja -40% na kosmetyki tołpy, zrób zakupy za 50 zł i weź udział w loterii. Przygotowaliśmy ponad 300 nagród! 
http://www.skuteczna-loteria-tolpa.pl/</t>
  </si>
  <si>
    <t>słyszeliście kiedyś, że "skóra przyzwyczaja się do kosmetyków"  ? To często powtarzany MIT! Jeżeli działanie obecnie używanego przez nas kosmetyku '"słabnie", oznacza to tylko, że zmieniły się potrzeby naszej skóry. Dlatego zaufanie swojej rutynie pielęgnacyjnej nie jest niczym złym. Jaki jest Wasz sprawdzony, ulubiony, zatołpiony kosmetyk? 
ps wskocz do Super-Pharm, gdzie trwa promocja -40% na kosmetyki tołpy, zrób zakupy za 50 zł i weź udział w loterii. Przygotowaliśmy ponad 300 nagród! 
http://www.skuteczna-loteria-tolpa.pl/</t>
  </si>
  <si>
    <t>pielęgnacyjne trio, które świetnie działa razem  ! Jego supermoce to złuszczanie połączone z nawilżeniem ― czyli wszystko, czego potrzebuje skóra wiosną!  
W @super.pharm wystartowała właśnie promocja -40%  na wszystkie kosmetyki tołpa. Ale to nie koniec! Te 3 kosmetyki dostaniecie teraz za niecałe 54 zł, a to oznacza, że rejestrując swój paragon za zakupy, możecie wygrać w loterii. Do wygrania są Iphone15, Apple Watch, szczoteczka soniczna FOREO i wiele więcej ✌
Promocja obowiązuje stacjonarnie i... online  https://bit.ly/3P5cyFD</t>
  </si>
  <si>
    <t>nie wyciskaj ‍♀️ ! Dlaczego? To tylko chwilowa skuteczność zabiegu, który często prowadzi do wykwitów ropnych, a później do blizn i przebarwień. Za to enzymy świetnie sobie radzą, złuszczając naskórek i eliminując ten problem!  https://bit.ly/48eALjH</t>
  </si>
  <si>
    <t>macie swój harmonogram pielęgnacji? Może stosujecie się do zasad skin cycling? ♻️
Naszym celem na wiosnę jest promienna skóra bez zaskórników  Seria enzyme sprawdza się tu idealnie   https://bit.ly/48eALjH</t>
  </si>
  <si>
    <t>nasz sposób na promienną skórę ⭐ ? Nawilżenie + oczyszczenie! Przygotuj skórę na wiosnę z enzymami!  https://bit.ly/48eALjH</t>
  </si>
  <si>
    <t>co powiedziałaby Twoja skóra?
ps
W Hebe aktualnie trwa promocja do -50% na kosmetyki do pielęgnacji twarzy!  https://bit.ly/48rlYlJ</t>
  </si>
  <si>
    <t>zdrowa cera jest jak puzzle ! Ważny jest każdy element układanki. Nawilżanie, używanie SPF, czy dbanie o higienę skóry jest podstawą. Co jeszcze dodałybyście do zielonych flag pielęgnacji?  
ps
W Hebe aktualnie trwa promocja do -50% na kosmetyki do pielęgnacji twarzy! 
 https://bit.ly/48rlYlJ</t>
  </si>
  <si>
    <t>regularność to podstawa  ! Stosowanie peelingu enzymatycznego wygładza skórę o 10% i zwęża pory o 15% już po 4 użyciach  https://bit.ly/3SLi7eV</t>
  </si>
  <si>
    <t>zaskórniki ― co robić, a czego nie? Seria enzyme poleca się do zdrowego zwalczania tych niedoskonałości  https://bit.ly/48eALjH</t>
  </si>
  <si>
    <t>kwas hialuronowy ― znacie go? 
Ten składnik idealnie sprawdza się w pielęgnacji twarzy, ale również... włosów! 
Znajdziecie go w produktach serii hair rituals    https://bit.ly/3SkuInT</t>
  </si>
  <si>
    <t>glass skin ― czy to w ogóle osiągalne? 
Dla niektórych tak, ale pamiętajcie, że nie wszystko zależy od nas. Przykład? Na wielkość porów wpływają nie tylko kosmetyki, ale również genetyka! 
Złapcie naszego ulubieńca, który zdecydowanie wie, jak dobrze zadbać na skórę  https://bit.ly/3SLi7eV</t>
  </si>
  <si>
    <t>"Rozdwojone końcówki można scalić"
To MIT! Jeżeli chcesz zadbać o swoje włosy, zrób to już teraz. Odżywki z serii hair rituals wzmocnią je i będą mogły zapobiec niszczeniu w przyszłości. 
https://bit.ly/3OlSpem</t>
  </si>
  <si>
    <t>komu nie zdarzył się choć jeden taki błąd, niech pierwszy rzuci kamieniem! 
Spokojnie, wszystko można zmienić ― zacznij od kosmetyków.  Hair rituals poleca się do odpowiedzialnej pielęgnacji włosów.  https://bit.ly/3vOlrwM</t>
  </si>
  <si>
    <t>czy wiesz, że wypryski na twarzy często pojawiają się z powodu niedostatecznego nawilżenia skóry? 
Stosowanie pielęgnacji z kwasami oraz silnymi składnikami aktywnymi przez długi czas, może pogorszyć jej stan. 
Dlatego pamiętaj o odpowiednim nawilżeniu ― to podstawa szczęśliwej cery!
ps
Świetnie sprawdzi się do tego seria hydrativ  https://bit.ly/3vLtPwL</t>
  </si>
  <si>
    <t>puszące się włosy? Po pomoc zapraszamy tędy  
Odżywkę bez spłukiwania z serii hair rituals możesz nakładać również na suche włosy, czyli również wtedy, gdy potrzebują nawilżenia w ciągu dnia 
Złapiecie ją tu</t>
  </si>
  <si>
    <t>włosy na ubraniach, podłodze i umywalce są zupełnie normalne! 
Zadbaj o skórę głowy i zmniejsz ich wypadanie. Jak?
Z nawilżającym szamponem i serum  
https://bit.ly/3vOlrwM</t>
  </si>
  <si>
    <t>"włosy często Ci się przetłuszczają? Musisz myć je rzadziej." 
To często powtarzany... MIT❗
Jeżeli chcesz zmniejszyć wydzielanie sebum skóry głowy, sprawdź serum z serii hair rituals! 
Lekka, nieobciążająca formuła koi i nawilża. 
https://bit.ly/48216l2</t>
  </si>
  <si>
    <t>moglibyśmy opowiadać Wam, dlaczego seria Hair Rituals jest wspaniała...
ale w tym przypadku, niech efekty powiedzą same za siebie! 
Rozpocznij metamorfozę  https://bit.ly/3vOlrwM</t>
  </si>
  <si>
    <t>komu zdarzało się kupić odżywkę tylko na podstawie koloru opakowania lub fajnego zapachu? 
Zdecydowanie Cię rozumiemy! Łatwo jest się zagubić we wszystkich włosowych określeniach i wtedy pozostaje tylko instynkt 
Dlatego przychodzimy z pomocą:
 efekt botoksu dla wysokoporowatych 
 efekt laminacji dla średnioporowatych
 efekt plumpingu dla niskoporowatych 
Odżywki dostępne tutaj  https://bit.ly/42iibWA</t>
  </si>
  <si>
    <t>kto też tak ma? ‍♀️
 Co najbardziej denerwuje Cię podczas mycia włosów? 
Linia hair rituals poleca się na umilenie tego czasu ― zapach włosów po pielęgnacji tymi kosmetykami jest warty wielu poświęceń 
https://bit.ly/3vOlrwM</t>
  </si>
  <si>
    <t>a) piękny zapach
b) efekt końcowy
c) szybkie efekty
Co uważacie za największy plus serii hair rituals? 
Czekamy na Wasze odpowiedzi w komentarzach! 
https://bit.ly/3vOlrwM</t>
  </si>
  <si>
    <t>to już ostatni dzień, by dołączyć do konkursu! nagrody? 
I etap ― zestaw kosmetyków hair rituals (x50)
II etap ― Dyson AirWrap
Dołącz do grupy  tołpa, małe wielkie rozmowy</t>
  </si>
  <si>
    <t>zadbaj o swoje włosy i... wygraj Dyson Airwrap! 
Na naszej grupie czeka na Was konkurs, w którym szukamy 50 testerek linii hair rituals 
Zasady są bardzo proste, szczegóły znajdziesz tutaj facebook.com/groups/malewielkierozmowy</t>
  </si>
  <si>
    <t>jak długo szukałaś swojego idealnego SPF 50? 
https://bit.ly/4aXHAIN</t>
  </si>
  <si>
    <t>jak opisałabyś status Waszej relacji? 
- przyjaciele!
- dobrzy znajomi.
- musimy się poznać!</t>
  </si>
  <si>
    <t>laureatka konkursu „Twoja droga do skutecznej pielęgnacji” odebrała główną nagrodę! 
Jakie to uczucie? Śledźcie nasz profil, bierzcie udział w konkursach i przekonajcie się same! 
Trzymamy za Was kciuki! ✊</t>
  </si>
  <si>
    <t>brrr! Zimno się zrobiło. Czują to dłonie, uszy, nos i... nasza skóra. 
Chodź, podpowiemy Ci na co zwrócić uwagę podczas zimowej pielęgnacji! ✌
_______
Tutaj znajdziesz krem ochronny na bazie oleju awokado, oleju jojoba, oleju makadamia, masła shea i ekstraktu z miodu: https://bit.ly/48qloWk</t>
  </si>
  <si>
    <t>wszystko idzie zgodnie z planem?</t>
  </si>
  <si>
    <t>nowy rok pachnie! Świeżością, tajemnicą i ekscytacją.  Inspirujące zapachy kosmetyków body&amp;soul, rozwijają się wraz z Twoimi nowymi przygodami. Zabierz je w podróż przez kolejne dni i miesiące. 
 spokój – balsam do ciała to wspólna chwila relaksu. Zmiękcza, nawilża i łagodzi podrażnienia. Otula nutą jaśminu, kardamonu i paczuli.  LINK
 koncentracja – krem do ciała. Sięgnij po niego, gdy potrzebujesz skupienia. Stawia na detoksykację, odżywianie i odbudowę płaszcza hydrolipidowego.  LINK
 energia – sorbet do ciała. Ładunek pozytywnej energii. Ujędrnia, energetyzuje i wspiera mikrobiom skóry.  LINK
Dostępne na tolpa.pl i w Hebe. ✨</t>
  </si>
  <si>
    <t>zima to nie tylko opowieść o białym puchu. ❄️ To także historia o pielęgnacji. Wymagającej, ale czułej. Pełnej nawilżenia i odżywienia.
Zimą gruczoły łojowe pracują wolniej. A mroźne powietrze potrafi nieźle zamieszać. Czy wiesz, że skóra traci wtedy 2 razy więcej wody niż latem? 
 Czas na akcję ratunkową! Kosmetyki z serii hydrativ kompleksowo Ci w tym pomogą: https://bit.ly/3S4DyH8 
Delikatnie oczyszczaj, skutecznie nawilżaj.  
Raz czy dwa razy w tygodniu zapewnij skórze małe spa z regenerującą maską: https://bit.ly/48IBha3 
Znasz potrzeby swojej skóry? Ona lubi to!</t>
  </si>
  <si>
    <t>cel na nowy rok: promienna i zdrowa skóra ✨
Wyzwanie przyjmuje seria kosmetyków enzyme: https://tolpa.pl/catalogsearch/result/?q=enzyme</t>
  </si>
  <si>
    <t>życzymy Wam udanego wieczoru! ✨ Nieważne, czy zamierzacie spędzić go z paczką chipsów, z 253647- etapową pielęgnacją, czy przyjaciółmi na domówce. Wszystkiego tołpowego na Nowy Rok!</t>
  </si>
  <si>
    <t>co to, co to?</t>
  </si>
  <si>
    <t>jaki sylwester taki cały rok? Niech zatem będzie glow! 
Przygotuj się na zabawę z tym zatołpionym trio.  
enzymatyczne serum rozświetlające: https://bit.ly/4azEWsK
--&gt; eliminuje szary naskórek i zaskórniki
--&gt; potęguje działanie antyoksydacyjne wit. C i kurkumy dla efektu naturalnego blasku 
✨ maseczka rozświetlająca przeciw oznakom zmęczenia: https://bit.ly/41CT9B8
--&gt; niweluje oznaki zmęczenia
--&gt; rozjaśnia i wygładza skórę
️ my skin changer oh my glow krem pod oczy: https://bit.ly/3RGlku7
--&gt; przywraca świetlistość 
--&gt; eliminuje cienie, worki i opuchnięcia
Kosmetyki dostępne na tolpa.pl i w Hebe Polska.</t>
  </si>
  <si>
    <t>ho, ho, ho!
Życzymy Wam spokoju i cudownych chwil spędzonych z bliskimi. Samych pyszności i radości z każdym kolejnym kęsem sernika. A także uśmiechu, by z dystansem znosić podpytywanie babci o wnuki. Niech najbliższe dni napełnią Was ciepłem, czułością i... błogim nicnierobieniem.
Odpoczywajcie ❤️</t>
  </si>
  <si>
    <t>wszystko gotowe? Teraz wystarczy już tylko podrzucić  pod choinkę. I obserwować uśmiech bliskich ♥️ 
Czas na spokój. Ściskamy Was czule. ✨
psst. Prezenty last minute czekają na Was w Hebe Polska: https://bit.ly/3vcmS7R</t>
  </si>
  <si>
    <t>a co gdyby pod choinką znaleźć energię? Tak akurat, na Nowy Rok? 
Mówisz, masz! Zatołpiony, pełen mocy zestaw czeka tutaj: https://bit.ly/47U3DxO i u naszych partnerów.</t>
  </si>
  <si>
    <t>podaruj moc witaminy C na prezent. Zatołpione zestawy polecają się pod choinkę! 
Złapiesz je tutaj: https://bit.ly/47U3DxO i u naszych partnerów.</t>
  </si>
  <si>
    <t>jeśli znasz kogoś, kto:
 w wannie pełnej piany mógłby nawet zamieszkać
 wierzy w siłę ziół, choć czasem silniejsze są cziperki
‍♀️ chce zacząć medytować, ale lubi też seriale
 w życiu zawsze kieruje się zapachem.
Ten zestaw jest dla niej/niego
znajdziesz go na https://tolpa.pl/
PS znasz taką osobistość? Oznacz ją w komentarzu.</t>
  </si>
  <si>
    <t>półmetek grudnia. Odliczanie do świąt. W tym roku włączony tryb pełen spokoju.
Na zmarznięte ręce - wełniane rękawiczki. Do żołądka szybka dostawa aromatycznej herbaty z miodem. A na prezenty? tołpa!  
Dla Ciebie i bliskich. https://bit.ly/47U3DxO
Wybierz zestaw dla mamy, wujka lub brata. A potem odpocznij sobie. Lub udekoruj choinkę. Jak wolisz. 
pssst. Zestawy teraz taniej. Dostaniesz je na tolpa.pl.</t>
  </si>
  <si>
    <t>przytul spokój. I poczuj święta tu i teraz. 
Nasze zestawy idealnie sprawdzają się w roli podarunków. Kto pisze się na taki prezent?  
psssst. Ten i wiele innych zestawów znajdziesz tutaj: https://bit.ly/47U3DxO ✨</t>
  </si>
  <si>
    <t>krąży pogłoska, że nasze nowości hair rituals podbiły Wasze serca.  Który kosmetyk jest Twoim -naj -naj -naj? Opowiadajcie! 
A może jeszcze się nie znacie? Czas nadrobić zaległości: https://bit.ly/47T8TlE
ps Zdjęcia metamorfozy pochodzą od @theania.t</t>
  </si>
  <si>
    <t>jaki jest Twój ulubiony? ‍♀️✨</t>
  </si>
  <si>
    <t>grudzień nie rozpieszcza Twoich dłoni. Czas zająć się nimi kompleksowo. Sezon rękawiczek, ogrzewaczy i regularnego smarowania rozpoczęty! Co jeszcze dodasz do naszego zimowego niezbędnika?
 Zaproś zatołpione ananasowe serum do rąk i paznokci z serii enzyme do swojej pielęgnacji:  https://bit.ly/3NbxKc2 Nie tylko nawilży. Także wygładzi, wyrówna koloryt skóry i nada jej zdrowy blask.</t>
  </si>
  <si>
    <t>cześć. To ja. Ten w czerwonym. Jeszcze przez 6 godzin czekam na zgłoszenia w konkursie. Chodź prędko. https://bit.ly/3NCtX8b
- Mikołaj</t>
  </si>
  <si>
    <t>puk, puk. Czy Mikołaj już dzisiaj był u Ciebie?  Co dobrego przyniósł?
U nas w tym roku długo wyczekiwane ananaskowe trio do pielęgnacji stóp: https://bit.ly/3N9L7ti!  
Niezawodne i pięknie pachnące. Wszyscy przecież dobrze wiemy, że jak dbać o ciało, to od stóp do głów! Komu przydałby się taki zestaw?</t>
  </si>
  <si>
    <t>kto chciałby taki zestaw pod choinkę, ręka do góry! 
https://bit.ly/4a3O9cr 
Czas szepnąć na uszko Mikołajowi  Pomożemy!</t>
  </si>
  <si>
    <t>jesteśmy fanami prostych rozwiązań. Krótkich składów. I... praktycznych upominków. Aut(h)enticznie!
Ty też? Świetnie się składa. Mamy takie dla Ciebie. Tędy po najlepsze prezenty: https://bit.ly/47U3DxO</t>
  </si>
  <si>
    <t>hoł, hoł, hoł  Grudniowe odliczanie do świąt rozpoczęte! Niech będzie w tym roku spokojne jak zimowy spacerek. I słodkie jak kubek gorącego kakao z piankami. ☕Oczekiwanie na święta to czas ciepła i drobnych radości. A my mamy dla Was całe zestawy przyjemności: https://bit.ly/47U3DxO</t>
  </si>
  <si>
    <t>https://www.facebook.com/miyomakeup/posts/pfbid023Lgao7bRXvGwpzcmGNhK9ym2gHbii5UxGNRcoygo4tnS5SUR8GaG2ErkbvmkWwEtl</t>
  </si>
  <si>
    <t>https://www.facebook.com/miyomakeup/posts/277549642107909:277549642107909</t>
  </si>
  <si>
    <t>https://www.facebook.com/miyomakeup/posts/pfbid02g9JZfE1Bc91t7wdq4fvFCJnYhBbhd1n7ukt9vhVxNJ5r3q5gC5kcVf8GSQAXa89Zl</t>
  </si>
  <si>
    <t>https://www.facebook.com/miyomakeup/posts/pfbid0fMmGVwBKuZrShdFzzmdMCBdfgRZM6w7QDVGHC8WiqHQXCK3o7YZgEyfyqgRnAJzel</t>
  </si>
  <si>
    <t>https://www.facebook.com/miyomakeup/posts/pfbid0U5vX5oDjbmAKyus4fkMPqVPTczPzqJmFRXSySPf4XBGdVMwH7hJXGbzsNzLngFcFl</t>
  </si>
  <si>
    <t>https://www.facebook.com/miyomakeup/posts/pfbid0FVCUjkHhsqmwGLGYmVyXLesUDa6WBRDqeN2GETSvcB1xFztS3uDyy2qRdhm4FSSYl</t>
  </si>
  <si>
    <t>https://www.facebook.com/miyomakeup/posts/pfbid0xwTbBUn7wAiiZ6jzP6ckuEqUC8ZxBBMTcVETKQdHLuWbc4NyNe8uAzTKLKcYnd8hl</t>
  </si>
  <si>
    <t>https://www.facebook.com/miyomakeup/posts/pfbid0RoZTgvqnaQeykatTdb4TnawUFCTeNXRKaFePKYVF4Wwc8RzfPWvHac8MkMZ9B4znl</t>
  </si>
  <si>
    <t>https://www.facebook.com/miyomakeup/posts/pfbid023VkJ8hbckWv2ZbBVJm2dwJmMvU73o98T5HqSAGiNNVLJgFi3n6JMw3ZyUu2wCwg7l</t>
  </si>
  <si>
    <t>https://www.facebook.com/miyomakeup/posts/pfbid02YUVRVky8Mks5GSTdFUWPMWnpLi3KjZSuMJPgnmJdCN7RaBFboC91azexaybChet5l</t>
  </si>
  <si>
    <t>https://www.facebook.com/miyomakeup/posts/383715760810701:383715760810701</t>
  </si>
  <si>
    <t>https://www.facebook.com/miyomakeup/posts/pfbid035tLKSfTTRJe5AG2UHNrkUnDMXFfWaSMPVkBk9YtHEF1UPVUJAdDT77EGFfKErKefl</t>
  </si>
  <si>
    <t>https://www.facebook.com/miyomakeup/posts/pfbid0jsRyhXXLHDjTCgcvFUSQMmkjRuSkUDEEAnDgbNdy5zRuhLGNdU9G88iJnsNJSmVYl</t>
  </si>
  <si>
    <t>https://www.facebook.com/miyomakeup/posts/375083451860494:375083451860494</t>
  </si>
  <si>
    <t>2024-06-10T07:29:31.000Z</t>
  </si>
  <si>
    <t>2024-06-10T06:58:11.000Z</t>
  </si>
  <si>
    <t>2024-04-15T12:34:04.000Z</t>
  </si>
  <si>
    <t>2024-04-08T09:49:10.000Z</t>
  </si>
  <si>
    <t>2024-03-21T10:00:37.000Z</t>
  </si>
  <si>
    <t>2024-03-18T23:00:15.000Z</t>
  </si>
  <si>
    <t>2024-03-16T17:00:30.000Z</t>
  </si>
  <si>
    <t>2024-03-15T13:00:33.000Z</t>
  </si>
  <si>
    <t>2024-03-14T09:58:37.000Z</t>
  </si>
  <si>
    <t>2024-01-08T13:01:48.000Z</t>
  </si>
  <si>
    <t>2024-01-03T09:55:35.000Z</t>
  </si>
  <si>
    <t>2024-01-03T09:51:20.000Z</t>
  </si>
  <si>
    <t>2023-12-22T06:18:24.000Z</t>
  </si>
  <si>
    <t>2023-12-22T06:10:48.000Z</t>
  </si>
  <si>
    <t>Mini kolekcja we współpracy z Beautyvtricks jest już dostępna na naszej stronie 
https://www.miyomakeup.com/pl/collabs/miyo-x-beautyvtricks
Dodatkowo, na kod bvt20 macie 20% rabatu na pozostałe produkty Vanessy</t>
  </si>
  <si>
    <t>Dzisiaj na naszą stronę dołączyła czerwona konturówka nr 10 Lovesick 
Zakochacie się od pierwszego użycia
https://www.miyomakeup.com/pl/lip-contour-scriber-no-01-05</t>
  </si>
  <si>
    <t>‍ Witaj w naszym świecie kosmetycznych Girl Bossów! ‍
Czy marzysz o kosmetykach, które podkreślą Twoją siłę i determinację? Pragniesz wyrazić swój unikalny styl w sposób kreatywny i ekscytujący? Mamy coś specjalnego dla Ciebie!
 Grafiki stworzone przez Oluczkę 
Każdy nasz produkt ozdobiony jest grafikami autorstwa utalentowanej Oluczki. Jej prace dodają naszym kosmetykom niepowtarzalnego uroku i stylu!</t>
  </si>
  <si>
    <t>Nasze Mystic Eye Stick w akcji 
sięgaj po Sticki w odcieniach Full Moon, Falling Stars i Retrograde -  wiosna to czas na next-level look!
https://www.miyomakeup.com/pl/mystick-eye-stick-no-01-03</t>
  </si>
  <si>
    <t>Cappucino vs Mint 
Czy uda Ci się wybrać tylko jeden?</t>
  </si>
  <si>
    <t>Wegańska kredka do oczu o kremowej formule i przepięknych kolorach. Czego chcieć więcej? 
Wpadajcie na zakupy : https://www.miyomakeup.com/pl/</t>
  </si>
  <si>
    <t>Nowa pozycja w kolekcji Girl Boss we współpracy z artystką @oluczka__ 
Od dzisiaj dostępna na naszej stronie, a już wkrótce stacjonarnie w drogeriach  SUPER-PHARM Poland</t>
  </si>
  <si>
    <t>Nasza nowa 5ka w swoim naturalnym środowisku 
Pistachio Gelato dostępna na https://www.miyomakeup.com/pl/</t>
  </si>
  <si>
    <t>Naturalny efekt &amp; promienna cera! Delikatny podkład nawilżający, kryjący niedoskonałości, gwarantujący długotrwały, perfekcyjny makijaż! Testowaliście? 
https://www.miyomakeup.com/pl/beauty-skin-foundation-no-00-03</t>
  </si>
  <si>
    <t>Macie swój ulubiony odcień bronzera od @beautyvtricks ? 
Milk Chocolate
Sweet Brownie
Dark Praline
https://www.miyomakeup.com/pl/collabs/miyo-x-beautyvtricks</t>
  </si>
  <si>
    <t>Na naszej stronie zostało już niewiele sztuk palet sióstr Miyo: Fog_in_the_garden i Inchidris 
To już ostatnia szansa na zakup, także radzimy się pospieszyć! ‍♀️
https://www.miyomakeup.com/</t>
  </si>
  <si>
    <t>https://www.miyomakeup.com/pl/collabs/miyo-x-beautyvtricks</t>
  </si>
  <si>
    <t>https://www.miyomakeup.com/pl/lip-contour-scriber-no-01-05</t>
  </si>
  <si>
    <t>https://www.miyomakeup.com/pl/mystick-eye-stick-no-01-03</t>
  </si>
  <si>
    <t>https://www.miyomakeup.com/pl/</t>
  </si>
  <si>
    <t>https://www.miyomakeup.com/pl/beauty-skin-foundation-no-00-03</t>
  </si>
  <si>
    <t>https://www.miyomakeup.com/</t>
  </si>
  <si>
    <t>http://WWWLOSY.PL/</t>
  </si>
  <si>
    <t>http://www.napieknewlosy.pl/</t>
  </si>
  <si>
    <t>linki</t>
  </si>
  <si>
    <t>Nowy tydzień, nowa promocja! ☀️
Z okazji dnia dziecka przygotowaliśmy specjalny rabat na wybrane produkty w @sklepnapieknewlosy ️
Tylko do niedzieli kosmetyki Hairmoji kupicie z 10% rabatem! Dodatkowo przeceniliśmy Fluffy oraz Murky Co-wash o 5%! 
Sprawdź dostępne produkty i wybierz prezent dla siebie! 
#promocja #hairytalecosmetics #hairmoji #pielegnacjawlosow #cowash #wcierkadowłosów</t>
  </si>
  <si>
    <t>Aktywator skrętu, a może aktywator wygładzenia?  Nasz produkt sprawdzi się zarówno dla kręconowłosych, jak i tych z prostszymi kosmykami‍♀️
Aktywator Juicy Curls zawiera składniki utrwalające, dlatego można stosować go solo, jak i w duecie z żelem. Dodatkowo w składzie znajdziesz ceramidy oraz  filtr UV - Twoje włosy będą chronione!
#aktywatorskrętu #pielegnacjawlosow #włosing #kreconewlosy #wygladzaniewlosów #hairmoji #hairytalecosmetics</t>
  </si>
  <si>
    <t>Zacznij swoją przygodę z zapuszczaniem włosów!
Wybierz wcierkę On Fire o przyjemnym zapachu korzennej pomarańczy  W składzie znajdziesz chrzan, pieprz czarny, kardamon, kakao, imbir, aktywny peptyd, niacynamid i kompleks nawilżający.  
Twoja skóra głowy Ci podziękuje, odwdzięczając się wysypem baby hairów! ❤️
#wcierkadowłosów #pielegnacjawlosow #włosing #hairmoji #hairytalecosmetics</t>
  </si>
  <si>
    <t>DRAGON WASH 
Nasz oczyszczający szampon  oparty jest na łagodnym detergencie anionowym: Sodium Lauroyl Lactylate. Ale czy anionowe detegrenty czynią go rypaczem? Nie! 
Dodatkowo znajdziecie tu łagodne glukozydy i nawilżający pantenol!
Oczyszczające działanie wzmocnione jest dodatkiem kwasu cytrynowego, który zapewnia Dragonowi działanie chelatujące 
Skład wzbogacają ramnolipidy wytwarzane przez bakterie Pseudomonas aeruginosa, stanowiące biosurfaktanty, czyli naturalne detergenty 
Jednak najistotniejszym składnikiem działającym na skórę głowy jest surowiec Saniscalp®. To składnik aktywny powstały w procesie biokonwersji nasion marakui, pochodzących z przemysłu spożywczego, co czyni go kosmetykiem #lesswaste. 
Chroni i koi skórę głowy, zwłaszcza tę z tendencją do swędzenia i łupieżu.
Nasz Smok ma potwierdzone badaniami działanie przeciwdrobnoustrojowe w kierunku Malassezia Furfur - działa przeciwłupieżowo i seboregulująco.
Nie zapominajmy o cudownym, rajskim zapachu marakui z nutką ananasa i smoczego owocu, który umili każdy WŁOSING!</t>
  </si>
  <si>
    <t>Witamy tuż przed dwudzionkiem!
Dzisiaj zajrzymy od kuchni do produktów Hairy Tale Cosmetics  oraz Hairmoji 
Czy wiecie, jakie cuda technologiczne się w nich znajdują i jak powstają? A może wahacie się w wyborze produktów (przy okazji naszej promocji na CAŁĄ markę HTC ) i nie wiecie, co takiego robią z włosami?
Przychodzimy z pomocą! 
Zapraszamy do zapoznania się z najbardziej innowacyjnymi składnikami w naszych kosmetykach</t>
  </si>
  <si>
    <t>Dziś Tłusty Czwartek, dzień słodkości  - a więc oczywistym wyborem na dzisiejszy post jest nasz SWEET CLEANS marki Hairmoji 
Jest on Waszym faworytem wśród naszej nowej marki, więc zachęcamy do zapoznania się z nim bliżej 
 Szampon jest łagodny, oparty został o 2 detergenty anionowe średniej mocy - Sodium Lauroyl Methyl Isethionate i Sodium Methyl Cocoyl Taurate, które są łagodzone przez niejonowy detergent Coco-Glucoside
 Znajdziecie tu też nawilżający i kojący skórę pantenol
 Głównym składnikiem aktywnym jest tutaj Pentavitin®, czyli izomerat sacharydowy redukuje problem łuszczenia i swędzenia skóry głowy, nawilża ją i zmniejsza wrażliwość, redukując zaczerwienienia; doskonale balansuje przesuszenie po zastosowaniu kwasów AHA, czyli na przykład peelingów kwasowych
 Ekstrakt z bazylii znany jest ze swojego działania kojącego i tonizującego skórę
 W szamponie znajduje się też składnik chelatujący - Trisodium Ethylenediamine Disuccinate; chelatowanie to proces zdejmowania z włosów osadu z twardej wody
 Biosaccharide Gum-1 to polisacharyd, który łagodzi podrażenia i wzmaga proces regeneracji skóry 
 Guma ksantanowa nadaje produktowi przyjemną kremową konsystencję
Przy tworzeniu SWEET CLEANS zależało nam na prostocie użycia i dopasowaniu do szybkiego trybu życia, w którym mało jest czasu na rozbudowaną pielęgnację. Szampon można stosować codziennie, pozostawi włosy świeże, odbite u nasady i oczyszczone bez uczucia ściągnięcia i suchości 
Jeśli Wasza skóra głowy wymaga codziennego mycia i przetłuszcza się, Brzoskwinia  będzie dla Was najlepszym wyborem!
Testowaliście już? 
Dajcie znać!</t>
  </si>
  <si>
    <t>Drodzy!
Z ogromną radością informujemy Was, że DZISIAJ świętujemy nasze 4. urodziny! 
Jak ten czas zleciał 
To dla nas wyjątkowy moment pełen dumy z drogi, którą wspólnie z Wami przeszliśmy.
Z tej okazji ustanawiamy Hairy Tale Cosmetics marką miesiąca i dajemy Wam -15% na całą markę aż do końca lutego!
Historycznie: Hairy Tale Cosmetics powstało w 2020 roku, stworzone przez znaną Wam ekspertkę w pielęgnacji włosów, blogerkę i twórczynię kanału WWWLOSY.PL - Agnieszkę Niedziałek! 
Marka weszła na rynek z przytupem, bo w pierwszej kolejności Aga zajęła się kosmetykami do problematycznej skóry głowy, takimi, które będą innowacyjne i których zdecydowanie brakowało na rynku. Wśród nich znalazły się szampon i co-wash Murky  do przetłuszczającej się skóry głowy, co-wash Fluffy  do suchej skóry głowy oraz chelatujący szampon Squeaky .
Ale to był dopiero początek! Do końca 2020 roku HTC wypuściło jeszcze aż 5 nowych, wyjątkowych produktów gotowych, aby podbić włosomaniaczy rynek. Były to dwie pierwsze maski: emolientowa Biana  i proteinowa Oatme oraz oczyszczający szampon Dragon Wash 
W pierwszym roku funkcjonowania marki nie zapomniano o naszych kręconowłosych fanach, więc światło dzienne ujrzały żele Curlmelon  i Lemon Lemur 
Pięć produktów na rok to pestka przy aż OŚMIU produktach, które wyszły na rynek w roku 2021! Na pierwszy rzut poszły innowacyjne produkty dla włosów wymagających szczególnej opieki. Były to Wasze ulubione maski: Liquid Gold  oraz Merhair  w towarzystwie kremu bez spłukiwania z serii Curlmelon.
W maju 2021 roku przywitaliśmy autorskie wcierki Agnieszki, na które czekaliśmy ze zniecierpliwieniem - Magic Mushrooms , Grasshopper  oraz Wasabi 
Koniec wakacji zaobfitował w lekkie odżywki do każdej z trzech porowatości - oczywiście była to seria Flylight! Kolejne trzy urocze zwierzaki do kolekcji!
Rok 2021 zakończony został wślizgnięciem się na rynek scrubu do skóry głowy z serii Was(sss)abi 
W roku 2022 marka również nie próżnowała i premierę miało 9 kolejnych nowości. Z dumą zaprezentowano dwa peelingi kwasowe, które dołączyły do znanych i kochanych przez Was już serii Murky i Squeaky.
Zimą przywitaliśmy sezonową, laminującą kurację Seal The Deal , a wiosna przyniosła nam trzy wyczekiwane przez nas sera do końcówek oraz olejowania: Malinois , Liquid Gold oraz Merhair. 
Sierpień 2022 to czas premiery cudownie pachnącego, orzechowego co-washa do suchej skóry głowy - Nutty .
Jesienią do stada (ponownie) dołączył przesłodki psiak na opakowaniu nabłyszczającej maski Malinois, a ostatnią premierą roku 2022 była mniejsza wersja peelingu Wasabi oraz pierwsza saszetka!
W styczniu 2023 roku rozkoszowaliśmy się słodkim, malinowym zapachem pierwszej świecy marki Hairy Tale Cosmetics 
Wiosną 2023 na rynek weszła druga saszetka - tym razem wyczekiwana przez Was próbka szamponu Squeaky!
Pierwsze silikonowe serum autorstwa Agi zawitało również w kwietniu i podbiło Wasze serca (i głowy!) - koliber Shine On You  był hitem!
W wakacje poprzedniego roku do kultowej ośmiorniczkowej rodziny dołączyła wcierka Murky, a końcem roku powróciła do nas od dawna wyczekiwana emulsja tej samej serii.
Tak wyglądały poprzednie lata, a jak będą wyglądać następne? Na pewno będą obfitować w kolejne fantastyczne premiery, kolejne wyjątkowe i słodkie zwierzaki oraz autorskie receptury dopasowane do Waszych potrzeb.
A może jesteście ciekawi, co kupowaliście najchętniej? 
Oto 5 produktów Hairy Tale Cosmetics kupowanych przez Was w największych ilościach:
1. Murky – Kojący szampon do przetłuszczającej się skóry głowy
2. Seal The Deal - Laminująca kuracja
3. Squeaky Clean - Szampon chelatujący
4. Dragon Wash - Szampon oczyszczający
5. Flylight - lekka emolientowa odżywka do włosów wysokoporowatych
Jesteście zaskoczeni?  Bo my wcale!
Rozpoczęliśmy naszą podróż z misją stworzenia innowacyjnych, skutecznych produktów, które dbają nie tylko o włosy, ale także doświadczenie codziennej pielęgnacji. Z dumą patrzymy wstecz, widząc, jak nasza oferta ewoluowała, odpowiadając na Wasze potrzeby. 
Dziękujemy Wam za zaufanie i wsparcie  W ciągu ostatnich lat wspólnie tworzyliśmy historię pięknych włosów i jesteśmy gotowi na kolejny etap naszej podróży, wprowadzając jeszcze więcej innowacyjnych produktów. 
Zapraszamy Was do wspólnego świętowania tego wyjątkowego momentu. Bądźcie z nami na kolejne lata podróży ku pięknym i zdrowym włosom!
Świętujcie z nami!</t>
  </si>
  <si>
    <t>SEAL THE DEAL , czyli nasz wielofunkcyjny produkt do zadań specjalnych! 
Czy wiecie, że jest zdobywcą Statuetki @EKOTYKI - Targi Kosmetyków Naturalnych 2022 w kategorii Naturalny Kosmetyk do Twarzy 2022 ORAZ Kosmetyczna Marka Roku 2023 Innowacje? 
I nie ma się czemu dziwić!
Seal jest produktem-perełką opartym na pozyskanych innowacyjnymi metodami cząsteczkach ceramidopodobnych z oleju awokado  i winogronowego .
Te cząsteczki idealnie uzupełniają ubytek naturalnych ceramidów w naszych włosach. 
Nasze włosy tracą ceramidy w wyniku czynników takich jak farbowanie, rozjaśnianie, czy stylizacja. To prowadzi do łamliwości włosów czy rozdwajania się końcówek.
Czyli ceramidy = włosy bardziej odporne na czynniki zewnętrzne i mocniejsze! 
W składzie znajdziecie także kolagen pozyskiwany z rybich skór , będących ,,odpadem” z przemysłu spożywczego. Surowiec ten można zakupić tylko raz w roku! 
Kolagen klasyfikujemy jako proteiny, istotny składnik znanej Wam równowagi PEH. Jako proteina, kolagen działa odbudowująco i regenerująco.
W celu stworzenia na włosach ochronnej okluzji, w Foczce znajdziecie też lekki emolient Coco Caprylate-Caprate, który jest mieszaniną estrów kwasów tłuszczowych.
Aby dopełnić równowagę PEH, do Seal'a dodany został kwas hialuronowy, działający silnie nawilżająco na przesuszone włosy.
To unikalny kompleks ceramidowo-humektantowo-proteinowy, posiadający wszechstronne zastosowania, bo użyć go można jako:
 Dodatku do maski lub odżywki
 Laminatu
 Podkładu pod olej
...i wiecej!
Myślimy, że dzięki temu Foka jak najbardziej zasługuje na wyróżnienie! 
Bo jest odpowiednia dla wszystkich rodzajów włosów, szczególnie tych zniszczonych. Również stopień porowatości nie ma dużego znaczenia! 
Posiadacze włosów niskoporowatych docenią efekt puszystości i lekkości po zastosowaniu Seal The Deal jako serum, a włosy o wyższej porowatości zyskają miękkość i intensywne odżywienie.
I chyba już wiecie, skąd pomysł na nazwę! Seal The Deal, czyli z angielskiego “dobić targu”, “sfinalizować umowę” - bo Foczka działa jak pieczęć, domykając pielęgnację. Stawia twarde warunki uszkodzeniom włosów - mówi im stanowcze NIE ‼️❌
Mamy nadzieję, że również korzystacie z dobroci i wszechstronności Seal'a! 
Podzielcie się tym z nami!</t>
  </si>
  <si>
    <t>Czy mamy tu fanów astronomii lub astrologii? ☄️
Dzisiaj pełnia Księżyca! 
Produktem inspirowanym naszym jedynym naturalnym satelitą jest wcierka Hairmoji Cool Moon 
Macie, znacie, lubicie? 
A może znacie jakieś ciekawostki związane z włosami i ciałami niebieskimi? 
Podzielcie się w komentarzach ⬇️
Kosmetyki Hairmoji znajdziecie w Sklep napieknewlosy.pl</t>
  </si>
  <si>
    <t>Halo NapiekniLudzie  Jesteście team  czy ? Mowa oczywiście o wcierce rozgrzewającej lub chłodzącej z naszej nowej linii HAIRMOJI 
PS do końca roku darmowa dostawa od 49 zł na https://napieknewlosy.pl/collections/hairmoji-%f0%9f%8d%93</t>
  </si>
  <si>
    <t>sharedPost/isVideo</t>
  </si>
  <si>
    <t>https://www.facebook.com/hairytalecosmetics/posts/pfbid02nWynTFnJ8u8wW63PUzCNNDfZLHvNpdQVbskdGGmHVKMYHUKVptanxJEyFHCBMTdvl</t>
  </si>
  <si>
    <t>https://www.facebook.com/hairytalecosmetics/posts/pfbid073HKUaYjDFhmJz8U9o7UHcwZtvKFmGawg1SyzJYAmzwE7tAj7FGP8GfDH4LuRXMol</t>
  </si>
  <si>
    <t>https://www.facebook.com/hairytalecosmetics/posts/pfbid0cNtFX7S6JG6y9uPsMiwKRUrjujeH6KagzRZR65sQkdMikkb28xBramsd31YPDwGel</t>
  </si>
  <si>
    <t>https://www.facebook.com/hairytalecosmetics/posts/pfbid0nVEVoEc4iPVDwA1dsjvdWENP7Er4VVSj4x3ekgzMwnNV3sAyCjVCcypqPX5v8N5Jl</t>
  </si>
  <si>
    <t>https://www.facebook.com/hairytalecosmetics/posts/pfbid02Tpdeay22MX2D8hyauDeA2YdG5iRgtf8cKree7sAYARtH4xpA4tUhdDh6SVkh5zejl</t>
  </si>
  <si>
    <t>https://www.facebook.com/hairytalecosmetics/posts/pfbid02vaBS6GY9hgSrSBPLL8J6UP6yC8jFfQj8C8MJj4sshN49WBYymGditCJmu5QvrqBdl</t>
  </si>
  <si>
    <t>https://www.facebook.com/hairytalecosmetics/posts/pfbid02D1uy2dBERcrCfXsXqE8PmPmvvGq4LycyMq51xDhdr9FFAD2HdGX6TtWwrb7EFjNHl</t>
  </si>
  <si>
    <t>https://www.facebook.com/hairytalecosmetics/posts/pfbid02BTbbT21cfRuqp4392oST7Qo5F8SbR1cD8soBfYKAnEWFXEcBu5rtEuACxYY61G2Zl</t>
  </si>
  <si>
    <t>https://www.facebook.com/hairytalecosmetics/posts/pfbid0sdGWuYv85Kqoyzkjtp3yweLr42S3guRzJWnZt7syoEHTTboTiv22SuuqxxJotecQl</t>
  </si>
  <si>
    <t>https://www.facebook.com/hairytalecosmetics/posts/1048386563050622:1048386563050622</t>
  </si>
  <si>
    <t>https://www.facebook.com/hairytalecosmetics/posts/pfbid02ePjmek6nDsR7JjFiVLXShXLEfc1RynfmBiS4d1oCbfHdqz6gjtTsPmG8jAAxFyaol</t>
  </si>
  <si>
    <t>2024-05-27T09:03:25.000Z</t>
  </si>
  <si>
    <t>2024-05-21T15:09:18.000Z</t>
  </si>
  <si>
    <t>2024-05-17T12:32:48.000Z</t>
  </si>
  <si>
    <t>2024-02-10T16:00:00.000Z</t>
  </si>
  <si>
    <t>2024-02-09T16:00:44.000Z</t>
  </si>
  <si>
    <t>2024-02-08T18:30:03.000Z</t>
  </si>
  <si>
    <t>2024-02-02T07:00:25.000Z</t>
  </si>
  <si>
    <t>2024-01-28T09:00:45.000Z</t>
  </si>
  <si>
    <t>2024-01-25T13:03:51.000Z</t>
  </si>
  <si>
    <t>2023-12-19T09:16:44.000Z</t>
  </si>
  <si>
    <t>2023-12-16T09:10:44.000Z</t>
  </si>
  <si>
    <t>Zdjęcia potrafią podnieść temperaturę. A wysłane w ciągu dnia mogą spontanicznie zmienić priorytety w kalendarzu. 
Przed kliknięciem „wyślij”, upewnij się, że masz pełne zaufanie do osoby, której przekazujesz zdjęcie i że wyraża ona zgodę na otrzymanie takiej treści. 
_____
#yourkaya #youknowpl</t>
  </si>
  <si>
    <t>Składamy obietnicę, że w subskrypcji regularnie będziemy dostarczać Ci świeże główki, tak żeby golenie było zawsze smooth&amp;easy  Poza tym, w subie - jak to w subie - masz zawsze zniżkę -15%. To super okazja, seeerio 
Teraz produkty do golenia, a także nasz deo, kupisz na yourkaya.pl w fajnej promocji. Zajrzyj na stronę i upoluj zapasy 
#yourkaya #subskrypcja #golenie #promocja</t>
  </si>
  <si>
    <t>Pocenie się to normalna sprawa, żaden tam powód do wstydu  
Formuła naszego naturalnego dezodorantu pod pachę i biust jest hiper łagodna i żelowa. Nie zawiera aluminium, alkoholu i sody. Nieprzyjemny zapach potu niweluje z pomocą specjalnego estru 
❗️ Nasz dezodorant możesz złapać w promce -20%   Skorzystaj!
#yourkaya #potliwość #pot #dezodorant #naturalnydezodorant #stres</t>
  </si>
  <si>
    <t>Pytamy dla koleżanki  Oto czego mogłaś_eś nie wiedzieć o naszym olejku:
〰️ Działa jak opatrunek na skórę po kontakcie z maszynką do golenia (psst, zajrzyj na stronę i upoluj go teraz w promocji ).
〰️ Zapewnia ukojenie po seksie.
〰️ Może być stosowany w codziennej pielęgnacji.
〰️ Stanowi wsparcie w zewnętrznym masażu krocza (również tym przygotowującym do porodu) - potwierdza to @panifizjotrener 
〰️ Według naszych klientek, buteleczka (30 ml) przy regularnym stosowaniu wystarcza aż na 3 miesiące 
#yourkaya #olejek #pielęgnacja #kosmetykiwegańskie</t>
  </si>
  <si>
    <t>A gdyby tak zaszaleć z okazji Dnia S3ksu? Albo zorganizować sobie takie święto kilka razy w to lato? 
PS Pamiętajcie, plener ≠ miejsce publiczne ✌</t>
  </si>
  <si>
    <t>Truskawkowe nogi  Brzmi tak, że chciałoby się ten zwrot polać śmietaną z cukrem. W praktyce „truskawkowe nogi” to jednak czerwone kropki na udach i łydkach. Najczęściej pojawiają się po goleniu, ale bywa i tak, że towarzyszą nam niezależnie od sytuacji.
Nasz sposób na nogi o wyglądzie truskawek:
❶ Krok 1: peeling — wykonuj go PRZED goleniem, aby podnieść włoski i usunąć nadmiar zrogowaciałych komórek naskórka.
❷ Krok 2: zamiast golić na sucho, postaw na krem do golenia.
❸ Krok 3: po goleniu zregeneruj i otul skórę kosmetykiem o odżywczej formule. Co powiesz na olejek intymny?
 Nasz as w rękawie: serum na wrastające włoski (w wygodnym opakowaniu roll-on ) 
#yourkaya #golenie</t>
  </si>
  <si>
    <t>Nasze ciała znały subskrypcję zanim było to modne 
Co oznaczają zakupy w subie w Your KAYA? Już tłumaczymy:
 produkty na stałe tańsze o 15%
 darmową dostawę od 60 zł
♾️ regularną, automatyczną wysyłkę Twoich ulubionych produktów
‍♂️ pełną swobodę w wyborze częstotliwości zamówień (co 1/2/3/4/5/6 miesięcy)
⚙️ możliwość edycji daty i adresu wysyłki oraz listy produktów
⏯️ opcję zapauzowania lub rezygnacji z subskrypcji w dowolnej chwili
 ciągłe wsparcie Marty, Dominiki, Ali i Edyty z działu Customer Care (machamy do Was, dziewczyny! )
#yourkaya #subskrypcja #okres #miesiaczka</t>
  </si>
  <si>
    <t>Chwila nieuwagi, a on czmych... Daj znać, którędy ucieka Twój okres.
PS Subskrypcja na środki higieniczne jest jak backup dysku twardego. Może i nie myśli się o niej na co dzień, ale w sytuacjach awaryjnych wznosi się na jej część peany  Zgodzisz się z nami na pewno, jeśli choć raz dostałaś_eś okresu bez zapasu tamponów i podpasek w szufladzie. Prawdaaaa? 
Po najbardziej elastyczną subskrypcję pod Słońcem zapraszamy na yourkaya.pl.
#yourkaya #subskrypcja #okres #miesiączka</t>
  </si>
  <si>
    <t>Nie bierzemy jeńców. Wszystkie chwyty dozwolone 
#yourkaya #kosmetyki #higienaintymna</t>
  </si>
  <si>
    <t>Też macie wrażenie, że zawsze gdy idziecie się zdrzemnąć, świat wokół szaleje? 
#yourkaya #komiks #zżyciawzięte</t>
  </si>
  <si>
    <t>Kto najczęściej słyszy od Ciebie to jedno zdanie...
.
.
.
.
.
.
.
.
„Sprawdzisz, czy mam coś na pupie? ”
PS Wiedziałaś_eś, że na yourkaya.pl możesz zamówić swoich ulubieńców, wybierając płatność PayPo? Zamawiasz dzisiaj, a płacisz w ciągu 30. dni (np. wtedy, gdy na Twoje konto trafi wyczekana wypłata ). A to wszystko bez haczyków i małych druczków :) 
#yourkaya #okres #miesiaczka</t>
  </si>
  <si>
    <t>Gdybyśmy pisali do Was 20 lat temu, to pewnie składalibyśmy całus na pachnącej różą papeterii. Objadalibyśmy się cukierkami , albo z oczami jak pięć złotych odpakowywalibyśmy pudełko z nowym Furbiem. 
Życząc Wam dnia wypełnionego małymi przyjemnościami, pytamy: co najbardziej kojarzy Wam się z dzieciństwem? Niech ten post będzie kalejdoskopem wspomnień 
#yourkaya #dziendziecka #dzieciństwo</t>
  </si>
  <si>
    <t>Ijo, ijo! To pierwsza pomoc gastronomiczna! Daj znać, co chodzi Ci po podniebieniu.  
Nie mamy subskrypcji na frytki z majonezem, ale możemy zapewnić Ci miesiączkę bez zaskoczeń. My nazywamy to subskrypcją, a dla Ciebie to: oszczędność, wygoda, święty spokój  Wybierz swoje ulubione produkty na okres, a my obiecujemy wysyłać je do Ciebie wtedy, gdy tego potrzebujesz 
#yourkaya #okres #miesiączka</t>
  </si>
  <si>
    <t>Kiedy odkryłaś_eś plamę na majtkach.
Kiedy stłukłaś_eś kolano.
Kiedy w przepisie było napisane “na oko”.
Kiedy serce pierwszy raz złamało się na kilka kawałków.
Wszystkiego dobrego, MAMY 
#yourkaya #dzienmamy</t>
  </si>
  <si>
    <t>Ostatnio w naszym biurze pojawił się temat wiosny. Krótkich spodenek, truskawkowych sorbetów, kwitnących kwiatów i niedzielnego chillu na kocu. Wszyscy byliśmy zgodni — to oficjalnie nalepszy czas w roku 
No, prawie wszyscy.
Kiedy tak szczebiotaliśmy o wiośnie i lecie, z kuchni wychyliła głowę Edyta - nasza Customer Care Specialistka i w 30 sekund wymieniła nam KILKANAŚCIE powodów, dla których grudzień wygrywa z czerwcem.
Dlatego musimy, po prostu mu-si-my Was zapytać: lato czy zima? Do której drużyny dołączacie? 
#yourkaya #pytanie</t>
  </si>
  <si>
    <t>Beztrosko latających papierków od podpasek, tamponów szczęśliwie znalezionych na dnie torebki, wkładek życzliwie pożyczanych w publicznej toalecie. W Dniu Higieny Menstruacyjnej życzymy wszystkim swobodnego dostępu do środków higienicznych i godnego menstruowania 
#yourkaya #menstruacja #okres</t>
  </si>
  <si>
    <t>Według badań regularny autoerotyzm zwiększa, a nie zmniejsza apetyt seksualny.
Solos3ks to inny rodzaj ekspresji seksualnej niż seks partnerski. Po prostu. ✌
______
#yourkaya #youknowpl</t>
  </si>
  <si>
    <t>Nieprzyjemny zapach potu? Been there, done that  Rozkręć karuzelę i sprawdź, jak działają gruczoły potowe w zależności od sytuacji 
Więcej napisaliśmy o tym w naszym serwisie You KNOW w artykule Ani Kureckiej - „Nieprzyjemny zapach potu – skąd się bierze?”.
#pocenie #potliwość #pot #dezodorant #naturalnydezodorant</t>
  </si>
  <si>
    <t>#27maja. To nazwa naszej corocznej akcji, mającej na celu zwrócić uwagę na setki tysięcy kobiet, które straciły swoje pociechy, nie mogą zajść w ciążę, albo z innych powodów nie chcą lub nie mogą mieć dzieci. Konfrontowane z dumą i radością matek, a nierzadko odpytywane przez otoczenie o powody bezdzietności, muszą często stawiać czoła stygmatyzacji i presji.
Niech również w tym roku, 27. maja będzie chwilą na wysłanie im sygnału wsparcia  ♥️ 
Jesteśmy z Wami. Sercem i myślami. Całymi sobą.</t>
  </si>
  <si>
    <t>Ścisk w brzuchu w niedzielny wieczór. 
Brak koncentracji, mimo że wypiło się kawę i wstało się od laptopa na mały rozruch.
Brak radości i ekscytacji na myśl o rzeczach, które kiedyś sprawiały dużo więcej funu.
Wypalenie zawodowe — czy dotknęło Was bezpośrednio? Jak zorientowałyście_liście się, że to właśnie to? 
#yourkaya #wypaleniezawodowe</t>
  </si>
  <si>
    <t>Włoski na kolanie – mistrzowie kamuflażu, którzy tylko czekają, aby zabłysnąć w pierwszych promieniach słońca ☀️ 
#golenie #depilacja #włosy</t>
  </si>
  <si>
    <t>Można tak, a można też skorzystać z pomocy podpaski na noc o długości 28 cm 
PS Wiedziałaś_eś, że producenci nie są zobowiązani do umieszczania składu produktu na środkach do higieny intymnej. Bądź czujna_y i szukaj produktów wykonanych ze 100%, certyfikowanej bawełny  Znajdziesz je na yourkaya.pl. 
#okres #menstruacja #podpaski #organicznabawełna #higienaintymna #okresowehistorie</t>
  </si>
  <si>
    <t>#płatnawspółpraca @agaszuscik @yourkaya @youknow_pl 
Letni zapach potu w autobusie, plamy pod pachami, spadające z czubka nosa krople, odparzenia pod cyckami… zamiast „fuj”, mówię na to „o”.
‍♀️ O, to problem wielu osób.
 O, dobrze będzie ogarnąć, jak to działa.
 O, wylistujmy bezpieczne sposoby na pot.
❤️ O, warto o tym mówić i to normalizować.
Jeśli chcesz się dowiedzieć, czemu pot to taki śmierdziel, jaki jest przepis na pot, po co się pocimy, jak nad tym zapanować i co z potem pod i między piersiami, przeczytaj ten post.
@agaszuscik  kreatywna edukacja o zdrowiu ginekologicznym i książka „GinekoLOGICZNIE”
@yourkaya  uważna marka, produkująca bezpieczne i czułe artykuły menstruacyjne i kosmetyki
Dzięki płatnej współpracy mogłam przeznaczyć na ten post aż dwa dni i poprosić Maćka o pomoc przy formalnościach. Dziękuję, że to akceptujesz i zapewniam, że zawsze współpracuję tylko z producentami produktów, które poleciłabym moim najbliższym. 
#boobsweat #boobsoup · Potliwość · Pocę się · Ciekawostki o ciele · Ciałopozytywne · Pielęgnacja · Dezodorant · Antyperspirant #kobieta #pielęgnacja #selfcare</t>
  </si>
  <si>
    <t>Co TAK NAPRAWDĘ robisz pod prysznicem? 
Wszyscy potrzebujemy czasem produktu, który posłuży nam za mikrofon podczas łazienkowych występów. W naszej ofercie będą to: krem do golenia albo peeling do okolic intymnych. Oprócz tego, że fajnie spisują się „na scenie”, to jeszcze są najchętniej kupowanymi przez Was kosmetykami  
#rel #komiks #zżyciawzięte</t>
  </si>
  <si>
    <t>Skąd ten balon? 
Podczas miesiączki można zaobserwować różnice w poziomach progesteronu i estrogenu. Ich receptory znajdują się w przewodzie pokarmowym, więc to całkowicie naturalne, że wyczuwa on i reaguje na zachodzące zmiany.
Stąd właśnie:
 biegunka,
 zaparcia,
 gazy,
 wzdęcia. 
Chcesz poczytać więcej o okresowych rewolucjach? Zerknij na artykuł Ani Kureckiej „Okresowa kupa problemów”.
_______
#yourkaya #youknowpl #okres #miesiączka</t>
  </si>
  <si>
    <t>PS Czy balkon to już plener? 
PS 2 Kusi Cię nasz żel intymny? Zapisz się na newsletter i odbierz nawet 20% zniżki! A jeśli masz chętkę na jeszcze więcej, wyraź zgodę także na sporadyczne SMSy od nas – nagrodzimy Cię zniżką do 25% 
#relacje #związki #przyjemność #olejekintymny</t>
  </si>
  <si>
    <t>Majówko, trwaj! 
PS W pierwsze upały wejdź pachnąco... i z zupełnie suchą pachą  Nasz naturalny dezodorant nie tylko pięknie pachnie , ale posiada też zdrowy skład, bez aluminium i sody  Wybierz jeden z czterech wariantów:
✢ lawenda
✢ aloes i czarna porzeczka
✢ grejpfrut i kwiat pomarańczy
✢ zielona herbata i jaśmin
#freetime #dezodorant #naturalnekosmetyki</t>
  </si>
  <si>
    <t>Po więcej dobroci dla ciała, zajrzyj na yourkaya.pl do zakładek CIAŁO oraz MAMA 
#pielęgnacjawciąży #dlamam #kosmetykidlamam #produktydlamam #rozstępy #blizny</t>
  </si>
  <si>
    <t>Czy są tu osoby, które dopiero co zamieszkały z Partnerem_ką? A może macie już na tyle długi staż, że bez problemu możecie podzielić się wskazówkami dla wszystkich świeżaków? Z jakimi przyjemnościami, a jakimi wyzwaniami wiąże się Waszym zdaniem mieszkanie we dwoje? Śmiało, obalmy mit porozrzucanych skarpetek i włosów w odpływie pod prysznicem 
#związki #wspólnemieszkanie #relacje</t>
  </si>
  <si>
    <t>Jak myślicie, dlaczego rozmowy o fantazjach s3ksualnych mogą sprawiać nam trudność? Macie na to jakieś sprawdzone rozwiązanie? 
PS Dołącz do naszego newslettera, a my zadbamy o to, by dostarczać Ci:
 wyjątkowe promocje dla newslettterowiczek_ów
 jeszcze ciepłe informacje o premierach naszych produktów
 dawkę wartościowej wiedzy w bardzo przystępnej formie
Followując nasz newsletter i włączając powiadomienia SMS, możesz mieć teraz nawet 25% zniżki na ukochane produkty 
#yourkaya #newsletter #polskamarka #ankiety</t>
  </si>
  <si>
    <t>A wiedziałyście_liście, że pot wydzielany pod wpływem stresu pachnie INACZEJ? 
Pod wpływem nerwów, aktywują się nasze gruczoły apokrynowe, które znajdują się w okolicy pach i genitaliów. Wydzielają one nie tylko wodę, ale i białko i tłuszcz. Pot, który wydzielamy podczas stresu zawiera poza wodą zawiera: cholesterol, trójglicerydy i kwasy tłuszczowe. Nic więc dziwnego, że po stresującym spotkaniu albo ważnej prezentacji, pachnie się mniej przyjemnie 
#pocenie #potliwość #pot #dezodorant #naturalnydezodorant</t>
  </si>
  <si>
    <t>Nie ma co, zaraz znowu herbata z miodem i pomarańczą  #rel</t>
  </si>
  <si>
    <t>Nasze sera w opakowaniach roll-on gwarantują aplikację w stylu: „szast-prast i gotowe”! Nasze roll-ony są superporęczne, a formuły kosmetyków wydajne i szybko się wchłaniają  Zakręć karuzelę i wybierz opcję dla siebie, jeśli problem piekącej skóry i wrastających włosków po goleniu jest Ci zdecydowanie ZBYT bliski 
#golenie #pielęgnacja #wrastającewłoski #podrażnienia #serum</t>
  </si>
  <si>
    <t>Podpowiedź: pogromczyni krostek, pryszczy i przebarwień / królowa każdej łazienkowej półki 
Kto z Was ma w swoim domu kurację złuszczającą w ✨ nowym ✨ wydaniu? 
PS Upoluj ten lub inne dermokosmetyki nawet 25% taniej  Dołącz do newslettera lub zapisz się na powiadomienia SMS i oszczędzaj po Twojemu! ♥️
#kuracjazłuszczająca #złuszczanie #pielęgnacja #krostki</t>
  </si>
  <si>
    <t>Wiesz, komu to wysłać 
#relacje #partnership #przyjaźń #związek</t>
  </si>
  <si>
    <t>A Ty, co sądzisz? 
My zawsze mówimy: bądź sobą i rób tak, jak czujesz. ✌
#yourkaya #golenie #depilacja #włosy</t>
  </si>
  <si>
    <t>Nie zawsze byliśmy wobec Ciebie fair. Zdarza nam się wykąpać o minutę za długo, a potem wyrzucamy sobie, ile jest w Twoim życiu takich zmarnowanych przez nas sekund. Zdarzyło się sączyć napój z plastikowej rurki albo wycelować kartonem po mleku do niewłaściwego kosza. Na ogół dbamy jednak o Ciebie jak o najlepszą przyjaciółkę. O uczuciu do Ciebie przypominamy sobie szczególnie na wiosnę - wtedy, gdy zielenisz nam łąki i cała ubierasz się w kwiaty. To wszystko po to, żebyśmy docenili, jak pięknie wyglądasz, gdy nie trapią Cię nasze wpadki.
Bez Ciebie nie było by nas, więc nie chcemy, żeby przez nas nie było Ciebie. 
Z całusami dla Ziemi,
Your KAYA
#dzieńziemi #międzynarodowydzieńziemi</t>
  </si>
  <si>
    <t>Ciekawe jak by się nazywała taka praktyka... 
Zbieramy propozycje w komentarzach!
A okresowym joginkom wysylamy dużo energii ♥️
• joga • okres • flow •</t>
  </si>
  <si>
    <t>Krwawienia menstruacyjne to kwestia indywidualna - u każdego przebiega inaczej. Są jednak produkty i aktywności, które mogą zaskoczyć Ciebie i Twój wyregulowany okres... nagłym przeciekiem. 
Podczas okresu uważaj na:
 Aspirynę i środki, które zawierają kwas acetylosalicylowy. 
 Alkohol. 
 Gorące kąpiele.
A jeśli potrzebujesz MEGA wsparcia, sprawdź nasze podpaski nowej generacji - super chłonne, cienkie, wykonane z certyfikowanej100% bawełny 
#okres #miesiączka #menstruacja</t>
  </si>
  <si>
    <t>W tę wiosnę odkryj ciało po swojemu ✨ Jeśli z goleniem jesteś za pan brat, łap naszą polecajkę IDEALNEJ RUTYNY BEZ PODRAŻNIEŃ 
☀︎ Dobrze naostrzona maszynka.
☀︎ Peeling do okolic intymnych.
☀︎ Wegański krem do golenia.
☀︎ Olejek intymny - nasz must have ️ na zaczerwienienia i podrażnienia.
☀︎ Serum na wrastające włoski - często wspominacie o tym problemie w wiadomościach. Best solution jest tutaj  
☀︎ Regenerujące serum na podrażnienia (sprawdzi się też przy ocierających się udach ✨)
Psst, planujesz ulepszyć swoją rutynę golenia? Zajrzyj na naszą stronę - czeka tam na Ciebie niespodzianka  
#golenie #depilacja #włosy</t>
  </si>
  <si>
    <t>Dobra riposta jest jak miesiączka — czasami wpada spóźniona ⏰ 
#relacje #związki</t>
  </si>
  <si>
    <t>Ta pokerowa twarz zasługuje na Oskara 
#yourkaya #okres #miesiączka #zżyciawzięte</t>
  </si>
  <si>
    <t>Machamy do wszystkich, którzy nie raz (i nie dwa) zakończyli pieszczoty wielogodzinną rozkminką „ale czy na pewno żaden plemnik nie pędzi właśnie w kierunku komórki jajowej?”.
______
#yourkaya #youknowpl #ciąża</t>
  </si>
  <si>
    <t>Niektórzy asertywność noszą w sobie od zawsze; inni - uczą się jej z wiekiem. Zdarza się i tak, że mylimy asertywność z byciem niemiłą_ym; nie mówimy „stop”, gdy robi nam się nieprzyjemnie. Znacie to? A może jasne stawianie granic przychodzi Wam z mega łatwością? 
#asertywność #granice #relacje #związki</t>
  </si>
  <si>
    <t>Owulacja, jajeczkowanie, moment największej płodności.
️ Niezależnie od długości cyklu, owulacja występuje około 14 dni przed rozpoczęciem miesiączki.
Rozwiń karuzelę i dowiedz się o niej więcej. Szczegóły jajeczkowania poruszyliśmy też w naszym serwisie 
 Psst, zapisz ten post na później 
#owulacja #cyklmenstruacyjny #wiedza #ciało</t>
  </si>
  <si>
    <t>Czy mogło być jeszcze LEPIEJ? Okazało się, że tak! 
Ulubiony krem do twarzy w udoskonalonym wydaniu – butelce airless  Higiena i praktyczność opakowania, wykorzystanie produktu do ostatniej pompki oraz niższa cena to nasze zmiany na NAJlepsze 
Coś czujemy, że będziecie nimi zachwycone! 
NOWE opakowania bestsellerowych dermokosmetyków do twarzy są już dostępne na yourkaya.pl! 
#dermokosmetyki #kosmetykidotwarzy #kremdotwarzy</t>
  </si>
  <si>
    <t>Oddaliśmy Wam ostatnio okienko z pytaniami, abyście mogli spytać siebie wzajemnie o nurtujące Was kwestie. I tak wyszła nam z tego pogadanka o intymności i wstydzie w związkach ✌
#związki #relacje #emocje #intymność #wstyd</t>
  </si>
  <si>
    <t>Wyślij jej_mu tę rolkę 
PS Wiedziałaś_eś, że na yourkaya.pl zdobyte punkty możesz wymieniać na kupony zniżkowe?  Przekaż link polecający swojej kumpeli — wtedy Ty otrzymasz od nas 300 punktów, a ona rabat 15% na pierwsze zamówienie ✨ Super, cooo? 
#przyjaźń #friendship #relacje #pov #zżyciawzięte</t>
  </si>
  <si>
    <t>Zapalenie pęcherza po stosunku to nie mit ‍♀️
Poza wysikaniem się PO, dobrym pomysłem jest też wypicie szklanki wody tuż PRZED stosunkiem płciowym  Prezerwatywa, żel i szklanka wody nie brzmią jak zestaw idealny na wieczór, ale specjaliści zgodnie twierdzą, że zarówno nawilżenie od zewnątrz (zmniejszanie ryzyka otarć), jak i nawodnienie od wewnątrz (prowokowanie do częstego oddawania moczu) mają znaczenie w zapobieganiu infekcjom układu moczowego 
Więcej przeczytasz w artykule „Zapalenie pęcherza a seks” na @youknow_pl. 
#zapaleniepęcherza #porady #zdrowieintymne</t>
  </si>
  <si>
    <t>W punkt!  Tak określamy nowe opakowanie bestsellerowej kuracji złuszczającej. Dlaczego? Jej NOWA, szklana butelka z pipetą sprawia, że produkt trafia tam, gdzie potrzeba – na twarz, ramiona czy pośladki, skutecznie zwalczając wypryski i wyrównując koloryt ✨
Jej dodatkowa pojemność 50 ml sprawdza się w podróży i zachęca do przetestowania tych, które jeszcze jej nie znają. A do tego wszystkiego jej standardowa pojemność (100 ml) jest tańsza, niż wcześniej! 
No w punkt, prawda? ♥️
#kuracjazłuszczająca #yourkaya #dermokosmetykidotwarzy</t>
  </si>
  <si>
    <t>I choć liczy się wnętrze, Wasza wygoda użytkowania jest dla nas równie ważna! ✨
Dlatego uwielbianą formułę nawilżającego żelu do twarzy i okolic oczu zamknęliśmy w NOWEJ, komfortowej i maksymalnie higienicznej butelce z pompką 
Aby wystarczał na jeszcze dłużej, dodaliśmy większe pojemności: 250 i 500 ml  A robiąc ukłon w Waszą stronę obniżyliśmy jego cenę 
Jesteśmy ultra-podekscytowani i nie możemy doczekać się Waszych opinii. U kogo zawita ta wyczekiwana buteleczka? 
Psst, na filmiku widzicie naszą wszechstronną, kreatywną graficzkę Paulę 
#yourkaya #kosmetykidotwarzy #pielęgnacjatwarzy #dermokosmetyki</t>
  </si>
  <si>
    <t>Ciekawi jesteśmy Waszych doświadczeń w tym temacie 
#bunt #dojrzewanie #dorastanie</t>
  </si>
  <si>
    <t> Do ostatniej kropli – tak właśnie wykorzystasz kojące serum z witaminą C ☀️ 
A to za sprawą butelki airless, dzięki której nie zmarnuje się ani mililitr uwielbianej formuły, która wyrównuje koloryt i uspokaja cerę ✨ Opakowanie ogranicza dostęp powietrza i bakterii, zachowując maksymalną higienę  No i cena też jest niższa!
To wszystko dla Was. I dzięki Wam  Przetestujecie, porównacie, pokochacie? 
#yourkaya #pielegnacjatwarzy #polskamarka #kosmetykidotwarzy</t>
  </si>
  <si>
    <t>Ciekawe dla której ze stron było to bardziej niekomfortowe?  Daj znać, jak radzili sobie w takich sytuacjach Twoi rodzice? Myślisz, że mogli zrobić coś inaczej? 
#dorastanie #dojrzewanie #dzieciństwo #pov #zżyciawzięte</t>
  </si>
  <si>
    <t>To, co myślicie o produktach Your KAYA, jest dla nas ✨ na wagę złota ✨ 
Dlatego, wczytując się miesiącami w Wasze opinie o opakowaniach dermokosmetyków do twarzy, postanowiliśmy… zmienić je na lepsze! 
Od teraz NIEZMIENIONE, SKUTECZNE FORMUŁY bestsellerów do twarzy mają NOWE OPAKOWANIA 
Wskakuj na yourkaya.pl i obejrzyj je z bliska 
Ale, ale! To nie koniec dobrych wieści! ✨ 
Z NOWYMI OPAKOWANIAMI I POJEMNOŚCIAMI pojawiają się także NOWE NIŻSZE CENY NA STAŁE  
Już dziś wieczorem, a także w kolejnych dniach przedstawimy je Wam BLIŻEJ 
Daj nam znać w komentarzu, jak podobają Ci się zmiany 
#kosmetykidotwarzy #dermokosmetyki</t>
  </si>
  <si>
    <t>Klasyczny look po milionie całusów. Powiedzcie, czy warto było szaleć tak? 
. . . 
Na takie sytuacje polecają się nasze dermokosmetyki do twarzy, które nawilżają i pozostawiają skórę miękką i gładką.
Od teraz złapiesz je na yourkaya.pl w dodatkowych pojemnościach, korzystnych cenach  i... w dopieszczonych opakowaniach! ✨
‣ Żel do mycia twarzy Your RELIEF w wygodnej i higienicznej butelce z pompką. 
‣ Krem do twarzy Your REMEDY i serum z witaminą C Your REAPAIR przenieśliśmy do butelek typu airless - nie zmarnuje się ani kropelka kosmetyku!
‣ Bestsellerowa kuracja złuszczająca Your REVIVAL od teraz w poręcznej butelce z pipetą 
#relacje #zarost #zżyciawzięte</t>
  </si>
  <si>
    <t>Nie puścimy Cię w nowy tydzień bez wróżby, kochaniutka_i 
#horoskop #wróżba</t>
  </si>
  <si>
    <t>Z przymrużeniem oka 
Nasz deo pachnie po prostu: lawendą, porzeczką, grejpfrutem…
Dla każdego (a raczej: KAŻDEJ pachy) coś się znajdzie 
Która wersja naszego dezodorantu jest Twoją ulubioną? 
#dezodorant #pocenie #naturalnydezodorant</t>
  </si>
  <si>
    <t>I to tak nawet bez pukania…  Do kogo się dziś wprosiły?  
Dla ukojenia wszystkich przedokresowych gości: odbierz podwójne punkty za każde zakupy na yourkaya.pl ️ Zaloguj się, zbieraj punkty i wymieniaj je na zniżki lub darmowe bestsellery ✨
#yourkaya #pov #okres #miesiączka</t>
  </si>
  <si>
    <t>Chce się ciut bardziej, kiedy w łazience czekają fajne dermokosmetyki do twarzy 
Na co zwracacie uwagę, wybierając nasz zestaw?
 „Ostatnio zaczęłam mieć niechciane wypryski, więc postanowiłam spróbować. Stosuję zgodnie z zaleceniami (2x w tygodniu) i już po 2 tygodniach widzę super efekty!!!)” — o kuracji złuszczającej Your REVIVAL
 „To są najpiękniej wyglądające opakowania kosmetyków, jakie stały w mojej łazience!” — o całym secie
 „Nie spodziewałam się, że znajdę krem, który poradzi sobie z moją skórą w tak delikatny sposób… Dziękuję!” — o kremie na dzień i na noc Your REMEDY
 Psst, przygotowujemy nasze półki na NOWE ✨ Dlatego wyprzedajemy wkłady kuracji złuszczającej. To świetna okazja, by zgarnąć nasz produkt 30% taniej! Zrób zapasy lub zgarnij uwielbianą kurację, której nie miałaś jeszcze okazji przetestować.
#promocja #kuracjazłuszczająca #złuszczanie</t>
  </si>
  <si>
    <t>Czy to przed odwołanym wyjściem na basen, czy na letni spacer…  Wszystkie niepotrzebnie ogolone włoski – pamiętamy o Was! 
#golenie #pov</t>
  </si>
  <si>
    <t>Zaczęło się od chęci beztroskiego skakania z rękami w górze na letnich koncertach. Potem ktoś rzucił myśl - pachy, pachami, a co z miejscem pod biustem? I tak oto, rok temu powstał pomysł stworzenia dezodorantu, który ochroni Was kompleksowo - pod pachami, pod biustem i między piersiami.
Formuła naszego dezodorantu jest hiper łagodna i żelowa. Nie zawiera aluminium, alkoholu i sody. Nieprzyjemny zapach potu niweluje z pomocą specjalnego estru  
Deo składa się z dwóch części: 
① Wielorazowej obudowy. 
② Wymiennego wkładu.
 Przy zakupach powyżej 150 zł, wkład o zapachu lawendy, dorzucimy do Twojego koszyka w prezencie. Super, cooo? 
#dezodorant #naturalnydezodorant #pot</t>
  </si>
  <si>
    <t>A to Ci psikus!  
#okres #miesiączka #menstruacja #pov</t>
  </si>
  <si>
    <t>Pogadajmy o fajnym s3ksie. Rozwiń karuzelę — wybierz opcję dla siebie i sprawdź, co w temacie najlepszego stosunku mają do powiedzenia nasze_i Odbiorczynie_cy 
PS Skompletuj koszyk na yourkaya.pl za min. 150 zł, a w prezencie otrzymasz od nas lawendowy dezodorant w skutecznej formule bez aluminium, alkoholu, sody oczyszczonej – pod pachy i pod biust!</t>
  </si>
  <si>
    <t>#płatnawspółpraca @agaszuscik @yourkaya @youknow_pl 
 Kod zniżkowy 15% na wszystkie produkty: AGA15
Brak czerwonych plam na bielusieńkim fotelu teściowej lub własnych spodniach, wygoda, komfort – to właściwie jedyne powody, dla których ludzkość wynalazła artykuły menstruacyjne.
Mówiąc dosadniej, prawie nikt z nas nie chce, by płyn menstruacyjny leciał nam po nogach, więc używamy podpasek, tamponów, kubeczków i innych takich.
Ja osobiście pamiętam czasy, gdy do wyboru były niezbyt tanie tampony oraz przypominające mały kajak podpachy, które przed snem pytały mnie, czy tej nocy życzę sobie przecieknąć na prawo, na lewo, w tył, w przód czy mieszanie.
Dziś wybór artykułów menstruacyjnych jest ogromny. Można dopasować coś i do osobistych preferencji, i do stylu życia, i do zasobności portfela. 
 Co się najbardziej opłaca?
 Które rozwiązanie jest najlepsze dla planety?
 Co ze skrzepami w majtkach menstruacyjnych?
⤵️ Czy sznurek z tamponu można trzymać z tyłu?
 Jak zapina się podpaskę wielorazową?
 Czy kubeczek można trzymać w pudełku?
⚠️ Co z tym zespołem wstrząsu toksycznego?
 Jak wyjąć tampon bez sznurka?
 Czym różnią się kubeczek i dysk?
 Z którym artykułem można penetrację?
 Czy gąbka morska jest bezpieczna?
Obejrzyj film i wybierz swój miesiączkowy awatar!
PS. W „GinekoLOGICZNIE” jest cały system opisu artykułów menstruacyjnych!
Dzięki płatnej współpracy mogłam przeznaczyć na tę rolkę aż dwa dni i poprosić Maćka o pomoc przy formalnościach. Dziękuję, że to akceptujesz i zapewniam, że zawsze współpracuję tylko z producentami produktów, które poleciłabym moim najbliższym. 
Miesiączka · Ginekologia · Dla kobiet · Ciekawostki o ciele · Ciałopozytywne · Pielęgnacja #ginekologia #kobieta #pielęgnacja #selfcare</t>
  </si>
  <si>
    <t>Czy jest taki temat, o którym rozmawia Ci się z trudnością? Rzecz, na myśl o której pąsowieją policzki, a w gardle staje gula? A może wręcz przeciwnie - tematy tabu w ogóle Cię nie dotyczą i czujesz luz w rozmowie o wszystkim? 
#tabu #tematytabu #otwartość #relacje #rozmowa</t>
  </si>
  <si>
    <t>Nocą każda z nas zamienia się w inżynierkę. 
_____
#yourkaya #youknowpl #okres #miesiączka #noc</t>
  </si>
  <si>
    <t>Yes, indeed. 
„Uratowały mnie przed uczuciem dyskomfortu i infekcjami moczowymi.” — tak jedna z Was napisała o naszych podpaskach NOWEJ GENERACJI ze 100% bawełny organicznej z certyfikatem GOTS. Bo w Your KAYA od zawsze zmieniamy okres na lepsze 
#okres #miesiączka #menstruacja #po</t>
  </si>
  <si>
    <t>Okres po prostu mówi Ci „Na zdrowie!” 
#miesiączka #pov</t>
  </si>
  <si>
    <t>Jak to z Wami jest? Chomikujecie, przechowujecie i nadajecie rzeczom drugi sens? Czy pozbywacie się ich bez trwogi w sercu? 
#zżyciawzięte</t>
  </si>
  <si>
    <t>Czy potrafisz wskazać jeden dzień, który zmienił Twoje życie o 180 stopni? Wiesz, tę jedną, definiującą chwilę, bez której wiele spraw potoczyłoby się zupełnie inaczej?
Czy inspiracją do zadania tego pytania był serial z Leo Woodallem i Ambiką Mod na @netflixpl? Taaaak, tak</t>
  </si>
  <si>
    <t>Hej, napiszcie coś więcej! ️ Jak wyglądało „docieranie się” z partnerem_ką? Jaką „złotą radę” szepnęłybyście_libyście na ucho kumpeli, która stawia dopiero ten ważny krok w związku? 
#związki #porady #relacje</t>
  </si>
  <si>
    <t>„Dziękuję za to cudo” — tak napisała do nas Monika. Czy można przeczytać coś milszego o kosmetyku, w którego skuteczność wierzyliśmy z całyyyych sił? 
#serumdodłoni #pielęgnacjadłoni</t>
  </si>
  <si>
    <t>Olejek do ust to kosmetyk z kategorii tych, o których piszecie do nas najczęściej. 
Przeważnie, że kochacie, że pięknie pachnie i Wasze usta nigdy nie wyglądały tak bosko 
Jak by to ująć? MAMY Z NIM TAK SAMO 
PS Dołączając do Your KAYA togetHER (czyli: logując się na naszą stronę) wszystkie nasze kosmetyki kupisz 20% taniej. Kliknij link w bio i skorzystaj z benefitów programu lojalnościowego - i teraz, i w przyszłości  
#yourkaya #olejekdoust</t>
  </si>
  <si>
    <t>Wiosna w Polsce be like: 
Z przymrużeniem oka! U nas bywa i tak (jak na obrazku) 
#golenie</t>
  </si>
  <si>
    <t>Pewność siebie w łóżku zależy od nas samych czy od partnera_ki? Jak to jest? 
#łóżkowehistorie #ankiety</t>
  </si>
  <si>
    <t>Zawsze cieszy  Szczególnie jeśli zawiera bestsellerowe produkty do pielęgnacji i do tego -20%! WSZYSTKIE produkty na yourkaya.pl są tańsze o 20% z kodem… który znajdziesz po zalogowaniu się do swojego konta na yourkaya.pl! 
Jeszcze nie dołączyłaś do naszego wyjątkowego grona? Nic straconego! Czekamy na Ciebie w Your KAYA togetHER z otwartymi ramionami  #promocja</t>
  </si>
  <si>
    <t>Opowiedz nam, która kobieta w Twoim życiu wpłynęła na Ciebie najbardziej i w jaki sposób? Zbieramy wyjątkowe historie wyjątkowych kobiet!
Wygraj zestaw produktów ÅOOMI i YourKaya:
  serum do twarzy z witaminą C Your REPAIR + kuracja złuszczającą do twarzy i ciała Your REVIVAL + żel do mycia twarzy od Your KAYA 
  Bon podarunkowy na ceramikę ÅOOMI 200 zł. 
Do zgarnięcia są 3 zestawy – może jeden z nich powędruje właśnie do Ciebie?
Widzimy się w komentarzach! 
PS Na odpowiedzi czekamy do 10 marca (niedziela) włącznie – a wyniki już we wtorek (12 marca) na Stories! Trzymamy kciuki
Regulamin konkursu: https://tinyurl.com/4c9xu9hz 
#konkurs</t>
  </si>
  <si>
    <t>Jeśli: kupiłaś_eś już pierwsze tulipany i rozpięłaś_ąłeś kurtkę dalej niż na wysokość klatki piersiowej, to wiedz, że COŚ się dzieje 
#YourKAYA #wiosna</t>
  </si>
  <si>
    <t>Mamy dla Was dezodorant, którym można smarować się pod i pomiędzy piersiami. 
Dołącz do naszego programu lojalnościowego i ciesz się zniżką 20% na wszystkie produkty  W Your KAYA togetHER:
— zbierasz punkty i wymieniasz je na wyjątkowe nagrody: kupony rabatowe lub darmowe produkty
— korzystasz z promocji TYLKO dla członkiń Your KAYA togetHER 
— osiągasz coraz wyższe poziomy i zbierasz punkty jeszcze szybciej!
#naturalnydezodorant</t>
  </si>
  <si>
    <t>A Ty jak uważasz? Można być w łóżku lepszym_ą / gorszym_ą, czy... to zależy? 
PS Dołączając teraz do Your KAYA togetHER, możesz odebrać 20% zniżki na wszystko na yourkaya.pl. togetHER to program lojalnościowy, w którym doceniamy to, że jesteś razem z nami. I że zostajesz na dłużej. Wystarczy, że zalogujesz się na swoje konto i… już!</t>
  </si>
  <si>
    <t>Towarzysz sypialnianych podbojów, gość na gapę, miłośnik szybkiego tempa – w skrócie: POT  Choć tak bardzo naturalny, czasem wolelibyśmy, aby nie odgrywał pierwszych skrzypiec  A może właśnie to dzięki niemu powstają niezapomniane, komiczne historie z łóżka rodem? 
#podniecenie #pot #zżyciawzięte</t>
  </si>
  <si>
    <t>Podczas Dnia Kobiet i warsztatów z lepienia z gliny, zapytałyśmy dziewczyny z Your KAYA, w jakim wieku dostały swoją pierwszą miesiączkę  
Jak było u Ciebie?
#yourkaya #okrestime #miesiaczka #pierwszamiesiaczka #okresoweporady #okresowehistorie</t>
  </si>
  <si>
    <t>Czy są tematy, które według Was warto podczas tego spotkania pominąć? Opowieści o ex albo... no właśnie, co myślicie? 
Pierwsza randka • Randki • Relacje #dating #randkowanie</t>
  </si>
  <si>
    <t>Warto być blisko 
_______________
Dołączając/logując się teraz do naszego programu lojalnościowego zyskujesz kod -20% na WSZYSTKO! 
Ręka w górę kto jest z nami! ☝
#promocja</t>
  </si>
  <si>
    <t>Piątek typu najlepszy 
Promocja trwa – BESTSELLEROWE serum z witaminą C, uwielbianą przez Was kurację złuszczającą i niezawodny żel do mycia twarzy możesz złapać 30% taniej z kodem PORZADKI30. Uwaga: limit na osobę to 3 sztuki wybranego produktu  Dlaczego? A bo chcemy, żeby starczyło dla wszystkich, zanim poznacie te kosmetyki w odświeżonych opakowaniach!
_____
#yourkaya #youknowpl #pielęgnacja #witaminac #promocja</t>
  </si>
  <si>
    <t>My byśmy tam nie ryzykowali… 
#zżyciawzięte #pov</t>
  </si>
  <si>
    <t>Wiecie, co jest najfajniejsze? Że to WASZE odpowiedzi  #yourkayafamily</t>
  </si>
  <si>
    <t>#płatnawspółpraca @agaszuscik @yourkaya @youknow_pl 
 Kod zniżkowy 15% na wszystkie produkty na stronie: AGA15
Przyjmij zaproszenie na wycieczkę po cyklu miesiączkowym! 
W menakme, czyli między pierwszą miesiączką a menopauzą, żeńskie ciało działa w sposób cykliczny, czym zawiadują jajniki oraz części mózgu: podwzgórze i przysadka.
Płodność polega głównie na uwolnieniu komórki jajowej z dojrzałego pęcherzyka i pogrubieniu endometrium, czyli błony śluzowej, którą wytapetowana jest macica. To właśnie tam, jeśli dojdzie do zapłodnienia, zagnieździ się zarodek — endometrium to dla niego podusia i wyżerka. 
Komórki endometrium rozmnażają się i różnicują, co niestety nadaje im… datę ważności, przez co, gdy zarodek nie pojawia się w macicy, podusię i wyżerkę trzeba posprzątać. Błona śluzowa odrywa się wtedy i wydostaje na zewnątrz – tak powstaje miesiączka.
Gdy okres się kończy, endometrium znów jest cieniutkie, ale hormony już zaczynają naparzać, by je pogrubić i, co najważniejsze, przygotować sobie nową komórkę jajową (lub kilka). Koło się zamyka…
O tym, ile to trwa, jak bardzo może się wahać i jak to wszystko liczyć, opowiem następnym razem – albo zajrzyj do mojej książki „GinekoLOGICZNIE”.
Warto dodać wiele szczegółów. Niestety post to ograniczony format i mi się nie zmieściły. Na szczęście mamy komentarze – pomożesz?
Oczywiście nie każda osoba, która „obchodzi” cykle, będzie odhaczała wszystko z sekcji „ciało”, „umysł” i „zachowanie”. Wymienione objawy i stany są w zasadzie tylko przykładowe. Mamy bardzo różnie! Ważne, by mieć tego świadomość, obserwować swoje ciało oraz szanować to u siebie i innych. 
Dzięki płatnej współpracy mogłam przeznaczyć na ten post aż dwa dni i poprosić Maćka o pomoc przy formalnościach. Dziękuję, że to akceptujesz i zapewniam, że zawsze współpracuję tylko z producentami produktów, które poleciłabym moim najbliższym. 
Daj znać, czy taki post Ci się podoba, to narysuję ich więcej!
Anatomia · Ginekologia · Dla kobiet · Ciekawostki o ciele · Ciałopozytywne #ginekologia #medycyna #kobieta #związek #kocham #pielęgnacja #rodzina #selfcare #selflove #ciekawostki</t>
  </si>
  <si>
    <t>Łokcie, łokcie... jak nie susza, to kant stołu w czuły punkt 
_______________
Psssst! Przesuń palcem w lewo 
#yourkaya #promocja
sucha skóra</t>
  </si>
  <si>
    <t>Jak Pac-Man   
Trądzik • Pryszcze • Kuracja złuszczająca • Kosmetyki do twarzy #pielegnacjatwarzy #dermokosmetyki</t>
  </si>
  <si>
    <t>Też jesteście już zmęczone_eni zimą? 
Promocja -30% na nasze dermokosmetyki trwa - zadbaj o swoją skórę i złap nasze bestsellery taniej z kodem PORZADKI30 ❤️ Przygotuj się na NOWE (opakowania  - formuły naszych kosmetyków pozostają bez zmian!).
_____
#yourkaya #lato</t>
  </si>
  <si>
    <t>Jak dziś będzie? 
#luty #zżyciawzięte</t>
  </si>
  <si>
    <t>Oznacz przyjaciółkę 
_____
#plama #okres #yourkaya</t>
  </si>
  <si>
    <t>WAŻNE: korzystanie z naszego koła jest wiążące. 
 Pomyśleliśmy, że na ten gorący czas przyda Wam się kilka gadżetów. Złapiecie je na yourkaya.pl w super promocji do -25%. 
______
#yourkaya #youknowpl #promocja
walentynki</t>
  </si>
  <si>
    <t>Nie z nami te numery ✌
_____
#yourkaya #walentynki #film #chusteczki #promocja</t>
  </si>
  <si>
    <t>Jeszcze tylko 5 miesięcy. Jeszcze tylko 5 miesięcy. Jeszcze tylko 5 miesięcy. Jeszcze tylko 5 miesięcy.
#wakacje #odliczaniedowakacji #pov #oczekiwanie</t>
  </si>
  <si>
    <t>Nasze Simy miałyby jeszcze opcję: „użyj żelu intymnego (teraz w promocji do -25%)” 
____
#yourkaya #promocja #simsy
żel intymny</t>
  </si>
  <si>
    <t>Spokojnie, zdarza się najlepszym 
PS Nie daj się zaskoczyć! Zamów w subie tampony i podpaski ze 100% certyfikowanej bawełny organicznej i bądź gotowa_y (zawsze i wszędzie!)  Teraz ze zniżką do -25% 
_____
#yourkaya #pms #promocja #okres</t>
  </si>
  <si>
    <t>Dla pach, które regularnie widzą się z maszynką do golenia: 
➢ Regenerujące serum na podrażnienia w kulce 
➢ Serum na wrastające włoski w kulce
Teraz w promocji od -10% do nawet -25% (przy zapisie do newslettera i na SMS) 
____
#yourkaya #promocja #walentynki 
Komiks</t>
  </si>
  <si>
    <t>O czym więc myślimy? 
„O tym, co mam kupić na obiad”
„Zadaniu matematycznym (studiuję inżynierię). Podczas s3ksu wpadłam na rozwiązanie.”
„Czy policzyłam podatki wszystkim moim klientom?”
„O tym, co zjem jak skończymy”
„Czy wyglądam wystarczająco ładnie, czy robię wszystko dobrze”
„O pracy, o tym co mam do zrobienia”
„Że chce mi się spać”
O czym myślisz Ty?
______
#yourkaya #youknowpl #koncentracja #adhd</t>
  </si>
  <si>
    <t>Chodzą Wam po głowie inne duety?  
PS Przewiń karuzelę do końca i odkryj niespodziankę 
#promocja #horoskop #znakizodiaku</t>
  </si>
  <si>
    <t>„Tworzy piękną taflę na ustach, zapach jest obłędny, a przy tym cudownie nawilża.” — ALEKSANDRA 
„Nawilża i nadaje piękny kolor! Ma przy tym smaczny, przyjemny zapach :)” — MARIA B.
„Ciekawy produkt :) Dawno nie używałam tego typu pomadki - faktycznie daje efekt blasku i nie klei się :) wydaje mi się, że jest to produkt bardzo wydajny. Kolor wiśniowy jest delikatny i pasuje chłodnym typom urody - polecam!” — MAŁGORZATA
Czy masz go i Ty?  
____
#yourkaya #olejek 
olejek do ust</t>
  </si>
  <si>
    <t>Weekend za pasem 
#pov #prawdziweżycie</t>
  </si>
  <si>
    <t>Jak zmienia się intymność po narodzinach dziecka? 
Zrobiliśmy ankietę i wiemy, jak to wygląda w społeczności rodziców z: @yourkaya, @youknow_pl i @blisko_wioski. Mały spoiler – zmienia się, oj, zmienia! 
______
#yourkaya #bliskowioski #rodzicielstwo 
jestem mamą • jestem tatą • relacje</t>
  </si>
  <si>
    <t>Piegi w konstelacji Wielkiego Wozu? Białe pasmo włosów od urodzenia? Przesuńcie karuzelę w lewo i zobaczcie na własne oczy - ciało to sztuka! 
Chcesz coś dodać? Komentarze są Twoje! 
_____
#yourkaya #youknowpl #ciało
pielęgnacja ciała</t>
  </si>
  <si>
    <t>Dodałabyś_łbyś coś do tej listy? C’mooon, na pewno chodzi Ci coś po głowie ‍♀️ 
_________
Nasze dermokosmetyki z linii CIAŁO nie tuszują, nie maskują i nie przeprowadzają metamorfozy wizerunku – one podkreślają to, co już masz w sobie pięknego! Z nimi skóra staje się miękka, nawilżona i pełna blasku. To udowodniona badaniami skuteczność, testowane dermatologicznie receptury i troska o Twoje ciało – unikalne dzieło sztuki 
#ciało #samoakceptacja #selflove • kosmetyki do ciała • pielęgnacja ciała • ciało to sztuka</t>
  </si>
  <si>
    <t>Wiatr trochę psuł nam szyki , ale koniecznie obejrzyj do końca  #sondauliczna 
___________________________________
Nie tuszują, nie maskują – podkreślają to, co w Tobie piękne. Produkty z linii CIAŁO i DERMO to kompleksowa rutyna pielęgnacyjna, dzięki której Twoja skóra będzie zdrowa, odżywiona i pełna blasku ✨</t>
  </si>
  <si>
    <t>#konkurs Gdybyśmy oddali Twojemu ciału głos, to co by nam powiedziało? Wyraziłoby siebie poprzez kolory i wzory na płótnie? A może opowiedziałoby swoją historię starannie dobranymi słowami? Twoje ciało to sztuka, która każdego dnia przybiera inną formę. 
 Napisz nam, co powiedziałoby o sobie dzisiaj? 
W konkursie wytypujemy 3 Laureatki_ów, które_ych nagrodzimy: zestawem produktów linia CIAŁO i DERMO od Your KAYA + stanik Comfy Bra od @touches.stories.
Na Wasze zgłoszenia czekamy do końca dnia ✨
Regulamin konkursu: https://bit.ly/498nIBf</t>
  </si>
  <si>
    <t>Kiedy ostatni raz spojrzałaś_eś na swoje ciało z podziwem? ✨
Oto ono: jedyne w swoim rodzaju, wartościowe, zapierające dech w piersiach. 
Twoje ciało to SZTUKA! 
Pielęgnuj je i dbaj o nie – a kosmetyki z linii CIAŁO I DERMO chętnie Ci w tym pomogą 
#pielęgnacja #pielegnacjaciala • ciało • produkty do ciała • dermokosmetyki</t>
  </si>
  <si>
    <t>Opowiadajcie ✨</t>
  </si>
  <si>
    <t>Jesteś na domówce u znajomych i nie ma kosza w łazience 
Mówcie co chcecie - to jest zbrodnia przeciwko miesiączkującym osobom ☠️
#okres #miesiączka #pov</t>
  </si>
  <si>
    <t>#płatnawspółpraca
Z powodów praktycznych często rozdzielamy ciało i umysł, dobrostan fizyczny i psychiczny, relację z własnym ciałem i dbanie o swoje zdrowie.
Tymczasem wszystko to łączy się, przeplata i na siebie oddziałuje, o czym przekonujemy się na każdym kroku…
Praca nad przyjacielskimi stosunkami ciała i umysłu to najczęściej proces na całe życie, niejednokrotnie wiodący przez wysiłki, wyzwania i poszerzanie swojej strefy komfortu. 
Warto jednak do tego dążyć… także dla zdrowia!
 Dziś, jak ciało i umysł, działamy razem w przyjacielskim uścisku: Aga Szuścik @agaszuscik oraz Your KAYA @yourkaya @youknow_pl 
 Otulamy Cię pełną ciekawostek wiedzą, szczerą, osobistą historią, serią wzmacniających zdań oraz nową serią naturalnych, łagodnych produktów CIAŁO.
 Pamiętaj: to jedyne ciało, jakie masz!
 Kod zniżkowy na wszystkie produkty na stronie: AGA15
Dla moich kochanych Ciekawych:
„A multi-lab test of the facial feedback hypothesis by the Many Smiles Collaboration”, nature.com/articles/s41562-022-01458-9
„Somatization and chronic pain”, pubmed.ncbi.nlm.nih.gov/11683662/
„Impact of mental disorders on clinical outcomes of physical diseases: an umbrella review assessing population attributable fraction and generalized impact fraction”, pubmed.ncbi.nlm.nih.gov/36640414/
„Nocebo and lessebo effects”, pubmed.ncbi.nlm.nih.gov/32563285/
„Network Neuroscience and Personality”, ncbi.nlm.nih.gov/pmc/articles/PMC7219685/
Hasła do eksplorowania: psychosomatyka, somatic symptom disorder (SSD), sommatization, physical aspects of mental disorders, nocebo, lessebo
#pielęgnacja #świadomapielęgnacja #dbamosiebie #selfcare #selflove #ciekawostki #profilaktyka #afirmacja</t>
  </si>
  <si>
    <t>Wyobraź sobie, że dzień w dzień przechadzasz się po najbardziej niesamowitej galerii sztuki świata. Wśród przeróżnych nosów, oczu, brzuchów, ust, piersi. 
_____
#yourkaya #youknowpl
ciało • dzieło sztuki</t>
  </si>
  <si>
    <t>Dasz wiarę, że właśnie kończy się styczeń?!  Kiedy to się stało?
Wspólnie z @portalyogi_pl postanowiliśmy zatrzymać się chwilę dłużej w noworocznym klimacie i przygotowaliśmy dla Ciebie #konkurs. Brzmi nieźle?
✨ Podziel się swoim postanowieniem noworocznym i opowiedz krótko co robisz, aby je spełnić! ✨
3 najbardziej kreatywne i inspirujące odpowiedzi nagrodzimy roczną subskrypcją Your KAYA + rocznym dostępem do Portalu Yogi – coś dla ciała, coś dla ducha. 
Na odpowiedzi czekamy do 28.01. włącznie, a wyniki opublikujemy na naszych stories już w poniedziałek (29.01.)! ‍♀️
Regulamin: https://bit.ly/3SyzjTB</t>
  </si>
  <si>
    <t>Zapadł Wam w głowę jakiś konkretny plakat / fotostory / albo pytanie do redakcji? 
#lata90 #wspomnienia</t>
  </si>
  <si>
    <t>„Co odkryłam w formułach produktów do ciała od Your KAYA? Nawilżenie, cudowny blask i komfort bycia sobą we własnej skórze.” – tak Asia Przenicka-Malek (@asiaprzenicka) mówi o naszych produktach z linii CIAŁO i DERMO, których jest ambasadorką   A my pękamy z dumy i radości – od samego początku wiedzieliśmy, że to właśnie Asia sprawdzi się w tej roli najlepiej. Dlaczego? Bo łączy nas to, że głośno i bez ogródek mówimy o samoakceptacji i wyrozumiałości dla własnego ciała.
Nie tuszują, nie maskują i nie przeprowadzają żadnej metamorfozy wizerunku, za to pielęgnują, nawilżają, koją i opiekują się ciałem jak żadne inne. Poznaj je i przekonaj się o tym na własnej skórze – linie CIAŁO i DERMO znajdziesz na www.yourkaya.pl.</t>
  </si>
  <si>
    <t>Tłumaczymy z c*pki na nasze! 
Co chodzi jej po głowie? Na czym jej zależy? Czego chce TERAZ JUŻ?
Przesuń karuzelę w lewo i skorzystaj z promocji do -35% na Your KAYA!
_____
#yourkaya #youknowpl #promocja
zdrowie intymne • peeling intymny</t>
  </si>
  <si>
    <t>Karty mówią jasno, kochaniutka_i: wejdź na yourkaya.pl i uzupełnij z rabatem zapasy na nowy rok 
#promocja #rabat #okres #pielęgnacjatwarzy</t>
  </si>
  <si>
    <t>A Ty? Od którego produktu rozpoczęłaś_ąłeś przygodę z Your KAYA? ✨
#yourkayafamily | produkty na okres | kosmetyki do ciała | dermokosmetyki do twarzy</t>
  </si>
  <si>
    <t>Coming (VERY) soon</t>
  </si>
  <si>
    <t>Zgodzicie się? ‍♀️
#weekend #pov | piątek | początek weekendu</t>
  </si>
  <si>
    <t>Jest bardzo prawdopodobne, że kiedy czytasz ten post, Twój brzuch jest wciągnięty, a Ty nawet nie jesteś tego świadoma_y. Zgadliśmy? 
A gdybyśmy tak - korzystając z noworocznych postanowień - ustalili, że oto KONIEC z wciągniętym brzuchem? PRECZ z próbami wysmuklenia go do zdjęcia, DOŚĆ z brzuchem wciśniętym w kręgosłup w pozycji siedzącej ✋⛔️ 
Po pierwsze: nie jesteśmy winne_i światu brzucha jak z okładek Bravo Girl, a po drugie: wciągając brzuch, nie jesteśmy w stanie prawidłowo oddychać. W efekcie zaburzamy pracę przepony, jelit oraz mięśni stabilizujących, a stamtąd niedaleka już droga do:
⌁ bólu szyi, ramion i pleców, 
⌁ osłabienia mięśni dna miednicy, 
⌁ osłabienie pracy jelit,
⌁ nietrzymania moczu.
To jak? Deal? 
#dyskomfort #wciąganiebrzucha</t>
  </si>
  <si>
    <t>Okres bywa przewrotny 
#okres #miesiączka | pov</t>
  </si>
  <si>
    <t>Wspomnienie pierwszego golenia. Nosicie je w pamięci? Jak było? 
PS Kosmetyki do delikatnego golenia skóry i wszystkie inne produkty Your KAYA kupisz w sTYczniowej zniżce do -35% 
#golenie #kosmetykidogolenia</t>
  </si>
  <si>
    <t>Wiedzieć to móc. To nasza złota zasada, która sprawdza się także w łóżku. 
Pożądanie spontaniczne jest dominującym stylem pożądania wśród mężczyzn (około 75%). Jak sprawa ma się wśród dziewczyn? Doświadcza go mniej więcej 15%.
Chcesz poczytać więcej? Zajrzyj na You KNOW do tekstu Ani Kureckiej „Pożądanie responsywne – czym jest?”.
_____
#yourkaya #youknowpl #ankieta #para</t>
  </si>
  <si>
    <t>Prawdziwy wyścig pomiędzy czasem a grawitacją Znacie temat?
#okres #przeciek | plama po okresie | miesiączka</t>
  </si>
  <si>
    <t>Bywa różnie 
_____________________
Na okres, na przyjemności, na zdrowie  – w sTYczniu najważniejsza_y jesteś TY! Podaruj sobie najlepszą pielęgnację – już tylko do 15.01. włącznie produkty Your KAYA możesz kupić aż -35% taniej!
#promocja #zniżka</t>
  </si>
  <si>
    <t>Jest to okres 
#biegunka | kupa okresowa | miesiączka | pov</t>
  </si>
  <si>
    <t>Śmiało, dorzuć od siebie jedną rzecz, która spowodowała u Ciebie dyskomfort (choć w gruncie rzeczy dobrze wiedziałaś_eś, że to nic takiego) 
pot | przeciek | #okres #miesiączka #laktacja</t>
  </si>
  <si>
    <t>Mówią, że kłócić się trzeba umieć. Co o tym myślicie? 
ankieta | odpowiedzi | kłótnia
#związek #pytanie #zgoda</t>
  </si>
  <si>
    <t>Piszemy tu do Was znad resztek bigosu i makowczyka. Jak byście opisały_li ten rok w 3 słowach? 
podsumowanie | nowy rok | z życia wzięte
#humor #opis #pov</t>
  </si>
  <si>
    <t>Ej, ale pamiętacie zakończenie Kevina? 
#nowyrok #kevin #pov</t>
  </si>
  <si>
    <t>Daj znać, jeśli trzymasz telefon przesuszoną dłonią, a my zadbamy o nią najlepiej, jak tylko potrafimy. Zgoda? ✋
#serumdorąk #serumdodłoni #pielęgnacjadłoni #pielęgnacjapaznokci</t>
  </si>
  <si>
    <t>Publikujemy kilka z wielu Waszych odpowiedzi na to pytanie i dajemy znać, że kibicujemy wszystkim Waszym planom, a w momentach zwątpienia ściskamy najmocniej  #nowyrok #postanowienianoworoczne</t>
  </si>
  <si>
    <t>PICK YOUR CHARACTER ✨
#okres #pov | okresowe historie | ból miesiączkowy</t>
  </si>
  <si>
    <t>Sobie i Wam życzymy na ten rok c z a s u na przyjemną, niczym niezmąconą rutynę pielęgnacyjną ✨</t>
  </si>
  <si>
    <t>Ostatnia prosta. Trzymamy kciuki za tych, u których gorrrąco i tych, u których jeszcze wieje chłodek. Za sekcję szorującą podłogi i grupę pościgową za świątecznymi prezentami. Niech uszka się kleją, a bombki nie tłuką. Trzymajcie się tam! ⭐️
święta | przygotowania | okres
#komiks #choinka #świątecznie</t>
  </si>
  <si>
    <t>Coś się kończy, coś się zaczyna ✨
Życzymy, żeby Twój 2024 był przepełniony dobrem. Żeby pozwolił Ci robić to, co szczerze kochasz. I żebyś zawsze czuł_a wsparcie dookoła.
Mamy do Ciebie jedną prośbę: podziękuj sobie (możesz na głos!) za ten mijający rok ❤️ Wychodzisz z niego silniejsza_y i bogatsza_y o nowe doświadczenia – i tego nikt Ci nie odbierze.
nowy rok | życzenia | koniec roku
#sylwester #2024 #podsumowanie</t>
  </si>
  <si>
    <t>Zaglądałyście_liście kiedyś komuś do sypialni? Nie? No to chodźcie ❤️‍
pytania | ankiety | sypialnia
#promocja #zestaw #święta</t>
  </si>
  <si>
    <t>Czy w święta można mówić ludzkim głosem? Wierzymy, że tak! 
Macie jakieś przemyślenia w tym temacie?
święta | przemyślenia | świąteczny stół
#rozmowa #świątecznie #dyskusja</t>
  </si>
  <si>
    <t>Ten, kto zdążył obejrzeć „Holiday" i przyciągnął do domu choinkę, pewnie się ucieszy, bo... nasze zestawy prezentowe można kupić teraz w promo -15%  Dla siebie, dla kogoś, do sprezentowania w Wigilię albo przed. Jak kto woli 
PS Nie musisz martwić się o plączące wstążki czy źle docięty papier – zaznacz w koszyku opcję „zapakuj na prezent", a podarunek będzie gotowy do wręczenia! 
święta | prezenty | zestawy
#stories #ankieta #odpowiedzi</t>
  </si>
  <si>
    <t>Rozwiń wyjaśnienie 
Srom to swego rodzaju tarcza chroniąca wewnętrzne narządy (pochwę) przed różnego rodzaju infekcjami i uszkodzeniami. W jego skład wchodzą:
→ wargi sromowe wewnętrzne i zewnętrzne, 
→ spoidła przednie i tylne warg sromowych,
→ wędzidełko warg sromowych,
→ łechtaczka (w skład której wchodzą napletek i wędzidełko łechtaczki),
→ przedsionek pochwy.
 Chcesz dowiedzieć się więcej? Zerknij na artykuł Miki Olchowik „Czy moje wargi sromowe są w porządku?”.
_____
#yourkaya #youknowpl #srom #zdrowie #anatomia #quiz
ZDROWIE SROM ANATOMIA QUIZ</t>
  </si>
  <si>
    <t>Hej, nie musi być z pompą! My życzymy Ci po prostu masy zrozumienia i życzliwości – oraz żeby barszczyk smakował przednio 
Niech ten czas da Ci przestrzeń do refleksji, odpoczynku, zwolnienia choć na moment.  Pamiętaj – your holidays, your rules 
Wesołych Świąt!
Zespół Your KAYA
#życzenia #święta #świętabożegonarodzenia</t>
  </si>
  <si>
    <t>To us you are perfect 
PS Nasz ukochany tegoroczny zestaw świąteczny to... SOS: zima. Ale może zadecydujecie inaczej? ❄️
zestawy świąteczne | święta | prezenty
#upominek #podarek #loveactually</t>
  </si>
  <si>
    <t>Nie jesteś jedyna_y, jeśli w czasie okresu nabijasz rekordowe kroki na trasie  -  -  - . 
Za nasze rewolucje żołądkowe są odpowiedzialne hormony – zwiększona ilość prostaglandyn, czyli substancji prozapalnych. Wpływają one na kurczenie się mięśni gładkich macicy (dlatego tak boli). Jeśli prostaglandyn jest zbyt dużo, istnieje ryzyko, że przedostaną się do krwiobiegu i sąsiednich mięśni wyściełających jelita. Tutaj znowu mamy skurcze, no i biegunka gotowa 
#okres #biegunka #kupaokresowa #miesiączka</t>
  </si>
  <si>
    <t>Choć są mniejsze niż czerwona krwinka, potrafią nieźle wzburzyć krew w żyłach. 
Mowa o plemnikach. O ich podróżach, ucieczkach, wycieczkach i wybrykach. 
W tym poście podsumowujemy najważniejsze fakty na temat preejakulatu, ejakulatu i prawdopodobieństwa zajścia w ciążę po niespodziewanym kontakcie z nimi. 
_______
#yourkaya #youknowpl #ciąża #plemniki #prejakulat #ejakulat 
ciąża plemniki prejakulat</t>
  </si>
  <si>
    <t>Jak u Was? Bliżej początku czy końca? ✌
#okres #miesiączka #menstruacja</t>
  </si>
  <si>
    <t>Co byście państwo dodali? 
PS  Na yourkaya.pl trwa PROMOCJA -15% NA ZESTAWY PREZENTOWE 
zestaw prezentowy | prezent | wish-list
#grudzień #święta #niezbędnik</t>
  </si>
  <si>
    <t>The shameful days are over 
PS  Na yourkaya.pl trwa PROMOCJA: -15% NA ZESTAWY PREZENTOWE 
okres | miesiączka | tampony
#zestaw #promocja #komiks</t>
  </si>
  <si>
    <t>Jak na niekontrolowany wybuch śmiechu zareagował_a Wasz_a partner_ka? 
PS Emocje w łóżku to normalna sprawa. Śmiech rozluźnia, uwalnia ciało od napięć, wyzwala wydzielanie serotoniny i endorfin. Nic dziwnego, że może przydarzyć nam się w czasie pieszczot albo org@zmu 
ankieta | emocje | śmiech
#endorfiny #serotonina #łóżko</t>
  </si>
  <si>
    <t>Ile wyjątkowych osób, tyle wyjątkowych potrzeb i pragnień ✨ Dlatego stworzyliśmy dla Was jeszcze więcej zestawów, które idealnie prezentują się pod choinką  Rozkręć prezentową karuzelę i zobacz, który z nich najbardziej spodoba się bliskiej Ci osobie! 
Wszystkie zestawy znajdziesz już na yourkaya.pl 
zestawy świąteczne | zestawy prezentowe | prezent
#pomysłnaprezent #święta #upominek</t>
  </si>
  <si>
    <t>Zaklepujemy miejsce pomiędzy Kevinem a Dwightem i jesteśmy przekonani, że tych dwoje doceniłoby nasze zestawy w prezencie na secret Santa  
PS Już tylko do środy upolujecie upominki dla bliskich z rabatem -15%. W promocyjnej cenie 5 zł zapakujemy Twój podarunek na prezent! Wszystkim się zajęliśmy — Ty możesz sobie odetchnąć✨
zestawy | święta | prezenty
#wigilia #theoffice #humor</t>
  </si>
  <si>
    <t>Co tam u Was na tapecie w tym roku?  #nowyrok #2024</t>
  </si>
  <si>
    <t>Jaka jest najmilsza rzecz, jaką ktoś zrobił dla Ciebie w czasie okresu? 
Hej – przytulamy wszystkie osoby, którym właśnie teraz przydałaby się odrobina otuchy ❤️
PS Dla tych, którzy szukają czegoś miłego dla siebie lub Najbliższych – przypominamy o trwającej promocji na nasze świąteczne zestawy prezentowe  Do 20.12. kupisz je 15% taniej.
okres | miesiączka | menstruacja
#niespodzianka #radość #miłygest</t>
  </si>
  <si>
    <t>Co sprezentować osobie, która „ma wszystko”? Albo tej, której chcemy okazać niezmienną wdzięczność, jednak lista pomysłów zaczyna się kurczyć? 
✨ Mamy dla Ciebie propozycję: zestawy świąteczne Your KAYA  Stworzyliśmy je z najczęściej prezentowanych produktów, które zaspokajają potrzeby bliskie ciału, jak i sercu. To okazja do podarowania sobie chwili na pielęgnację, złapania oddechu i pobycia ze samą_ym sobą.
Zestawy pakujemy w bawełniany woreczek i pudełko z ozdobną obwolutą – są gotowe do wręczenia  
Zajrzyj na stronę i zobacz, jak pięknie się prezentują 
#zestawyświąteczne #pomysłnaprezent #prezentyświąteczne | Prezent dla przyjaciółki | Prezent na święta | Pielęgnacja ciała</t>
  </si>
  <si>
    <t>Wiemy, że to o Tobie...  #rel
POV | Z życia wzięte | #relatable #przyjaźń #humor</t>
  </si>
  <si>
    <t>Mamy dla Was dezodorant, którym można smarować się pod i pomiędzy piersiami. Albo gdzie tam potrzebujecie ✌
#dezodorant #naturalnydezodorant #pocenie</t>
  </si>
  <si>
    <t>Co to za akcja? Po jednej nutce  
.
.
PS Na stronę wrócił bestsellerowy olejek do ust w odcieniach: nude  i letnia czereśnia  Złap je, póki dostępne! 
#okresowehistorie #okres #pov | Okres | Miesiączka</t>
  </si>
  <si>
    <t>PMS? A może bardziej saper, wąż (który zjadł samego siebie), pinball? 
Któż z Was toczy dzisiaj przedokresową rozgrywkę?
______
#yourkaya #youknowpl #okres #miesiączka #pms
PMS OKRES MIESIĄCZKA</t>
  </si>
  <si>
    <t>https://www.instagram.com/p/C8CBuzjIsPS/</t>
  </si>
  <si>
    <t>https://www.instagram.com/p/C76YMYaoXmv/</t>
  </si>
  <si>
    <t>https://www.instagram.com/p/C717P0ZI0yL/</t>
  </si>
  <si>
    <t>https://www.instagram.com/p/C7tUMsAIICS/</t>
  </si>
  <si>
    <t>https://www.instagram.com/p/C7XHuUlI_Ln/</t>
  </si>
  <si>
    <t>https://www.instagram.com/p/C7bUDhgo6sn/</t>
  </si>
  <si>
    <t>https://www.instagram.com/p/C7MUuzvocMH/</t>
  </si>
  <si>
    <t>https://www.instagram.com/p/C7jwDZjIask/</t>
  </si>
  <si>
    <t>https://www.instagram.com/p/C6v5WnUIsIU/</t>
  </si>
  <si>
    <t>https://www.instagram.com/p/C69Ei1wobMA/</t>
  </si>
  <si>
    <t>https://www.instagram.com/p/C6n6Q1doAY_/</t>
  </si>
  <si>
    <t>https://www.instagram.com/p/C6ba-m2oFJd/</t>
  </si>
  <si>
    <t>https://www.instagram.com/p/C6PRoCOIHmL/</t>
  </si>
  <si>
    <t>https://www.instagram.com/p/C6EfWDMIiRp/</t>
  </si>
  <si>
    <t>https://www.instagram.com/p/C53N6jnIOL0/</t>
  </si>
  <si>
    <t>https://www.instagram.com/p/C5-5-l6MUuw/</t>
  </si>
  <si>
    <t>https://www.instagram.com/p/C5lpMB-IIoY/</t>
  </si>
  <si>
    <t>https://www.instagram.com/p/C5v-QeEIsl5/</t>
  </si>
  <si>
    <t>https://www.instagram.com/p/C4839vcoDhj/</t>
  </si>
  <si>
    <t>https://www.instagram.com/p/C5NayIEtSkV/</t>
  </si>
  <si>
    <t>https://www.instagram.com/p/C42mGoCIKAj/</t>
  </si>
  <si>
    <t>https://www.instagram.com/p/C5GALDxsrQr/</t>
  </si>
  <si>
    <t>https://www.instagram.com/p/C4TQcEoI6Fm/</t>
  </si>
  <si>
    <t>https://www.instagram.com/p/C4iJ2Axsvcj/</t>
  </si>
  <si>
    <t>https://www.instagram.com/p/C4NY6HJIzhY/</t>
  </si>
  <si>
    <t>https://www.instagram.com/p/C4K3glToKTf/</t>
  </si>
  <si>
    <t>https://www.instagram.com/p/C3-CER9oMsV/</t>
  </si>
  <si>
    <t>https://www.instagram.com/p/C3umQEpIkRf/</t>
  </si>
  <si>
    <t>https://www.instagram.com/p/C3nlqxaI4N6/</t>
  </si>
  <si>
    <t>https://www.instagram.com/p/C3Qd71poIM0/</t>
  </si>
  <si>
    <t>https://www.instagram.com/p/C3Io_h8oW3I/</t>
  </si>
  <si>
    <t>https://www.instagram.com/p/C3k7TK4MAW-/</t>
  </si>
  <si>
    <t>https://www.instagram.com/p/C2fmN4FI6M2/</t>
  </si>
  <si>
    <t>https://www.instagram.com/p/C2cdPNbId2J/</t>
  </si>
  <si>
    <t>https://www.instagram.com/p/C2uSjmcoqsu/</t>
  </si>
  <si>
    <t>https://www.instagram.com/p/C2agUb1I2lg/</t>
  </si>
  <si>
    <t>https://www.instagram.com/p/C2p2q7zIdSb/</t>
  </si>
  <si>
    <t>https://www.instagram.com/p/C2Fl160o2XT/</t>
  </si>
  <si>
    <t>https://www.instagram.com/p/C2CoVnEIAUL/</t>
  </si>
  <si>
    <t>https://www.instagram.com/p/C13_XkzorPm/</t>
  </si>
  <si>
    <t>https://www.instagram.com/p/C1-FBLxo5yM/</t>
  </si>
  <si>
    <t>https://www.instagram.com/p/C17nTMbItM8/</t>
  </si>
  <si>
    <t>https://www.instagram.com/p/C1JjhEaIfDN/</t>
  </si>
  <si>
    <t>https://www.instagram.com/p/C22Hlz7oP-g/</t>
  </si>
  <si>
    <t>https://www.instagram.com/p/C1hUagrMisp/</t>
  </si>
  <si>
    <t>https://www.instagram.com/p/C1rFJszsEQM/</t>
  </si>
  <si>
    <t>https://www.instagram.com/p/C1FhQEOMlJJ/</t>
  </si>
  <si>
    <t>https://www.instagram.com/p/C1Eke2QMAbo/</t>
  </si>
  <si>
    <t>https://www.instagram.com/p/C0uPy8NoAlg/</t>
  </si>
  <si>
    <t>https://www.instagram.com/p/C1ALz1XInhQ/</t>
  </si>
  <si>
    <t>https://www.instagram.com/p/C0v6ll8s8Wa/</t>
  </si>
  <si>
    <t>https://www.instagram.com/p/C04eA8IoMwe/</t>
  </si>
  <si>
    <t>https://www.instagram.com/p/C1hUR1aMD23/</t>
  </si>
  <si>
    <t>https://www.instagram.com/p/C0hWFlqoSFw/</t>
  </si>
  <si>
    <t>https://www.instagram.com/p/C0d9b4bofNw/</t>
  </si>
  <si>
    <t>https://www.instagram.com/p/C71AHrPohw2/</t>
  </si>
  <si>
    <t>https://www.instagram.com/p/C7zYRb6IJzq/</t>
  </si>
  <si>
    <t>https://www.instagram.com/p/C8CBvCBonNM/</t>
  </si>
  <si>
    <t>https://www.instagram.com/p/C74k-2LoBtP/</t>
  </si>
  <si>
    <t>https://www.instagram.com/p/C76YMiqInlW/</t>
  </si>
  <si>
    <t>https://www.instagram.com/p/C8FUZv3oOly/</t>
  </si>
  <si>
    <t>https://www.instagram.com/p/C78lJqMops1/</t>
  </si>
  <si>
    <t>https://www.instagram.com/p/C7yMs2Eogh6/</t>
  </si>
  <si>
    <t>https://www.instagram.com/p/C717P7eoWF5/</t>
  </si>
  <si>
    <t>https://www.instagram.com/p/C7tUM2Coli3/</t>
  </si>
  <si>
    <t>https://www.instagram.com/p/C7mp3vXodWN/</t>
  </si>
  <si>
    <t>https://www.instagram.com/p/C7qwwdfob8E/</t>
  </si>
  <si>
    <t>https://www.instagram.com/p/C7XHuc3ouXy/</t>
  </si>
  <si>
    <t>https://www.instagram.com/p/C7bUDu9ID9_/</t>
  </si>
  <si>
    <t>https://www.instagram.com/p/C7TvraYoo71/</t>
  </si>
  <si>
    <t>https://www.instagram.com/p/C7gYvWxI3C3/</t>
  </si>
  <si>
    <t>https://www.instagram.com/p/C7j8moSIy5g/</t>
  </si>
  <si>
    <t>https://www.instagram.com/p/C7MUvB6Il-8/</t>
  </si>
  <si>
    <t>https://www.instagram.com/p/C7eBApPo95t/</t>
  </si>
  <si>
    <t>https://www.instagram.com/p/C7jI29Yot-A/</t>
  </si>
  <si>
    <t>https://www.instagram.com/p/C7OzpqPIg8j/</t>
  </si>
  <si>
    <t>https://www.instagram.com/p/C7Wj0xFo_09/</t>
  </si>
  <si>
    <t>https://www.instagram.com/p/C7jwDn7oJeK/</t>
  </si>
  <si>
    <t>https://www.instagram.com/p/C7ERKUfoUWw/</t>
  </si>
  <si>
    <t>https://www.instagram.com/p/C7BdnsUoSu6/</t>
  </si>
  <si>
    <t>https://www.instagram.com/p/C63jV5CI2ux/</t>
  </si>
  <si>
    <t>https://www.instagram.com/p/C6gp-ChIi9q/</t>
  </si>
  <si>
    <t>https://www.instagram.com/p/C6iZAxrIKjB/</t>
  </si>
  <si>
    <t>https://www.instagram.com/p/C6s-PWioK1s/</t>
  </si>
  <si>
    <t>https://www.instagram.com/p/C60mcZ_IyEo/</t>
  </si>
  <si>
    <t>https://www.instagram.com/p/C6v5WyMom36/</t>
  </si>
  <si>
    <t>https://www.instagram.com/p/C6_BZzCILTX/</t>
  </si>
  <si>
    <t>https://www.instagram.com/p/C69Ei-boOLl/</t>
  </si>
  <si>
    <t>https://www.instagram.com/p/C6n6Q-0oPoe/</t>
  </si>
  <si>
    <t>https://www.instagram.com/p/C6ba-w9IFUu/</t>
  </si>
  <si>
    <t>https://www.instagram.com/p/C6awvhdI5fF/</t>
  </si>
  <si>
    <t>https://www.instagram.com/p/C6QKaj8oFnA/</t>
  </si>
  <si>
    <t>https://www.instagram.com/p/C6D-mo8okdZ/</t>
  </si>
  <si>
    <t>https://www.instagram.com/p/C56RZE4IV5T/</t>
  </si>
  <si>
    <t>https://www.instagram.com/p/C6VynETI02I/</t>
  </si>
  <si>
    <t>https://www.instagram.com/p/C6BZnSPoiDX/</t>
  </si>
  <si>
    <t>https://www.instagram.com/p/C6QfrUroME5/</t>
  </si>
  <si>
    <t>https://www.instagram.com/p/C6TK5QWI5bk/</t>
  </si>
  <si>
    <t>https://www.instagram.com/p/C6EfWMHIn7a/</t>
  </si>
  <si>
    <t>https://www.instagram.com/p/C6I0zTjIg8d/</t>
  </si>
  <si>
    <t>https://www.instagram.com/p/C53N6uQox5V/</t>
  </si>
  <si>
    <t>https://www.instagram.com/p/C5x71ZboNSi/</t>
  </si>
  <si>
    <t>https://www.instagram.com/p/C5-5-tBMdi5/</t>
  </si>
  <si>
    <t>https://www.instagram.com/p/C5skRvLMYnw/</t>
  </si>
  <si>
    <t>https://www.instagram.com/p/C5ifIIAsKU5/</t>
  </si>
  <si>
    <t>https://www.instagram.com/p/C5lPR8ssV90/</t>
  </si>
  <si>
    <t>https://www.instagram.com/p/C5gojIVICaX/</t>
  </si>
  <si>
    <t>https://www.instagram.com/p/C5lpMKcIHax/</t>
  </si>
  <si>
    <t>https://www.instagram.com/p/C5rHIzSsVnu/</t>
  </si>
  <si>
    <t>https://www.instagram.com/p/C5dAIRIsDy7/</t>
  </si>
  <si>
    <t>https://www.instagram.com/p/C5fypZ6sjRd/</t>
  </si>
  <si>
    <t>https://www.instagram.com/p/C5na0pBMPvz/</t>
  </si>
  <si>
    <t>https://www.instagram.com/p/C5v-Qp0o62C/</t>
  </si>
  <si>
    <t>https://www.instagram.com/p/C5YdbIEIb_k/</t>
  </si>
  <si>
    <t>https://www.instagram.com/p/C5aehBsMLWX/</t>
  </si>
  <si>
    <t>https://www.instagram.com/p/C48391BIWg_/</t>
  </si>
  <si>
    <t>https://www.instagram.com/p/C4yjh3kINhT/</t>
  </si>
  <si>
    <t>https://www.instagram.com/p/C4wDIakoh5l/</t>
  </si>
  <si>
    <t>https://www.instagram.com/p/C5NayOlN6WR/</t>
  </si>
  <si>
    <t>https://www.instagram.com/p/C42mGuBoqQ1/</t>
  </si>
  <si>
    <t>https://www.instagram.com/p/C5Is39SsK4r/</t>
  </si>
  <si>
    <t>https://www.instagram.com/p/C5Fym6Ns0QO/</t>
  </si>
  <si>
    <t>https://www.instagram.com/p/C5GALKEMyYc/</t>
  </si>
  <si>
    <t>https://www.instagram.com/p/C5TyjjKohZF/</t>
  </si>
  <si>
    <t>https://www.instagram.com/p/C4qaqIJo3at/</t>
  </si>
  <si>
    <t>https://www.instagram.com/p/C5B9yvWImyN/</t>
  </si>
  <si>
    <t>https://www.instagram.com/p/C4_Oy3qIpC5/</t>
  </si>
  <si>
    <t>https://www.instagram.com/p/C4TQcLvIS7E/</t>
  </si>
  <si>
    <t>https://www.instagram.com/p/C4iJ2FBMBx4/</t>
  </si>
  <si>
    <t>https://www.instagram.com/p/C4VA3LVIh8k/</t>
  </si>
  <si>
    <t>https://www.instagram.com/p/C4gQerzoKDV/</t>
  </si>
  <si>
    <t>https://www.instagram.com/p/C4oIzzuokDZ/</t>
  </si>
  <si>
    <t>https://www.instagram.com/p/C4QRULXoTan/</t>
  </si>
  <si>
    <t>https://www.instagram.com/p/C4P1x-Ao57c/</t>
  </si>
  <si>
    <t>https://www.instagram.com/p/C4bReBxIjYC/</t>
  </si>
  <si>
    <t>https://www.instagram.com/p/C4NY6Mbov2Q/</t>
  </si>
  <si>
    <t>https://www.instagram.com/p/C4K3gqtoPQS/</t>
  </si>
  <si>
    <t>https://www.instagram.com/p/C4k_1wnM6uj/</t>
  </si>
  <si>
    <t>https://www.instagram.com/p/C4dyLE7o7eo/</t>
  </si>
  <si>
    <t>https://www.instagram.com/p/C4Bf2zIoPGM/</t>
  </si>
  <si>
    <t>https://www.instagram.com/p/C4IeVB4I1VX/</t>
  </si>
  <si>
    <t>https://www.instagram.com/p/C3s4Z-Go8fX/</t>
  </si>
  <si>
    <t>https://www.instagram.com/p/C4D81cjoo9O/</t>
  </si>
  <si>
    <t>https://www.instagram.com/p/C3-CEYboqsf/</t>
  </si>
  <si>
    <t>https://www.instagram.com/p/C3umQM1IKeh/</t>
  </si>
  <si>
    <t>https://www.instagram.com/p/C3nlxmwIMO0/</t>
  </si>
  <si>
    <t>https://www.instagram.com/p/C35ylwPoWSv/</t>
  </si>
  <si>
    <t>https://www.instagram.com/p/C3j9FJkIHqh/</t>
  </si>
  <si>
    <t>https://www.instagram.com/p/C37d-BTIvfK/</t>
  </si>
  <si>
    <t>https://www.instagram.com/p/C3ajEIMoJta/</t>
  </si>
  <si>
    <t>https://www.instagram.com/p/C3AtHlnIMQu/</t>
  </si>
  <si>
    <t>https://www.instagram.com/p/C3Qd77xIHwv/</t>
  </si>
  <si>
    <t>https://www.instagram.com/p/C2xqy-Uo_VB/</t>
  </si>
  <si>
    <t>https://www.instagram.com/p/C3TKVgXMQUW/</t>
  </si>
  <si>
    <t>https://www.instagram.com/p/C3LNS2DoEIO/</t>
  </si>
  <si>
    <t>https://www.instagram.com/p/C3KQ5uiobvd/</t>
  </si>
  <si>
    <t>https://www.instagram.com/p/C25MINAIM8D/</t>
  </si>
  <si>
    <t>https://www.instagram.com/p/C3Io_pMozt2/</t>
  </si>
  <si>
    <t>https://www.instagram.com/p/C3NUuy8oiDI/</t>
  </si>
  <si>
    <t>https://www.instagram.com/p/C20LRecopiX/</t>
  </si>
  <si>
    <t>https://www.instagram.com/p/C3k7TPUsiqR/</t>
  </si>
  <si>
    <t>https://www.instagram.com/p/C2fmOA7Irpq/</t>
  </si>
  <si>
    <t>https://www.instagram.com/p/C2cdPVEoGrO/</t>
  </si>
  <si>
    <t>https://www.instagram.com/p/C2rwVc9IGBE/</t>
  </si>
  <si>
    <t>https://www.instagram.com/p/C2eU7H4o7bp/</t>
  </si>
  <si>
    <t>https://www.instagram.com/p/C2hyGvuoh7L/</t>
  </si>
  <si>
    <t>https://www.instagram.com/p/C2uSjsRoUd3/</t>
  </si>
  <si>
    <t>https://www.instagram.com/p/C2vJLY7oe_a/</t>
  </si>
  <si>
    <t>https://www.instagram.com/p/C2meiB1odjd/</t>
  </si>
  <si>
    <t>https://www.instagram.com/p/C2agUkzocGv/</t>
  </si>
  <si>
    <t>https://www.instagram.com/p/C2jsINVo74v/</t>
  </si>
  <si>
    <t>https://www.instagram.com/p/C2p2rBgIAbd/</t>
  </si>
  <si>
    <t>https://www.instagram.com/p/C2ZnRwzIprX/</t>
  </si>
  <si>
    <t>https://www.instagram.com/p/C2Fl2G_oS6k/</t>
  </si>
  <si>
    <t>https://www.instagram.com/p/C2CoVvao8Lm/</t>
  </si>
  <si>
    <t>https://www.instagram.com/p/C2UUE1GoEub/</t>
  </si>
  <si>
    <t>https://www.instagram.com/p/C2XZTwPoWwC/</t>
  </si>
  <si>
    <t>https://www.instagram.com/p/C2Sl6rkoiD_/</t>
  </si>
  <si>
    <t>https://www.instagram.com/p/C13_XsbIsVD/</t>
  </si>
  <si>
    <t>https://www.instagram.com/p/C2MoFAAIVWU/</t>
  </si>
  <si>
    <t>https://www.instagram.com/p/C1-FBTXI8gA/</t>
  </si>
  <si>
    <t>https://www.instagram.com/p/C3DolmGIHxA/</t>
  </si>
  <si>
    <t>https://www.instagram.com/p/C17nTS-oJH3/</t>
  </si>
  <si>
    <t>https://www.instagram.com/p/C2FSo3YII3Q/</t>
  </si>
  <si>
    <t>https://www.instagram.com/p/C1wBcoPMcf3/</t>
  </si>
  <si>
    <t>https://www.instagram.com/p/C1zmO7ZMmG4/</t>
  </si>
  <si>
    <t>https://www.instagram.com/p/C1JjhMuIUUT/</t>
  </si>
  <si>
    <t>https://www.instagram.com/p/C1ZJLTBIMWN/</t>
  </si>
  <si>
    <t>https://www.instagram.com/p/C1fFFaioQeR/</t>
  </si>
  <si>
    <t>https://www.instagram.com/p/C22Hl6zoE1U/</t>
  </si>
  <si>
    <t>https://www.instagram.com/p/C1kJkzks_ii/</t>
  </si>
  <si>
    <t>https://www.instagram.com/p/C1rFJwOMgb_/</t>
  </si>
  <si>
    <t>https://www.instagram.com/p/C1mwCJ3oPG4/</t>
  </si>
  <si>
    <t>https://www.instagram.com/p/C1G8PPmIte1/</t>
  </si>
  <si>
    <t>https://www.instagram.com/p/C1hhI2yIM8R/</t>
  </si>
  <si>
    <t>https://www.instagram.com/p/C1FhQGxMyII/</t>
  </si>
  <si>
    <t>https://www.instagram.com/p/C1Eke5Qsp6l/</t>
  </si>
  <si>
    <t>https://www.instagram.com/p/C0uPzEUoDKa/</t>
  </si>
  <si>
    <t>https://www.instagram.com/p/C0oKcXDMe9z/</t>
  </si>
  <si>
    <t>https://www.instagram.com/p/C1NFrKpoaok/</t>
  </si>
  <si>
    <t>https://www.instagram.com/p/C1C0M2goHIT/</t>
  </si>
  <si>
    <t>https://www.instagram.com/p/C0kDcLRIFw9/</t>
  </si>
  <si>
    <t>https://www.instagram.com/p/C1ALz-6oHht/</t>
  </si>
  <si>
    <t>https://www.instagram.com/p/C0lpVR4oK-r/</t>
  </si>
  <si>
    <t>https://www.instagram.com/p/C02GUzJM5Qs/</t>
  </si>
  <si>
    <t>https://www.instagram.com/p/C08ofe4sUXN/</t>
  </si>
  <si>
    <t>https://www.instagram.com/p/C0v6lqlM2lH/</t>
  </si>
  <si>
    <t>https://www.instagram.com/p/C04eBFPIw3K/</t>
  </si>
  <si>
    <t>https://www.instagram.com/p/C1BwwuPov_r/</t>
  </si>
  <si>
    <t>https://www.instagram.com/p/C1jLwX_MqXp/</t>
  </si>
  <si>
    <t>https://www.instagram.com/p/C067ym8IFqb/</t>
  </si>
  <si>
    <t>https://www.instagram.com/p/C0hWFsVIdKD/</t>
  </si>
  <si>
    <t>https://www.instagram.com/p/C0VzWKmoM4C/</t>
  </si>
  <si>
    <t>https://www.instagram.com/p/C0ewImFIaRm/</t>
  </si>
  <si>
    <t>https://www.instagram.com/p/C0cMf4dozYo/</t>
  </si>
  <si>
    <t>https://www.instagram.com/p/C0T2CasIlvk/</t>
  </si>
  <si>
    <t>2024-06-05T08:58:31.000Z</t>
  </si>
  <si>
    <t>2024-06-04T17:53:07.000Z</t>
  </si>
  <si>
    <t>2024-06-10T10:22:46.000Z</t>
  </si>
  <si>
    <t>2024-06-06T18:19:20.000Z</t>
  </si>
  <si>
    <t>2024-06-07T11:05:06.000Z</t>
  </si>
  <si>
    <t>2024-06-11T17:03:36.000Z</t>
  </si>
  <si>
    <t>2024-06-08T07:36:47.000Z</t>
  </si>
  <si>
    <t>2024-06-04T06:51:57.000Z</t>
  </si>
  <si>
    <t>2024-06-05T17:35:12.000Z</t>
  </si>
  <si>
    <t>2024-06-02T09:20:04.000Z</t>
  </si>
  <si>
    <t>2024-05-30T19:15:24.000Z</t>
  </si>
  <si>
    <t>2024-06-01T09:31:52.000Z</t>
  </si>
  <si>
    <t>2024-05-24T18:27:46.000Z</t>
  </si>
  <si>
    <t>2024-05-26T09:32:29.000Z</t>
  </si>
  <si>
    <t>2024-05-23T10:59:55.000Z</t>
  </si>
  <si>
    <t>2024-05-28T08:50:50.000Z</t>
  </si>
  <si>
    <t>2024-05-29T18:00:42.000Z</t>
  </si>
  <si>
    <t>2024-05-20T13:49:48.000Z</t>
  </si>
  <si>
    <t>2024-05-27T10:43:46.000Z</t>
  </si>
  <si>
    <t>2024-05-29T10:28:33.000Z</t>
  </si>
  <si>
    <t>2024-05-21T13:00:20.000Z</t>
  </si>
  <si>
    <t>2024-05-24T13:14:03.000Z</t>
  </si>
  <si>
    <t>2024-05-29T16:11:04.000Z</t>
  </si>
  <si>
    <t>2024-05-17T10:44:39.000Z</t>
  </si>
  <si>
    <t>2024-05-16T08:35:47.000Z</t>
  </si>
  <si>
    <t>2024-05-12T12:14:29.000Z</t>
  </si>
  <si>
    <t>2024-05-03T14:48:46.000Z</t>
  </si>
  <si>
    <t>2024-05-04T06:59:04.000Z</t>
  </si>
  <si>
    <t>2024-05-08T09:36:46.000Z</t>
  </si>
  <si>
    <t>2024-05-11T08:42:46.000Z</t>
  </si>
  <si>
    <t>2024-05-09T12:51:49.000Z</t>
  </si>
  <si>
    <t>2024-05-15T09:51:09.000Z</t>
  </si>
  <si>
    <t>2024-05-14T15:39:44.000Z</t>
  </si>
  <si>
    <t>2024-05-06T10:25:50.000Z</t>
  </si>
  <si>
    <t>2024-05-01T14:01:35.000Z</t>
  </si>
  <si>
    <t>2024-05-01T07:52:30.000Z</t>
  </si>
  <si>
    <t>2024-04-26T20:46:52.000Z</t>
  </si>
  <si>
    <t>2024-04-22T11:31:05.000Z</t>
  </si>
  <si>
    <t>2024-04-18T17:03:17.000Z</t>
  </si>
  <si>
    <t>2024-04-29T09:32:37.000Z</t>
  </si>
  <si>
    <t>2024-04-21T11:29:23.000Z</t>
  </si>
  <si>
    <t>2024-04-27T08:10:00.000Z</t>
  </si>
  <si>
    <t>2024-04-28T09:08:07.000Z</t>
  </si>
  <si>
    <t>2024-04-22T16:17:12.000Z</t>
  </si>
  <si>
    <t>2024-04-24T08:41:38.000Z</t>
  </si>
  <si>
    <t>2024-04-17T12:34:47.000Z</t>
  </si>
  <si>
    <t>2024-04-15T11:20:53.000Z</t>
  </si>
  <si>
    <t>2024-04-20T12:14:29.000Z</t>
  </si>
  <si>
    <t>2024-04-13T09:18:51.000Z</t>
  </si>
  <si>
    <t>2024-04-09T11:21:39.000Z</t>
  </si>
  <si>
    <t>2024-04-10T13:01:18.000Z</t>
  </si>
  <si>
    <t>2024-04-08T18:06:19.000Z</t>
  </si>
  <si>
    <t>2024-04-10T16:46:46.000Z</t>
  </si>
  <si>
    <t>2024-04-12T19:47:55.000Z</t>
  </si>
  <si>
    <t>2024-04-07T08:14:39.000Z</t>
  </si>
  <si>
    <t>2024-04-08T10:15:32.000Z</t>
  </si>
  <si>
    <t>2024-04-11T09:19:42.000Z</t>
  </si>
  <si>
    <t>2024-04-14T17:03:17.000Z</t>
  </si>
  <si>
    <t>2024-04-05T13:53:49.000Z</t>
  </si>
  <si>
    <t>2024-04-06T08:42:20.000Z</t>
  </si>
  <si>
    <t>2024-03-25T20:47:01.000Z</t>
  </si>
  <si>
    <t>2024-03-21T20:37:04.000Z</t>
  </si>
  <si>
    <t>2024-03-20T21:16:23.000Z</t>
  </si>
  <si>
    <t>2024-04-01T06:59:07.000Z</t>
  </si>
  <si>
    <t>2024-03-23T10:15:30.000Z</t>
  </si>
  <si>
    <t>2024-03-30T11:05:06.000Z</t>
  </si>
  <si>
    <t>2024-03-29T07:53:21.000Z</t>
  </si>
  <si>
    <t>2024-03-29T09:51:54.000Z</t>
  </si>
  <si>
    <t>2024-04-03T18:22:16.000Z</t>
  </si>
  <si>
    <t>2024-03-18T16:45:17.000Z</t>
  </si>
  <si>
    <t>2024-03-27T20:14:08.000Z</t>
  </si>
  <si>
    <t>2024-03-26T18:44:58.000Z</t>
  </si>
  <si>
    <t>2024-03-09T16:52:46.000Z</t>
  </si>
  <si>
    <t>2024-03-15T11:43:45.000Z</t>
  </si>
  <si>
    <t>2024-03-10T09:15:08.000Z</t>
  </si>
  <si>
    <t>2024-03-14T18:03:14.000Z</t>
  </si>
  <si>
    <t>2024-03-17T19:30:08.000Z</t>
  </si>
  <si>
    <t>2024-03-08T13:04:24.000Z</t>
  </si>
  <si>
    <t>2024-03-08T09:02:06.000Z</t>
  </si>
  <si>
    <t>2024-03-12T19:35:41.000Z</t>
  </si>
  <si>
    <t>2024-03-07T10:11:20.000Z</t>
  </si>
  <si>
    <t>2024-03-06T10:41:00.000Z</t>
  </si>
  <si>
    <t>2024-03-16T14:14:53.000Z</t>
  </si>
  <si>
    <t>2024-03-13T19:00:49.000Z</t>
  </si>
  <si>
    <t>2024-03-02T19:21:09.000Z</t>
  </si>
  <si>
    <t>2024-03-05T12:23:39.000Z</t>
  </si>
  <si>
    <t>2024-02-23T19:12:49.000Z</t>
  </si>
  <si>
    <t>2024-03-03T18:12:51.000Z</t>
  </si>
  <si>
    <t>2024-03-01T11:03:08.000Z</t>
  </si>
  <si>
    <t>2024-02-24T11:11:28.000Z</t>
  </si>
  <si>
    <t>2024-02-21T17:52:37.000Z</t>
  </si>
  <si>
    <t>2024-02-28T19:32:28.000Z</t>
  </si>
  <si>
    <t>2024-02-20T07:59:18.000Z</t>
  </si>
  <si>
    <t>2024-02-29T11:09:13.000Z</t>
  </si>
  <si>
    <t>2024-02-16T16:44:31.000Z</t>
  </si>
  <si>
    <t>2024-02-06T15:27:40.000Z</t>
  </si>
  <si>
    <t>2024-02-12T18:21:35.000Z</t>
  </si>
  <si>
    <t>2024-01-31T19:17:30.000Z</t>
  </si>
  <si>
    <t>2024-02-13T19:28:55.000Z</t>
  </si>
  <si>
    <t>2024-02-10T17:20:51.000Z</t>
  </si>
  <si>
    <t>2024-02-10T08:32:15.000Z</t>
  </si>
  <si>
    <t>2024-02-03T17:23:26.000Z</t>
  </si>
  <si>
    <t>2024-02-09T17:24:17.000Z</t>
  </si>
  <si>
    <t>2024-02-11T13:03:26.000Z</t>
  </si>
  <si>
    <t>2024-02-01T18:40:24.000Z</t>
  </si>
  <si>
    <t>2024-02-20T17:02:59.000Z</t>
  </si>
  <si>
    <t>2024-01-24T18:51:10.000Z</t>
  </si>
  <si>
    <t>2024-01-23T13:34:59.000Z</t>
  </si>
  <si>
    <t>2024-01-29T12:13:09.000Z</t>
  </si>
  <si>
    <t>2024-01-24T07:00:48.000Z</t>
  </si>
  <si>
    <t>2024-01-25T15:13:31.000Z</t>
  </si>
  <si>
    <t>2024-01-30T11:47:59.000Z</t>
  </si>
  <si>
    <t>2024-01-30T19:46:12.000Z</t>
  </si>
  <si>
    <t>2024-01-27T11:00:16.000Z</t>
  </si>
  <si>
    <t>2024-01-22T19:23:26.000Z</t>
  </si>
  <si>
    <t>2024-01-26T08:59:59.000Z</t>
  </si>
  <si>
    <t>2024-01-28T18:27:21.000Z</t>
  </si>
  <si>
    <t>2024-01-22T11:06:11.000Z</t>
  </si>
  <si>
    <t>2024-01-14T16:27:39.000Z</t>
  </si>
  <si>
    <t>2024-01-13T12:51:44.000Z</t>
  </si>
  <si>
    <t>2024-01-20T09:40:59.000Z</t>
  </si>
  <si>
    <t>2024-01-21T14:25:46.000Z</t>
  </si>
  <si>
    <t>2024-01-19T17:38:24.000Z</t>
  </si>
  <si>
    <t>2024-01-09T09:41:20.000Z</t>
  </si>
  <si>
    <t>2024-01-17T10:01:51.000Z</t>
  </si>
  <si>
    <t>2024-01-11T18:26:08.000Z</t>
  </si>
  <si>
    <t>2024-02-07T18:44:32.000Z</t>
  </si>
  <si>
    <t>2024-01-10T19:27:58.000Z</t>
  </si>
  <si>
    <t>2024-01-14T13:40:39.000Z</t>
  </si>
  <si>
    <t>2024-01-06T07:25:00.000Z</t>
  </si>
  <si>
    <t>2024-01-07T16:44:43.000Z</t>
  </si>
  <si>
    <t>2023-12-22T08:52:53.000Z</t>
  </si>
  <si>
    <t>2023-12-28T10:10:33.000Z</t>
  </si>
  <si>
    <t>2023-12-30T17:32:51.000Z</t>
  </si>
  <si>
    <t>2024-02-02T12:46:05.000Z</t>
  </si>
  <si>
    <t>2024-01-01T16:45:00.000Z</t>
  </si>
  <si>
    <t>2024-01-04T09:21:43.000Z</t>
  </si>
  <si>
    <t>2024-01-02T17:01:01.000Z</t>
  </si>
  <si>
    <t>2023-12-21T08:31:10.000Z</t>
  </si>
  <si>
    <t>2023-12-31T16:13:52.000Z</t>
  </si>
  <si>
    <t>2023-12-20T19:16:07.000Z</t>
  </si>
  <si>
    <t>2023-12-20T10:25:07.000Z</t>
  </si>
  <si>
    <t>2023-12-11T18:21:04.000Z</t>
  </si>
  <si>
    <t>2023-12-09T09:40:30.000Z</t>
  </si>
  <si>
    <t>2023-12-23T17:49:04.000Z</t>
  </si>
  <si>
    <t>2023-12-19T18:05:13.000Z</t>
  </si>
  <si>
    <t>2023-12-07T19:21:34.000Z</t>
  </si>
  <si>
    <t>2023-12-18T17:32:35.000Z</t>
  </si>
  <si>
    <t>2023-12-08T10:12:45.000Z</t>
  </si>
  <si>
    <t>2023-12-14T19:34:02.000Z</t>
  </si>
  <si>
    <t>2023-12-17T08:26:13.000Z</t>
  </si>
  <si>
    <t>2023-12-12T09:54:13.000Z</t>
  </si>
  <si>
    <t>2023-12-15T17:37:44.000Z</t>
  </si>
  <si>
    <t>2023-12-19T08:14:41.000Z</t>
  </si>
  <si>
    <t>2024-01-01T07:45:00.000Z</t>
  </si>
  <si>
    <t>2023-12-16T16:36:59.000Z</t>
  </si>
  <si>
    <t>2023-12-06T18:05:55.000Z</t>
  </si>
  <si>
    <t>2023-12-02T06:30:54.000Z</t>
  </si>
  <si>
    <t>2023-12-05T17:55:00.000Z</t>
  </si>
  <si>
    <t>2023-12-04T17:58:02.000Z</t>
  </si>
  <si>
    <t>2023-12-01T12:20:40.000Z</t>
  </si>
  <si>
    <t>Klasyczny szybki dzienniaczek z „Especially for you”✨ wykonacie go dosłownie w 5 minut
[ r e k l a m a ] produkty współtworzone z marką @miyo_makeup_ 
Gorset @lavongolarosa 
Papiloty @milkymane.shop @aleksandrasosfa</t>
  </si>
  <si>
    <t>Już są!✈️
Nowości @miyo_makeup_ x @beautyvtricks już dostępne na stronie✨
Stworzyliśmy tą mini kolekcję na Wasze zamówienie 
Chcieliśmy, żebyście swoje ulubione produkty mogli mieć zawsze przy sobie✈️️
Paleta „Especially for you” to zbiór Waszych ulubionych cieni, o których powrót prosicie od miesięcy, a nawet od lat
Dodaliśmy też coś nowego, czyli „Multi Calla”. Są to połączone kolory toperow z „insta glow”✨ Idealna piątka do stworzenia makijaży dziennych i wieczorowych. Wszystko czego potrzebujecie na wakacyjny wyjazd ✈️️
Cześć z Was zna nasze klasyczne Insta Kiss w słoiczkach. Tym razem do ust stworzyliśmy Insta Kiss w wersji pocket. Wygodne, wyciskane, lekkie, kompaktowe, idealne do torebki, kosmetyczki wyjazdowej lub do wrzucenia do kieszeni Formuły są lekko lżejsze ale wciąż regeneruje, odżywia i nadaje uczucia miękkości. I jak one pachną! Mamy 2 zapachy: Carmel Fudge o zapachu karmelowej krówki i Apricot Pie czyli morelowe ciastko serio aż  chce się je zjeść
Idealnie sprawdza się jako pielęgnacja ale też są cudownym zamiennikiem błyszczyka dają przepiękny gloss dodatkowo odżywiając usta. 
Dajcie znać co myślicie o tej mini kolekcji
Z okazji premiery wszystkie produkty oprócz nowości złapiecie -20% taniej na kod bvt20  
Ps dziękuję @selena.wil za piękne fotki  
[ współpraca płatna, autoreklama, produkt współtworzony z marką] 
#miyoxbeautyvtricks #nowoscikosmetyczne</t>
  </si>
  <si>
    <t>Jakże uwielbiamy ten moment kiedy możemy w końcu przedstawić co tym razem dla Was przygotowaliśmy z @beautyvtricks , a w tym przypadku  to nie lada gratka dla Wszystkich fanów duetu #miyoxbeautyvtricks  Przed Wami letnią mini kolekcja w skład której wchodzą Five Points - Palette Especialy For You oraz dwie maski do ust w kieszonkowej wersji Insta Kiss  Apricot Pie  Caramel Fudge  #miyo #miyomakeup #newlaunch #summer</t>
  </si>
  <si>
    <t>10.06.24  www.miyomakeup.com #miyomakeup #miyoxbeautyvtricks #newlaunch #comingsoon</t>
  </si>
  <si>
    <t>@beautyvtricks - ślemy Ci dziś soczyste i słodkie życzenia  Przy tej zacnej okazji oznajmiamy - wkrótce premiera …  Save the date 10.06.24 ! #miyo #miyomakeup #miyoxbeautyvtricks #savethedate #newiscoming #newlaunch</t>
  </si>
  <si>
    <t>✨ Metamorfoza z paletą Girl Boss od @miyo_makeup_ we współpracy z @oluczka__ ! ✨
Przedstawiam Wam wyjątkowy makijaż wykonany przy użyciu kosmetyków Miyo Cosmetics, z główną rolą palety cieni do powiek Girl Boss. Ta paleta to absolutny must-have – jej intensywne kolory i łatwość blendowania sprawiają, że każdy makijaż staje się prawdziwym dziełem sztuki
Produkty Miyo użyte w makijażu
1. paleta cieni do powiek miyo Girl Boss
2. Eyeshadow booster
3. Insta shape cream bronzers
4. Sun kissed powder no. 02 chilly bronze
5. Olluminizer no. 01 galle light
6. Sypki puder rozświetlający holy puff
7. Cheeky blush no. 02 sweet liar
8. Flow liner - no. 04 true pink
9. Liquid concealer and cut crease maker - no.03 hello natural
Niech Wasz makijaż będzie równie olśniewający jak ten! ✨
#Metamorfoza #MiyoCosmetics #GirlBossPalette #Makijaż #MakeupTransformation #BeautyInfluencer #MakeupArtist #oluczka #miyooluczka</t>
  </si>
  <si>
    <t>Sis @tapeta.szczepa w ultra pięknym makijażu 
W użyciu: Sista Glow, Insta Wings Foxy, Brow must go on oraz Lip Contour Scriber w odcieniu Cinnamon 
#miyomakeup #makeuprepost #makijaz #kolorowymakijaż #polskamarka #miyoxbeautyvtricks #miyoxinchidris #miyoxfoginthegarden #miyoxsisterhood</t>
  </si>
  <si>
    <t>Ulubione combo do ust? 
Nasze to Lip contour scriber Lovesick + Outstanding Lip Balm Jelly Love ❤️
#miyomakeup #lipgloss #lipbalm #lipcontour #usta #lipcombo #kosmetyki #polskamarka</t>
  </si>
  <si>
    <t>Na naszej stronie śmiga już promocja -30% na wszystkie palety, w tym influencerskie 
Spieszcie się, bo promocja trwa tylko do końca niedzieli 
Która paleta Miyo jest Waszą ulubioną? 
#miyomakeup #miyo #miyoxbeautyvtricks #miyoxfoginthegarden #miyoxinchidris #miyoxoluczka #paletacieni #cieniedopowiek #promocja #promocjakosmetyków</t>
  </si>
  <si>
    <t>NEON MAKEUP 
Makijaż stworzony paletą od @miyo_makeup_ THE STARS TALE w kolaboracji z @inchidris❤️ Dajcie znać jak wam się podoba! 
Użyłam: 
Mydełko do brwi brow must go on
Paleta cieni do oczu the stars tale 
Bronzer na mokro insta shape sweet brownie 
Puder rozświetlający holly puff
Róż girl boss cheeky blush 04 legally strawberry 
Konturówka do ust 02 toffee 
KOLOROWY MAKIJAŻ • NEONOWY MAKIJAŻ • INSTA MAKEUP 
#makeup #makeupideas #colorfulmakeup #neonmakeup #instamakeup #miyomakeup</t>
  </si>
  <si>
    <t>Brow poet + Brow must go on = Perfect brows 
#miyomakeup #brows #browmustgoon #browpoet #miyo #kosmetyki #brwi #malowaniebrwi</t>
  </si>
  <si>
    <t>Nawilżające glossy Miyo w neutralnych odcieniach 
Kryjąca formuła z olejkiem arganowym w prostych, outstandingowych buteleczkach 
Masz swój ulibiony kolor? Na zdjęcie odcienie 19-22 
#miyomakeup #lipgloss #gloss #blyszyk #blyszczykdoust #outstanding #kosmetyki</t>
  </si>
  <si>
    <t>POV: pracujesz w Miyo Makeup i nigdy się nie nudzisz 
A Wy co ciekawego robicie w pracy? 
#miyomakeup #officelife #backstage #workbackstage #zakulisami #wpracy #miyo #pracakreatywna #marketing</t>
  </si>
  <si>
    <t>Paleta Girl Boss, Flow Liner, Girl Boss Mascara i Beauty Skin Concealer w makijażu @domixkromix 
Czy widzicie ten błysk na powiece? 
#miyomakeup #girlboss #girlbosspalette #miyoxoluczka #cieniedopowiek #makeupartist</t>
  </si>
  <si>
    <t>Brwi pełne charakteru, bez wysiłku! ‍♀️
 Nasza kredka do brwi Brow Poet to must-have dla każdej beauty lover!  
Odkryj swoje idealne brwi! Do wyboru odcienie wood, mocha oraz dark truffle 
#miyomakeup #brows #browlove #brwi #kredkadobrwi #browpoet</t>
  </si>
  <si>
    <t>Beauty skin concealer: kryjący, nawilżający, idealny jako baza pod cienie oraz do odcinania cut crease 
#miyomakeup #miyo #concealer #korektor #korektorpodoczy #cutcrease #cutcreasemaker #beautyskin</t>
  </si>
  <si>
    <t>Combo idealne?
Lip contour scriber 05 Nougat+ Outstanding Gloss 31 Biscuit 
#miyomakeup #lipcontourscriber #lipcontour #oustanding #outstandinggloss #usta #lipcontour #lipcombo #brownlips #brazoweusta</t>
  </si>
  <si>
    <t>Nasze kosmetyki w akcji u @martv.beauty 
Większość z tych produktów dostaniecie również stacjonarnie w drogerii @superpharmpoland 
Czy znaleźliście tu swoich ulubieńców? 
#miyomakeup #getreadywithme #grwm #grwmmakeup #superpharm #miyoxoluczka #makijaż #różowymakijaż</t>
  </si>
  <si>
    <t>Przy czwartku wpadają nasze piątki ✋✋✋ #miyomakeup #miyofivepoints #makeup #eyeshadows #makeuplook</t>
  </si>
  <si>
    <t>Wiedzieliście, że @miyo_makeup_ znajdziecie teraz stacjonarnie w @superpharmpoland ?!?
Na półce z bestsellerami znajdziecie całą kolekcję Girl Boss. 
W tej kolekcji co chwilę pojawiają się kolejne nowe perełki
Co jeszcze chcielibyście zobaczyć w #superpharm ?
[ r e k l a m a ] #nowości #miyomakeup</t>
  </si>
  <si>
    <t>Soczyste buziaki od Miyo z Lip Balmem Outstanding no.29 Juicy Kiss  #miyo #miyomakeup #makeup #lipbalm #outstanding #juicykiss #lipsmakeup</t>
  </si>
  <si>
    <t>Gdyby zabrakło Wam pomysłów na gry i zabawy w czasie wolnym… to tego no - Miyo się poleca z pomysłami  #miyo #miyomakeup #makeup #games #makeupgame #girlboss #miyoxoluczka</t>
  </si>
  <si>
    <t>Majowe słońce w zenicie oraz Mystic Eye Stick to duet który wygrilluje Wam najpiękniejsze iluminacje na powiekach i nie tylko ️ Z okazji długiego majowego weekendu mamy dla Was promkę na naszym www  #miyo #miyomakeup #makeup #eyeshadow #eyeshadowstick #mysticeyestic #majówka #promo</t>
  </si>
  <si>
    <t>Piękne słońce na dworze idealnie podkreśli blask naszego Illuminizera, a Sun Kissed doda Wam pięknej opalenizny 
#miyomakeup #bronzingpowder #illuminizer #highlighter #bronzer #rozświetlacz #kosmetyki</t>
  </si>
  <si>
    <t>Czy wiecie, że nasze produkty do ust Outstanding dzielą się na błyszczyki oraz balsamy?
Balsamy zawierają witaminę E oraz olej migdałowy, dzięki czemu Wasze usta będą zawsze nawilżone 
Błyszczyki dodadzą im blasku, a do tego do wyboru mamy 2 wersje - klasyczną oraz chłodzącą 
A Ty jesteś team #balm czy #gloss ? 
#miyomakeup #liquidbalm #liquidgloss #lipgloss #lipbalm #usta #błyszczyk #outstanding #miyooutstanding</t>
  </si>
  <si>
    <t>1 paleta dającą masę możliwości
Sprawdźcie jak różnorodne makijaże można wykonać paletą Girl Boss od Miyo 
Który podoba Ci się najbardziej?
#1paleta6makijaży #1palette6looks #miyo #miyogirlboss #pinkmakeup #makeupbook</t>
  </si>
  <si>
    <t>Równanie jest proste ➡️ Wyraźnie słodkie i soczyste usta  Lip Gloss Outstanding no.19 Clear Situation ➕ Lip Contour Scriber no.02 Toffee ✔️  #miyo #miyomakeup #makeup #lipsmakeup #lips #lipgloss #lipliner #outstanding #lipcontourscriber</t>
  </si>
  <si>
    <t>Perfect red lips
Przedstawiam wam nowość @miyo_makeup_ 
piękny, głęboki kolor
bardzo mocna pigmentacja 
łatwe temperowanie
idealna miękkość
długotrwała formuła 
matowe wykończenie 
Dodałam balsam do ust outstanding lip balm nr 30 jelly love 
Znajdziecie ją stacjonarnie w sklepie internetowym Miyo, w cenie 12,99zł
Oświetlenie lampa Air Artha @newell.pl 
#współpraca #współpracapłatna #postsponsorowany #reklama #miyomakeup #miyomakeup_polska #konturówka #konturowkadoust #czerwonausta #redlips #perfectredlips</t>
  </si>
  <si>
    <t>Zabieram Cię na zakupy do drogerii @superpharmpoland gdzie na półce z trendami znajdziecie markę @miyo_makeup_ !
Dostępne są bestsellery marki ale również najnowsza kolekcja GIRLBOSS
Ja już zrobiłam uzupełnienie kosmetyczki, także to znak dla CIEBIE!
#miyomakeup #superpharmpoland #nowosci #nowość #drogeryjnekosmetyki #kosmetykidotwarzy #współpracapłatna</t>
  </si>
  <si>
    <t>Fantastycznie! 
Sponsorem tegorocznej edycji #ILWroclaw2024 zostały firmy Pierre Rene @pierrerene_professional &amp; @Miyo @miyo_makeup_ &lt;3 
Dwie marki - jedna impreza Makeup Barbecue z markami Pierre Rene oraz Miyo w strefie beauty.
Przyjdź, zrelaksuj się, weź udział w zajęciach i baw się najlepiej, jak potrafisz! ✨
Do zobaczenia we Wrocławiu! 
PS Podczas Makeup Barbecue będziecie mieli okazję zakręcić kołem fortuny i otrzymać piękne nagrody ;) 
#ILWroclaw #Wrocław #TarczyńskiArena #DolnyŚląsk</t>
  </si>
  <si>
    <t>W pełnej okazałości przedstawiamy swatche Lip Contour Sriber 
Który kolor jest Waszym ulubieńcem? 
#miyomakeup #lips #lipcontour #lipcontourswatches #swatches #usta #konturowka #konturowkadoust</t>
  </si>
  <si>
    <t>Czy Wy również jesteście zakochani w naszym nowym odcieniu konturówki Lip Contour Scriber? ❤️
Nr 10 Lovesick od wczoraj śmiga na www.miyomakeup.com
#miyomakeup  #lipcontour #lips #redlips #newshade #beautynews</t>
  </si>
  <si>
    <t>Przedstawiamy Wam nasz najnowszy hit - Lovesick! ❤️ Wasze usta możecie pomalować oszałamiającym czerwonym odcieniem 
Konturówka dołącza do naszej rodziny Lip Contour Scriber jako numer 10. 
Perfekcyjne lip combo tworzy z Outstandingiem no. 30 Jelly Love 
Do kupienia na www.miyomakeup.com
#miyomakeup #lipcontour #lipcontourscriber #redlips #redlipcontour #lips #lipliner #newshade #lipcombo #perfectlips #redlips</t>
  </si>
  <si>
    <t>Too sweet Lip combo na ustach u @tapeta.szczepa  Lip scriber 04 Cocoa nieziemski ciemny brąz  Lip Ammo 04 Caramel latte☕️ #miyomakeup  #lipcontour #lipcombo #lips #lipkit</t>
  </si>
  <si>
    <t>Biegnę pokazać Wam, że kosmetyki @miyo_makeup_ dostaniecie stacjonarnie w drogeriach @superpharmpoland  Możecie dotknąć i przetestować na własnej skórze najnowszą kolekcję GIRL BOSS oraz mój ulubiony rozświetlacz SISTA MAGIC ✨ { stała współpraca z marką }</t>
  </si>
  <si>
    <t>W powyższym kadrze naszych konturówek Lip Contour Scriber znalazł się całkiem nowy odcień w kolekcji, który wejdzie niebawem do naszej stałej oferty. ️ Z tej okazji mamy dla Was mały quiz - Trzy pierwsze osoby, które wskażą poprawnie nowy kolor zostaną przez Miyo nagrodzone  #miyo #miyomakeup #makeup #quiz #lipliner #newshade</t>
  </si>
  <si>
    <t>Lip Contour Scriber no.05 Nougat oraz Outstanding Lip Gloss no.32 Pecan  Model @_kristi_eklz_  #miyo #miyomakeup #makeup #lipmakeup #lipliner #lipgloss</t>
  </si>
  <si>
    <t>W ostatnim poście żądaliśmy powrotu wiosny - a tu ku naszej uciesze przyszła do nas sama jak malowana wraz z tutorialem od Angeliki @angelikos106  #miyo #miyomakeup #makeup #miyosna #makeuptutorial #makeupvideos #spring #springmakeup #papaya</t>
  </si>
  <si>
    <t>Oddawać nam wiosnę  @algarvemakeupartistmaja #miyomakeup #miyosna #springvibes #makeuptutorial #fivepointspalette</t>
  </si>
  <si>
    <t>Girl boss
Przedstawiam wam nowość @miyo_makeup_ 
Paletka dziesięciu cieni o różnych wykończeniach, grafikę zaprojektowała Oluczka.
Znajdziecie ją stacjonarnie w @superpharmpoland i w sklepie internetowym Miyo, w cenie 69,99zł.
Oświetlenie lampa Air Artha @newell.pl 
#współpraca #współpracapłatna #postsponsorowany #reklama #miyomakeup #miyoxoluczka #miyomakeup_polska #girlbosspalette #girlboss #paletacieni #paletacienidopowiek</t>
  </si>
  <si>
    <t>Blessed  the Chill Vibes‍⬛ #miyo #miyomakeup #makeup #chill #chillvibes</t>
  </si>
  <si>
    <t>Makijaż stworzony nową paletką od @miyo_makeup_ 
Pigmentacja tej paletki to jest naprawdę dla mnie SZTOS ! 
Osobiście pracowało mi się nią rewelacyjnie ! 
#makeup #muasfeaturing #muasupport #mua #makijaż #makijażystka #miyo #miyomakeup</t>
  </si>
  <si>
    <t>Trust the process #miyomakeup #girlpower #makeuptutorial</t>
  </si>
  <si>
    <t>#miyomakeup #miyoxbeautyvtricks # myfavbox @beautyvtricks</t>
  </si>
  <si>
    <t>Miyo stacjonarnie w @superpharmpoland yasss#miyomakeup #shopping #goodvibes @adelek183 thx</t>
  </si>
  <si>
    <t>Kultowa charlotte za 189 zł kontra Insta Shape za 39,99 zł
Co myślicie? 
Insta Shape to mój produkt we współpracy z @miyo_makeup_ [ r e k l a m a ] 
Jest dostępny w odcieniach:
 milk Chocolate - neutralny, jasny 
 sweet brownie - ciepły, średni 
 dark praline - chłodny (ceglaste tony), ciemniejszy 
Znajdziecie je na sklepie Miyo, @cocolitapl, @ezebrapl , @mintishop , @ladymakeup_pl , @drogeria_pigment 
Ps nałożyłam insta Shape tak dużo, bo Charlotte mi się za dużo wycisnęło i nie chciałam, żeby wyszło, że daje fory 
[ a u t o r e k l a m a ]
#konturowanietwarzy #konturowanienamokro #miyoxbeautyvtricks #instashape</t>
  </si>
  <si>
    <t>Girl Boss #miyoxoluczka - więcej niż paleta cieni do powiek  Z okazji premiery szefowskiej palety cieni do powiek Girl Boss powstałej we współpracy z Oluczka, marka @miyo_makeup_ stworzyła również wyjątkową torbę dzięki technologii druku DTT (Direct-to-Textile). Efekt jest spektakularny, kolor oszałamiający. Zobaczcie proces produkcji tej cudnej torby bawełnianej, prawdziwego rarytasu dla każdego Girl Boss. 
 Girl Boss #miyoxoluczka – more than just an ordinary eyeshadow palette! This exceptional palette, created in collaboration with Oluczka, brings not only beautiful colors but also a spectacular effect. In addition, to celebrate the palette’s premiere, @miyo_makeup_ has also created a unique cotton bag using Direct-to-Textile printing technology. It’s a true gem for every Girl Boss! ️
Feel free to explore the production process of this lovely cotton bag and revel in the beauty of the Girl Boss palette! 
 #miyo #miyomakeup #makeup #eyeshadow #eyeshadowpalette #girlboss #new #dtt #directtotextile #customfabricprint #cottontote #cottonbag</t>
  </si>
  <si>
    <t>Girl Boss #miyoxoluczka - więcej niż paleta cieni do powiek  #miyo #miyomakeup #makeup #eyeshadow #eyeshadowpalette #girlboss #new</t>
  </si>
  <si>
    <t>Makijaż od @algarvemakeupartistmaja kolekcją Girl Boss   stacjonarnie pytajcie o nią w sieci @superpharmpoland #miyomakup #miyoxoluczka #newlaunch model: @v.ik.y_</t>
  </si>
  <si>
    <t>Przed Wami od dziś na naszym www szefowska paleta 10 cieni . Stacjonarnie  dostępna już w marcu w sieci @superpharmpoland  sprawdźcie kolejną Szefową z ekipy  Miyo Girl Boss  #miyomakeup #miyoxoluczka #miyogirlboss #eyeshadowpalette</t>
  </si>
  <si>
    <t>Stay Tuned - Boss Iz Coming  #miyo #miyomakeup #makeup #comingsoon #miyoxoluczka</t>
  </si>
  <si>
    <t>Różowego poniedziałku Girl Boss look od @szminka_tv  #miyomakeup #girlboss #pinkmonday</t>
  </si>
  <si>
    <t>Who run the world? kolekcja  Girl Boss  z perspektywy @szminka_tv  już wkrótce do kolekcji dołączy nowy produkt #miyomakeup #miyoxoluczka #whoruntheworld</t>
  </si>
  <si>
    <t>Paleta Five Points Pistachio Gelato od @miyo_makeup_  jest świetna, idealna dla miłośników zieleni takich jak ja!  Oto kolejna propozycja makijażu z użyciem tej palety, a możliwości jest nieskończenie wiele 
#miyomakeup #makeup #makijaż #makeuptutorial #makeupartist</t>
  </si>
  <si>
    <t>Whoop Whoop ! W tanecznym pląsie poszerzamy stacjonarne uniwersum Miyo o sklepy @superpharmpoland  Z tej okazji przygotowaliśmy dla Was wyjątkową Miyospodziankę  której przedsmak możecie wypatrzeć w powyższym klipie  Więcej info już wkrótce - Stay Tuned  #miyo #miyomakeup #makeup #comingsoon #superpharmpoland</t>
  </si>
  <si>
    <t>Dobra pistacja nie jest zła  W kadrze nasza najnowsza paleta The Five Points Pistachio Gelato oraz nowe odcienie Flow Liner’a 06 Mint oraz 07 Cappucino  #miyo #miyomakeup #makeup #fivepointspalette #flowliner #pistachio</t>
  </si>
  <si>
    <t>Flowliner no.07 Cappuccino #miyomakeup #liners #eyemakeup @_kristi_eklz_ @syla.makeup</t>
  </si>
  <si>
    <t>Pistachio GelatoSwatch Party
________
Nowe bejbiczki od @miyo_makeup_ 
✨ paleta Give Points „Pistachio Gelato”
✨ Flow Liner w dwóch nowych odcieniach: Mint i Cappuccino 
Głosy na stories jednoznacznie wskazały, że interesują Was swatche tych cudaków! Enjoy! 
Spodziewajcie się zielonych malowanek 
_______
#makeup #aleksandralatospl #pr #miyomakeup #greenmakeup #kosmetykikolorowe #kosmetykidomakijażu #eyeliner #paletacieni #swatches #swatchparty 
Kosmetyki do makijażu • swaches • Polska Marka</t>
  </si>
  <si>
    <t>Mistyczna aura video z nowościami od  @xnataliexbeautyx Filigranowej  MiyoSiostry  #miyomakeup #eyestick #mystickstick #brows</t>
  </si>
  <si>
    <t>Nowe produkty od @miyo_makeup_ !
Czyli paletka Pistachio gelato oraz Flow Liner 06 Mint oraz 07 Cappucino
Paletką pracuje się bezproblemowo✨ Cienie są bardzo mięciutkie,a błyski wyraziste! 
Dajcie znać co myślicie o tych produktach
.
#współpraca #miyo #miyomakeup #makeuptutorial #tutorial #reels #rolka #makijaż #makijaz #makeupartist #makeupaddict #nowości #nowościkosmetyczne</t>
  </si>
  <si>
    <t>Pistachio gelato - pyszna nowość w rodzinie Five Points Palette @miyo_makeup_  Kto już zdążył mieć ją na wyłączność?  
#swatches #miyomakeup #eyeshadows #eyeshadowpalette #eyeshadowswatches #pistachio 
{STAŁA WSPÓŁPRACA Z MARKĄ}</t>
  </si>
  <si>
    <t>All about green ….. #miyomakeup #fivepointspalette #newlaunch</t>
  </si>
  <si>
    <t>Spring Alert, w Miyo ewidentnie już wiosna i jak wiecie nie czyni jej jedna jaskółka - dlatego do wczorajszej premiery Pistachio Gelato dołączamy jeszcze cieplutkie dwa odcienie Flow Liner’a no.06 Mint oraz 07 Cappucino  Wszystkie nowości od dziś dostępne są na naszym sklepie www  #miyo #miyomakeup #makeup #newlaunch #miyosna #flowliner</t>
  </si>
  <si>
    <t>Czy Wy też szalejecie na punkcie pistacji jak my ? Oto pistacjowa paleta Five Points no.36 dla wszystkich pistacjomaniaków.  Dostępna od jutra na naszej stronie.  Z tej okazji mamy dla Was challenge jakie macie propozycje nazw pojedynczych cieni  zaczynajac od lewej do prawej  Do wygrania bon na zakupy do naszego sklepu o wartości 500 pln #miyomakeup #newlaunch #pistachio #fivepointspalette</t>
  </si>
  <si>
    <t>Idzie Nowe  Stay Tuned  #miyo #miyomakeup #comingsoon #staytuned</t>
  </si>
  <si>
    <t>Hej Piękni Ludzie!
Przychodzę Wam dzisiaj pokazać dwa sposoby aplikacji najnowszych, wegańskich i kremowych cieni w sztyfcie od marki Miyo
Te produkty nie zastygają, dlatego możemy nałożyć je solo albo potraktować jako świetną bazę pod dalszy makijaż oka.
Cienie są bardzo kremowe, dlatego łatwo je rozetrzeć i wykonać dzienny makijaż. Dzięki temu, że nie zastygają wszelkie matowe cienie, bądź błyski szybko się przykleją do powieki. 
Jak Wam się podobają?Który kolorek wpadł Wam w oko? 
[materiał reklamowy]
#miyomakeup #miyo#mysticeyestick #cieniewkremie #nowoscikosmetyczne  #makeuptutorial #makijaż #makijazoczu #eyemakeup #eyeshadowstick #eyestick 
| miyo | mystick eye stick | makeup tutorial | wegańskie kosmetyki | cienie w sztyfcie | makijaż oka |</t>
  </si>
  <si>
    <t>#miyość</t>
  </si>
  <si>
    <t>Po załączonym obrazku bez wątpienia możemy stwierdzić, iż spektrum ozdobienia ust w związku z jutrzejszym świętem mamy dość szerokie  From Miyo with Luv #miyo #miyomakeup #makeup #lipmakeup #lips #lipgloss #lipcontour #lipliner #miyość</t>
  </si>
  <si>
    <t>Romantic Glam 
Macie już wszystkie produkty z mojej współpracy z @miyo_makeup_ ?  jeżeli nie to mam dla was super kod, który działa tylko do niedzieli. Na kod LUV30 macie -30% rabatu NA WSZYSTKO ze sklepu MIYO produkty #miyoxbeautyvtricks również wchodzą na promocję więc łapcie póki są bo rzęski i paleta są już na totalnym wykończeniu i nigdy więcej nie wrócą to ostatnia szansa na złapanie tych perełek. I idealny prezent walentynkowy od siebie dla siebie 
[ r e k l a m a ] #brownmakeuplook #graphicliner #datenightlook #makeuptutorial #browneyeliner</t>
  </si>
  <si>
    <t>Miyo Mystic Eye Stick w odcieniu no.03 Retrograde ✨✨ #miyo #miyomakup #makeup #eyes #eyesmakeup #eyeshadows #eyestick #mystic #retrograde</t>
  </si>
  <si>
    <t>✨Mistycznie roziskrzone trio - Miyo Mystic Eye Stick✨ #miyo #miyomakeup #makeup #eyemakeup #eyeshadowstick #mysticeyestick</t>
  </si>
  <si>
    <t>MYSTICK ⭐️EyeStick no.2 Falling stars #miyomakeup #eyestick #eyeshadows</t>
  </si>
  <si>
    <t>Mystic Eye Stick️ #miyomakeup #eyestick #easymakeup  Model: @_kristi_eklz_  makeup: @syla.makeup
 tutorial producer : @mar.tynabak</t>
  </si>
  <si>
    <t>Miyo Brow Poet opisze Twoje brwi w epickim stylu  #miyo #miyomakeup #makeup #brow #browpencil #browpoet</t>
  </si>
  <si>
    <t>✨Miyo Mystic Eye Stick - w odcieniu No.01 Full Moon  #miyo #miyomakeup #makeup #eyemakeup #eyeshadows #eyeshadowstick #mystic #fullmoon</t>
  </si>
  <si>
    <t>Brow Poet kredka do brwi ze szczoteczką ✍️ #miyomakeup #brows #browshaping</t>
  </si>
  <si>
    <t>MYSTICK EYE STICK w akcji  #miyomakeup #mobwife #newproduct</t>
  </si>
  <si>
    <t>Brow Poet -  wegańska kredka ze szczoteczką do stylizacji brwi - wskakuje dziś na naszą stronę jako druga z zapowiadanych nowości  #miyo #miyomakeup #makeup #browsmakeup #brows #browpoet #new #premiere #newlaunch</t>
  </si>
  <si>
    <t>✨ Mystic Eye Stick✨✨Topper Flash Shadow ✨ Przed Wami pierwsza z tegorocznych nowości - Wegańskie, kremowe cienie do powiek w wygodnej formie sztyftu. Trzy mistyczne odcienie już od jutra na naszej stronie www ✨ #miyo #miyomakeup #makeup #eyemakeup #new #premiere #newlaunch #mystic #mysticeyestick</t>
  </si>
  <si>
    <t>✒️Tak by wychodziło, że to kolejna zapowiedź naszej nowości, którą przygotowaliśmy w nowym roku. W związku z tym mamy dla Was wyzwanie - napiszcie krótki wiersz o swoich brwiach. Jak zwykle nagrody czekają na najbardziej kreatywnych ! #miyo #miyomakeup #makeup #comingsoon #newiscoming #newlaunch</t>
  </si>
  <si>
    <t>Już niedługo …  #miyo #miyomakeup #makeup #comingsoon</t>
  </si>
  <si>
    <t>Sprawdźcie reakcje na nadchodzącą nowość  Miyo Sonda prawdę Ci powie ! #miyo #miyomakeup #makeup #newlaunch #comingsoon #miyosonda</t>
  </si>
  <si>
    <t>✨Paleta The Stars Tale #miyoxinchidris w pełnym spektrum kolorystycznym od @justynabanecka ✨ #miyo #miyomakeup #makeup #eyeshadowpalette #thestarstale #stars #swatches</t>
  </si>
  <si>
    <t>Przy sobocie wpada pielęgnacja kto ma naszą magiczną truciznę ? #miyomakeup #pinkacnepoison #pimple</t>
  </si>
  <si>
    <t>Któż jak nie Lip Contour Scriber najpiękniej opisze Twoje usta i to w dziewięciu wyjątkowych odcieniach ? #miyo #miyomakeup #makeup #lips #lipliner #lipcontour #lipcontourscriber</t>
  </si>
  <si>
    <t>Po prostu Outstanding ✨✨✨ ✨✨✨ #miyo #miyomakeup #makeup #lipsmakeup #lipgloss #lipbalm #outstanding</t>
  </si>
  <si>
    <t>Czasem wystarczy aż tak niewiele by zostać szefową choćby w niedziele  W kadrze Girl Boss ten zestaw do ust co przyspiesza ów proces w trybie na już  #miyo #miyomakeup #makeup #lipsmakeup #lipset #girlboss #lipgloss #lipliner #miyoxoluczka</t>
  </si>
  <si>
    <t>Cream Bronzer Insta Shape #miyoxbeautyvtricks  Trzy odcienie kremowego bronzera w szybkim video przeglądzie od @soleggmakeup  #miyo #miyomakeup #makeup #creamcontour #creambronzer #instashape</t>
  </si>
  <si>
    <t>Gdybyście szukali pomysłu na nowy karnawałowy setup do kosmetyczki - to proszzzz szybki przegląd naszych nowości od  @barva.beauty #miyo #miyomakeup #makeup #carnaval #news #girlboss #lips #rougepowder</t>
  </si>
  <si>
    <t>A mijający rok serdecznie całujemy iskrzącymi się ustami  Model ‍♀️ @_kristi_eklz_  Make Up  @syla.makeup Video  @jarobertkrawczyk  #miyo #miyomakeup #makeup #lips #lipmakeup #outstanding #newyear</t>
  </si>
  <si>
    <t>Często pytacie jak dostać się na naszą listę PR ?obejrzyjcie rolkę  od @sasi_melodie i w komentarzach podsyłajcie propozycje osób , które powinny się znaleźć na tej liście w 2024  będziemy w styczniu ją  aktualizować , a mamy kilka wolnych miejscoczywiście skontaktujemy się z wybranymi profilami  #miyomakeup #miyo #makeupartist #makeup #makijaż</t>
  </si>
  <si>
    <t>Czas na pierniczki #miyomakeup #christmasvibes #gingerbreadcookies</t>
  </si>
  <si>
    <t>Gotowi na rodzinny pokaz mody?  Jeśli uszka już ulepione, to zostawiam wam moją propozycję na makijaż wigilijny w wersji bossy girl we współpracy z @miyo_makeup_ ✨ 
—————————
Lista produktów: 
Brwi: 
Flow Liner 05 NUDE
Brow Must Go On wax 
Twarz: 
Beauty Skin (podkład) 00 Dune 
Beauty Skin (korektor) 01 
Holly Puff puder 
Doll Face puder 
Sun Kissed 02 
Cheeky Blush 04 
The Sun Dots 
Oczy: 
Eyeshadow Booster 
Paletki: Fancy Peach 10, Purple Heart 27, We Are Golden 01
Single Shadow Bullion 24
Flow Liner Asphalt 01, True Pink 04 
Girl Boss Mascara 
Insta Wings Foxy Lashes
Usta: 
Lip Contour Scriber 04 Cocoa
Single Eyeshadow Blood 12
Sprinkle Me Glitter 17 Cardinal Bird 
Outstanding Balm 03 Jelly Love 
—————————
[reklama]
—————————
#miyocosmetics #miyo #girlboss •makijaż•</t>
  </si>
  <si>
    <t>Paleta #miyoxfoginthegarden The Frogs Tale i jej makijażowa interpretacja autorstwa @szminka_tv #miyo #miyomakeup #makeup #eyeshadows #eyeshadowpalette</t>
  </si>
  <si>
    <t>GIRL BOSS 
Kto już poznał nowości @miyo_makeup_ x @oluczka__ ?  
Zestaw do ust 34.99 zł
Róż do policzków 34.90 zł
#miyomakeup #miyosisters #makijaz #haileybieber #makeup #makeuptutorial 
[ płatny materiał reklamowy ]</t>
  </si>
  <si>
    <t>Miyo Lip Combo
Lip Ammo Peachy Pink no.02 
Lipscriber no. 02 toffe 
Outstanding balm no.33 Via lattea #miyomakeup #lipcombo #lipset #miyo @_kristi_eklz_ @syla.makeup</t>
  </si>
  <si>
    <t>Magiczna paleta The  Frogs Tale określana jest już 
przez Was jako paleta Roku 2023  foto: @justynabanecka 
Powstala we współpracy wróżki  Izabeli czyli @fog_in_the_garden tworzącej baśniowe makijaże.  Aby ją zdobyć napiszcie jak najbardziej kreatywny opis tej palety pod postem. Zabawa trwa do  północy , wybierzemy jedną odpowiedź i nagrodzimy #miyomakeup #miyoxfoginthegarden #eyeshadowspalette</t>
  </si>
  <si>
    <t>Sugar plum fairy makeup
Makijaż inspirowany @haileybieber 
W akcji nowe produkty Girl Boss @miyo_makeup_ we współpracy z @oluczka__ 
•Cheeky blush Rouge powder w dwóch odcieniach 
•The girl boss has lips like this 
Pozostałe produkty:
Brow must go on pink shaping wax
Beauty skin long lasting foundation 02
@beautyvtricks insta shape seeet brownie &amp; Candy cream
Beauty skin liguid concealer
Doll face blur pressed powder 01
Lip contour scriber 05
#miyomakeup #miyo_makeup #współpracapłatna #reklama #staławspółpraca #girlboss #girlbosscollection #sugarplumfairy #sugarplum #sugarplumfairymakeup #inspiredbyhaileybieber #makijażsugarplum</t>
  </si>
  <si>
    <t>Róż na ustach i policzkach rządzi - jak kolekcja Miyo Girl Boss X @oluczka__  #miyo #miyomakeup #makeup #miyoxoluczka #pink #girlboss #pinkmakeup #pinklips #pinkcheeks</t>
  </si>
  <si>
    <t>Video Make Up Tutorial - Confidence Miyo Baby ‍♀️ Model: @_kristi_eklz_  Make Up: @syla.makeup  Video: @jarobertkrawczyk #miyo #miyomakeup #makeup #makeupvideos #makeuptutorial</t>
  </si>
  <si>
    <t>Miyo Cherry Cola Lips  Lip Contour Scriber 04 Cocoa  OMG Eyeshadows 04 Sweet Plum  OMG Eyeshadows 12 Blood  Outstanding Lip Balm 30 Jelly Love  ‍♀️Model: @_kristi_eklz_ Makeup: @syla.makeup  Video: @jarobertkrawczyk  #miyo #miyomakeup #makeup #makeupvideos #cherrycola #lips #omg #outstanding #lipscriber</t>
  </si>
  <si>
    <t>Hejka Dzisiaj mam dla was rolkę z Bossy Makeup✨
Cały makijaż został stworzony kosmetykami od @miyo_makeup_ 
Szczerze jestem zakochana w ich kosmetykach! Ale najbardziej skradły moje serce paletkiMusicie je przetestować!!
.
.
.
#miyo #miyomakeup #makeup #makijaż #amkeuptutorial #rolka #reels #mamijaż Warszawa #beauty #beautyinfluencer #makeupaddict #tutorial #bossy</t>
  </si>
  <si>
    <t>Ho Ho Ho był już u Was Mikołaj ?  Model @_kristi_eklz_  Make-Up @syla.makeup Foto @jacek_matusik #miyo #miyoxmass #miyomakeup #makeup #mikolajki</t>
  </si>
  <si>
    <t>Girl boss 
To właśnie nazwa nowej kolekcji @miyo_makeup_ 
W jej skład wchodzą piękne, nasycone róże oraz set do ust -konturówka oraz błyszczyk z milionem skrzących się drobinek  
Możecie zobaczyć te cuda w akcji właśnie w tym makijażu 
Pozostałe produkty, których użyłam to również @miyo_makeup_
Brwi 
Brow must go on
Oczy 
Palety THE STARS TALE i THE FROGS TALE
Flow liner nr 01
Rzęsy 
INSTA WINGS LASHES FOXY
Twarz 
DOLL FACE BLUR POWDER NO. 01 PORCELAIN DOLL
SUN KISSED POWDER NO. 01
Roz LEGALLY STRAWBERRY &amp; BONBON LADY
Rozświetlacz SISTA GLOW
Usta 
LIP CONTOUR SCRIBER NO. 04 oraz zestaw girl boss 
.
.
.
#pinkmakeup #barbiemakeup #makeupreels #makeuptransformation #transition #pinkgirl #bossymakeup 
———-
Różowy makijaż, makijaż, makijażystka, barbie Makeup, bossy makeup</t>
  </si>
  <si>
    <t>W poniedziałek  powraca do Was paleta @fog_in_the_garden nie przegapcie  
 @by.nika</t>
  </si>
  <si>
    <t>2024-06-11T09:00:37.000Z</t>
  </si>
  <si>
    <t>2024-06-10T05:34:15.000Z</t>
  </si>
  <si>
    <t>2024-06-10T05:16:19.000Z</t>
  </si>
  <si>
    <t>2024-06-08T07:25:34.000Z</t>
  </si>
  <si>
    <t>2024-06-04T06:46:04.000Z</t>
  </si>
  <si>
    <t>2024-05-29T14:55:51.000Z</t>
  </si>
  <si>
    <t>2024-05-26T10:21:45.000Z</t>
  </si>
  <si>
    <t>2024-05-25T12:23:34.000Z</t>
  </si>
  <si>
    <t>2024-05-24T05:24:59.000Z</t>
  </si>
  <si>
    <t>2024-05-22T16:00:33.000Z</t>
  </si>
  <si>
    <t>2024-05-21T11:18:16.000Z</t>
  </si>
  <si>
    <t>2024-05-19T07:17:04.000Z</t>
  </si>
  <si>
    <t>2024-05-18T07:47:23.000Z</t>
  </si>
  <si>
    <t>2024-05-16T09:27:55.000Z</t>
  </si>
  <si>
    <t>2024-05-15T09:32:11.000Z</t>
  </si>
  <si>
    <t>2024-05-14T08:41:05.000Z</t>
  </si>
  <si>
    <t>2024-05-13T09:49:19.000Z</t>
  </si>
  <si>
    <t>2024-05-12T06:58:09.000Z</t>
  </si>
  <si>
    <t>2024-05-09T17:28:00.000Z</t>
  </si>
  <si>
    <t>2024-05-06T07:13:04.000Z</t>
  </si>
  <si>
    <t>2024-05-05T09:50:11.000Z</t>
  </si>
  <si>
    <t>2024-05-03T09:30:05.000Z</t>
  </si>
  <si>
    <t>2024-05-01T10:15:24.000Z</t>
  </si>
  <si>
    <t>2024-04-28T10:14:19.000Z</t>
  </si>
  <si>
    <t>2024-04-27T13:48:25.000Z</t>
  </si>
  <si>
    <t>2024-04-25T11:21:24.000Z</t>
  </si>
  <si>
    <t>2024-04-23T17:09:25.000Z</t>
  </si>
  <si>
    <t>2024-04-21T12:52:35.000Z</t>
  </si>
  <si>
    <t>2024-04-20T08:00:27.000Z</t>
  </si>
  <si>
    <t>2024-04-18T12:09:36.000Z</t>
  </si>
  <si>
    <t>2024-04-17T08:14:39.000Z</t>
  </si>
  <si>
    <t>2024-04-16T09:01:32.000Z</t>
  </si>
  <si>
    <t>2024-04-15T06:48:06.000Z</t>
  </si>
  <si>
    <t>2024-04-14T07:30:10.000Z</t>
  </si>
  <si>
    <t>2024-04-13T10:07:58.000Z</t>
  </si>
  <si>
    <t>2024-04-10T17:30:32.000Z</t>
  </si>
  <si>
    <t>2024-04-07T09:59:57.000Z</t>
  </si>
  <si>
    <t>2024-04-06T10:15:36.000Z</t>
  </si>
  <si>
    <t>2024-04-04T10:01:56.000Z</t>
  </si>
  <si>
    <t>2024-04-01T08:59:40.000Z</t>
  </si>
  <si>
    <t>2024-03-30T11:02:12.000Z</t>
  </si>
  <si>
    <t>2024-03-29T11:47:22.000Z</t>
  </si>
  <si>
    <t>2024-03-28T10:49:16.000Z</t>
  </si>
  <si>
    <t>2024-03-26T08:59:11.000Z</t>
  </si>
  <si>
    <t>2024-03-24T07:08:49.000Z</t>
  </si>
  <si>
    <t>2024-03-23T08:10:48.000Z</t>
  </si>
  <si>
    <t>2024-03-21T11:41:14.000Z</t>
  </si>
  <si>
    <t>2024-03-19T17:04:01.000Z</t>
  </si>
  <si>
    <t>2024-03-17T08:50:31.000Z</t>
  </si>
  <si>
    <t>2024-03-15T07:47:36.000Z</t>
  </si>
  <si>
    <t>2024-03-13T11:01:13.000Z</t>
  </si>
  <si>
    <t>2024-03-11T09:31:34.000Z</t>
  </si>
  <si>
    <t>2024-03-08T09:47:11.000Z</t>
  </si>
  <si>
    <t>2024-03-04T13:02:21.000Z</t>
  </si>
  <si>
    <t>2024-03-03T11:02:30.000Z</t>
  </si>
  <si>
    <t>2024-03-02T11:01:24.000Z</t>
  </si>
  <si>
    <t>2024-02-29T11:00:51.000Z</t>
  </si>
  <si>
    <t>2024-02-27T13:52:48.000Z</t>
  </si>
  <si>
    <t>2024-02-25T08:58:27.000Z</t>
  </si>
  <si>
    <t>2024-02-23T18:37:56.000Z</t>
  </si>
  <si>
    <t>2024-02-22T16:59:56.000Z</t>
  </si>
  <si>
    <t>2024-02-21T17:19:03.000Z</t>
  </si>
  <si>
    <t>2024-02-20T07:22:34.000Z</t>
  </si>
  <si>
    <t>2024-02-19T09:40:02.000Z</t>
  </si>
  <si>
    <t>2024-02-17T11:00:47.000Z</t>
  </si>
  <si>
    <t>2024-02-16T11:01:49.000Z</t>
  </si>
  <si>
    <t>2024-02-14T11:06:57.000Z</t>
  </si>
  <si>
    <t>2024-02-13T18:18:57.000Z</t>
  </si>
  <si>
    <t>2024-02-11T12:37:54.000Z</t>
  </si>
  <si>
    <t>2024-02-09T08:40:46.000Z</t>
  </si>
  <si>
    <t>2024-02-08T17:11:26.000Z</t>
  </si>
  <si>
    <t>2024-02-07T17:14:21.000Z</t>
  </si>
  <si>
    <t>2024-02-06T15:37:46.000Z</t>
  </si>
  <si>
    <t>2024-02-04T17:47:15.000Z</t>
  </si>
  <si>
    <t>2024-02-01T19:15:29.000Z</t>
  </si>
  <si>
    <t>2024-01-31T17:02:09.000Z</t>
  </si>
  <si>
    <t>2024-01-29T17:17:22.000Z</t>
  </si>
  <si>
    <t>2024-01-27T08:41:12.000Z</t>
  </si>
  <si>
    <t>2024-01-26T11:14:12.000Z</t>
  </si>
  <si>
    <t>2024-01-25T11:00:06.000Z</t>
  </si>
  <si>
    <t>2024-01-23T10:57:40.000Z</t>
  </si>
  <si>
    <t>2024-01-21T11:00:03.000Z</t>
  </si>
  <si>
    <t>2024-01-18T11:30:23.000Z</t>
  </si>
  <si>
    <t>2024-01-16T17:01:21.000Z</t>
  </si>
  <si>
    <t>2024-01-13T08:56:44.000Z</t>
  </si>
  <si>
    <t>2024-01-11T16:33:59.000Z</t>
  </si>
  <si>
    <t>2024-01-09T16:45:31.000Z</t>
  </si>
  <si>
    <t>2024-01-07T11:08:35.000Z</t>
  </si>
  <si>
    <t>2024-01-04T17:12:59.000Z</t>
  </si>
  <si>
    <t>2024-01-02T16:46:45.000Z</t>
  </si>
  <si>
    <t>2023-12-31T10:00:10.000Z</t>
  </si>
  <si>
    <t>2023-12-29T08:53:53.000Z</t>
  </si>
  <si>
    <t>2023-12-26T14:37:28.000Z</t>
  </si>
  <si>
    <t>2023-12-23T11:00:04.000Z</t>
  </si>
  <si>
    <t>2023-12-21T17:06:20.000Z</t>
  </si>
  <si>
    <t>2023-12-19T18:59:30.000Z</t>
  </si>
  <si>
    <t>2023-12-18T18:41:13.000Z</t>
  </si>
  <si>
    <t>2023-12-17T09:12:34.000Z</t>
  </si>
  <si>
    <t>2023-12-15T17:41:21.000Z</t>
  </si>
  <si>
    <t>2023-12-14T17:13:58.000Z</t>
  </si>
  <si>
    <t>2023-12-12T18:15:06.000Z</t>
  </si>
  <si>
    <t>2023-12-10T11:00:04.000Z</t>
  </si>
  <si>
    <t>2023-12-06T19:40:41.000Z</t>
  </si>
  <si>
    <t>2023-12-06T12:04:09.000Z</t>
  </si>
  <si>
    <t>2023-12-04T18:05:25.000Z</t>
  </si>
  <si>
    <t>2023-12-01T11:10:58.000Z</t>
  </si>
  <si>
    <t>https://www.instagram.com/p/C8Ec0qRMtXU/</t>
  </si>
  <si>
    <t>https://www.instagram.com/p/C8Bgt-ltY3p/</t>
  </si>
  <si>
    <t>https://www.instagram.com/p/C8Bbl6bIT2b/</t>
  </si>
  <si>
    <t>https://www.instagram.com/p/C78jttdocNg/</t>
  </si>
  <si>
    <t>https://www.instagram.com/p/C7yJi9XMRul/</t>
  </si>
  <si>
    <t>https://www.instagram.com/p/C7jnSPqNPOT/</t>
  </si>
  <si>
    <t>https://www.instagram.com/p/C7bZsgrseBs/</t>
  </si>
  <si>
    <t>https://www.instagram.com/p/C7ZCPe7Mvxv/</t>
  </si>
  <si>
    <t>https://www.instagram.com/p/C7VuJLNM4IO/</t>
  </si>
  <si>
    <t>https://www.instagram.com/p/C7RtOpjtd_A/</t>
  </si>
  <si>
    <t>https://www.instagram.com/p/C7Ono4ysm38/</t>
  </si>
  <si>
    <t>https://www.instagram.com/p/C7JC_xNM5wf/</t>
  </si>
  <si>
    <t>https://www.instagram.com/p/C7GhTZeMx1r/</t>
  </si>
  <si>
    <t>https://www.instagram.com/p/C7Bjlb3Mo3Q/</t>
  </si>
  <si>
    <t>https://www.instagram.com/p/C6-_R1VsVMJ/</t>
  </si>
  <si>
    <t>https://www.instagram.com/p/C68T-8oMnD8/</t>
  </si>
  <si>
    <t>https://www.instagram.com/p/C653pkOMYhs/</t>
  </si>
  <si>
    <t>https://www.instagram.com/p/C62-rxCsMb0/</t>
  </si>
  <si>
    <t>https://www.instagram.com/p/C6wY9jwooMq/</t>
  </si>
  <si>
    <t>https://www.instagram.com/p/C6nkJklMXW6/</t>
  </si>
  <si>
    <t>https://www.instagram.com/p/C6lQFQhsrY_/</t>
  </si>
  <si>
    <t>https://www.instagram.com/p/C6gE7ogsm0O/</t>
  </si>
  <si>
    <t>https://www.instagram.com/p/C6a_ui5so7K/</t>
  </si>
  <si>
    <t>https://www.instagram.com/p/C6TSlj9MveW/</t>
  </si>
  <si>
    <t>https://www.instagram.com/p/C6RFqrCMjYF/</t>
  </si>
  <si>
    <t>https://www.instagram.com/p/C6LriyBMir-/</t>
  </si>
  <si>
    <t>https://www.instagram.com/p/C6HIryesWQy/</t>
  </si>
  <si>
    <t>https://www.instagram.com/p/C6BiVwQsi55/</t>
  </si>
  <si>
    <t>https://www.instagram.com/p/C5-cseooeAO/</t>
  </si>
  <si>
    <t>https://www.instagram.com/p/C55vsJyIlPb/</t>
  </si>
  <si>
    <t>https://www.instagram.com/p/C52v6Ecszmk/</t>
  </si>
  <si>
    <t>https://www.instagram.com/p/C50QuCmsnyX/</t>
  </si>
  <si>
    <t>https://www.instagram.com/p/C5xchkWMhqT/</t>
  </si>
  <si>
    <t>https://www.instagram.com/p/C5u8rAlM-79/</t>
  </si>
  <si>
    <t>https://www.instagram.com/p/C5sp2TVIOTi/</t>
  </si>
  <si>
    <t>https://www.instagram.com/p/C5luMyYMXP4/</t>
  </si>
  <si>
    <t>https://www.instagram.com/p/C5dLbH0oPp-/</t>
  </si>
  <si>
    <t>https://www.instagram.com/p/C5anlhjsvkx/</t>
  </si>
  <si>
    <t>https://www.instagram.com/p/C5VdefGs-3J/</t>
  </si>
  <si>
    <t>https://www.instagram.com/p/C5NoLLOM3Ib/</t>
  </si>
  <si>
    <t>https://www.instagram.com/p/C5IshNysNw2/</t>
  </si>
  <si>
    <t>https://www.instagram.com/p/C5GM8gqsYj5/</t>
  </si>
  <si>
    <t>https://www.instagram.com/p/C5Dh6s-INTw/</t>
  </si>
  <si>
    <t>https://www.instagram.com/p/C4-LiApov9n/</t>
  </si>
  <si>
    <t>https://www.instagram.com/p/C441CeTtDb4/</t>
  </si>
  <si>
    <t>https://www.instagram.com/p/C42XLthsq0Y/</t>
  </si>
  <si>
    <t>https://www.instagram.com/p/C4xmDiRMJoa/</t>
  </si>
  <si>
    <t>https://www.instagram.com/p/C4tBrVjsO2t/</t>
  </si>
  <si>
    <t>https://www.instagram.com/p/C4m_XuaINI1/</t>
  </si>
  <si>
    <t>https://www.instagram.com/p/C4htvHJIXOk/</t>
  </si>
  <si>
    <t>https://www.instagram.com/p/C4c6-basAAp/</t>
  </si>
  <si>
    <t>https://www.instagram.com/p/C4XnRlnoWQG/</t>
  </si>
  <si>
    <t>https://www.instagram.com/p/C4P6aR0oVfJ/</t>
  </si>
  <si>
    <t>https://www.instagram.com/p/C4F9o6ItVuR/</t>
  </si>
  <si>
    <t>https://www.instagram.com/p/C4DLhUKMEPP/</t>
  </si>
  <si>
    <t>https://www.instagram.com/p/C4AmqjtsqJt/</t>
  </si>
  <si>
    <t>https://www.instagram.com/p/C37coskI3gq/</t>
  </si>
  <si>
    <t>https://www.instagram.com/p/C32m-jkoixu/</t>
  </si>
  <si>
    <t>https://www.instagram.com/p/C3w7nX-IRSp/</t>
  </si>
  <si>
    <t>https://www.instagram.com/p/C3s0fDCKTUQ/</t>
  </si>
  <si>
    <t>https://www.instagram.com/p/C3qEJHmoLze/</t>
  </si>
  <si>
    <t>https://www.instagram.com/p/C3nhLKvoV4B/</t>
  </si>
  <si>
    <t>https://www.instagram.com/p/C3j3tLdMgmq/</t>
  </si>
  <si>
    <t>https://www.instagram.com/p/C3hhhk4s5sy/</t>
  </si>
  <si>
    <t>https://www.instagram.com/p/C3ciktDs7fL/</t>
  </si>
  <si>
    <t>https://www.instagram.com/p/C3Z-SVPIlGD/</t>
  </si>
  <si>
    <t>https://www.instagram.com/p/C3U1yVnsoaB/</t>
  </si>
  <si>
    <t>https://www.instagram.com/p/C3TCbfXMGnG/</t>
  </si>
  <si>
    <t>https://www.instagram.com/p/C3NRz39iHWD/</t>
  </si>
  <si>
    <t>https://www.instagram.com/p/C3HsgWcsI22/</t>
  </si>
  <si>
    <t>https://www.instagram.com/p/C3GCup-MqqJ/</t>
  </si>
  <si>
    <t>https://www.instagram.com/p/C3DeRFSsdlw/</t>
  </si>
  <si>
    <t>https://www.instagram.com/p/C3Aua4Koixv/</t>
  </si>
  <si>
    <t>https://www.instagram.com/p/C27y_qRI9L9/</t>
  </si>
  <si>
    <t>https://www.instagram.com/p/C20PXH9s-gL/</t>
  </si>
  <si>
    <t>https://www.instagram.com/p/C2xbTn7MgS0/</t>
  </si>
  <si>
    <t>https://www.instagram.com/p/C2sTLp1oUy6/</t>
  </si>
  <si>
    <t>https://www.instagram.com/p/C2mOuxSIenx/</t>
  </si>
  <si>
    <t>https://www.instagram.com/p/C2j6yxusbKz/</t>
  </si>
  <si>
    <t>https://www.instagram.com/p/C2hSeMwsuQh/</t>
  </si>
  <si>
    <t>https://www.instagram.com/p/C2cJxfSslch/</t>
  </si>
  <si>
    <t>https://www.instagram.com/p/C2XBE3bsMlL/</t>
  </si>
  <si>
    <t>https://www.instagram.com/p/C2PVQe_sqjA/</t>
  </si>
  <si>
    <t>https://www.instagram.com/p/C2KzSogssP6/</t>
  </si>
  <si>
    <t>https://www.instagram.com/p/C2CNcpBoKWN/</t>
  </si>
  <si>
    <t>https://www.instagram.com/p/C193eppMgyA/</t>
  </si>
  <si>
    <t>https://www.instagram.com/p/C14vc3rshrH/</t>
  </si>
  <si>
    <t>https://www.instagram.com/p/C1y_w_As0n0/</t>
  </si>
  <si>
    <t>https://www.instagram.com/p/C1r5_1GMhCl/</t>
  </si>
  <si>
    <t>https://www.instagram.com/p/C1mtx9sMu9I/</t>
  </si>
  <si>
    <t>https://www.instagram.com/p/C1g03hxscu0/</t>
  </si>
  <si>
    <t>https://www.instagram.com/p/C1bkZn2oSQw/</t>
  </si>
  <si>
    <t>https://www.instagram.com/p/C1UeIccIDqh/</t>
  </si>
  <si>
    <t>https://www.instagram.com/p/C1MWvaMNuEe/</t>
  </si>
  <si>
    <t>https://www.instagram.com/p/C1H2nKAMmeW/</t>
  </si>
  <si>
    <t>https://www.instagram.com/p/C1C6QSroCRi/</t>
  </si>
  <si>
    <t>https://www.instagram.com/p/C1ATg3ioRxU/</t>
  </si>
  <si>
    <t>https://www.instagram.com/p/C08ty6xs1M1/</t>
  </si>
  <si>
    <t>https://www.instagram.com/p/C04eU-asE82/</t>
  </si>
  <si>
    <t>https://www.instagram.com/p/C011hNNs8MT/</t>
  </si>
  <si>
    <t>https://www.instagram.com/p/C0wy3llMZJu/</t>
  </si>
  <si>
    <t>https://www.instagram.com/p/C0q2znFs-gQ/</t>
  </si>
  <si>
    <t>https://www.instagram.com/p/C0hgd_dKFOe/</t>
  </si>
  <si>
    <t>https://www.instagram.com/p/C0gsr-_s07T/</t>
  </si>
  <si>
    <t>https://www.instagram.com/p/C0cMaZDILoG/</t>
  </si>
  <si>
    <t>https://www.instagram.com/p/C0TuoHUImdb/</t>
  </si>
  <si>
    <t>Powiało chłodem! 
Wcierka chłodząca HAIRMOJI Cool Moon, co w niej działa? 
Rozmaryn i kompleksy nawilżające! 
Dzięki zawartości ekstraktu z mięty wcieranie będzie jeszcze przyjemniejsze 
Wcierka sprawdzi się nawet dla wrażliwej skóry głowy. 
To kiedy lecisz na księżyc? 
#hairmoji #hairytalecosmetics #wcierkadowłosów #coolmoon</t>
  </si>
  <si>
    <t>Czy znacie już naszą serię odżywek HAIRMOJI? 
Czas na WŁOSING pełen emocji! 
 TEA SPILL  uniwersalna, codzienna odżywka, w której wszystkie elementy PEH działają w równowadze. 
 CHILL odżywka, która naprawdę odżywi wasze włosy. Idealnie sprawdzi się do włosów wysoko i średnioporowatych. 
 SWOOSH sprawdzi się idealnie jeżeli potrzebujesz lekkości, objętości, sypkości i blasku. Masz włosy nisko lub średnioporowate? Ta odżywka jest dla ciebie! 
Którą wybierasz dla siebie? 
#włosing #hairytalecosmetics #pielęgnacjawłosów</t>
  </si>
  <si>
    <t>Jak odżywkę Hairmoji wybrać?
Aby ułatwić pielęgnacje, każda z naszych odzywek została dedykowana porowatości, jednak różnią się od siebie jeszcze odpowiedzią na konkretne potrzeby! ‍♀️‍♂️
 SWOOSH dedykowany dla niskoporów, to wybór każdego kto poszukuje lekkości 
TEA SPILL stworzona dla średnioporów, jest uniwersalna odżywka to codziennego mycia 
CHILL dla wysokoporów, zapewnia regenerację i z pewnością przypadnie do gustu kręconowłosym oraz włosom farbowanym i rozjaśnianym 
Czy macie już swojego faworyta?</t>
  </si>
  <si>
    <t>Dzisiaj przychodzę podzielić się z wami moją opinią na temat kosmetyków, które miałam przyjemność przetestować dzięki uprzejmości @sklepnapieknewlosy 
HAIRY TALE
Fluffy Nawilżający krem myjący do suchej i wrażliwej skóry głowy
Jako osoba zmagająca się z LZS muszę przyznać, że produkt spełnił moje oczekiwania 
Nie podrażnia, łagodnie myje, pozostawia uczucie świeżości 
Nie pieni się a do tego pięknie pachnie ❤️
Jest odpowiedni również dla niemowląt od 1 dnia życia 
HERBARIA BANFI Wcierka kofeinowa
Już największa jej zaletą jest brak alkoholu w składzie! 
HAIRY TALE  Lekkie serum do końcówek i olejowania
Włosy idealnie wygładzone, szklany pojemniczek i pipetka to coś wspaniałego, do tego zapach obłędny 
U mnie wszystkie produkty zdały egzamin.
Znacie, używacie? 
PS. kod: NAPIEKNEMAMY daje -10% na cały koszyk 
#współpraca #hairytalecosmetics #musthave #momlife #cosmetics</t>
  </si>
  <si>
    <t>Przychodzimy ze świetną wiadomością - wróciły bestsellerowe kolory naszych jedwabnych scrunchies! 
Z tej okazji połączyliśmy niektóre kolory z postaciami z serialu ☺️ Kto już z Was nadrobił nowy sezon Bridgertonów? 
#scrunchies #jedwabnegumkidowłosów #hairytalecosmetics #bridgerton #włosing</t>
  </si>
  <si>
    <t>Odkryj moc naturalnej pielęgnacji z maską Wasabi  oraz Nutty co-wash!  
Teraz w super promocji 1+1!  
Wasabi to energia i siła dla Twoich włosów, a Nutty delikatnie oczyszcza i nawilża. 
Nie przegap okazji, aby zadbać o swoje włosy z naszymi bestsellerami! ✨
 #HairyTaleCosmetics #Promocja #NaturalnaPielęgnacja #Wasabi #NuttyCoWash</t>
  </si>
  <si>
    <t>Twoje włosy potrzebują pomocy, ale nie wiesz jakie kosmetyki wybrać?  Mamy na to rozwiazanie!
Chętnie pomożemy Ci w doborze pielęgnacji, wystarczy, że napiszesz do nas wiadomość na porady@napieknewlosy.pl ❤️
Ważne!
Abyśmy mogli Ci pomóc - potrzebujemy od Ciebie trochę informacji:
 porowatość włosów
 krótki opis (jak wyglądają, jakie są w dotyku)
 obecna pielęgnacja 
Prześlij też zdjęcie włosów po wyschnięciu, bez odgnieceń od upięć!
Dobór produktów jest bezpłatny, natomiast nie oceniamy kosmetyków, których nie znamy i/lub nie posiadamy.
Czekamy na Twoją wiadomość! 
#pielegnacjawlosow #włosing #poradykosmetyczne #kosmetykidowłosów</t>
  </si>
  <si>
    <t>Znasz tę maskę? 
Jeśli nie, to czym prędzej trzeba to zmienić, bo ta maska jest GENIALNA! 
Dodaje objętości i sprawia, że włosy są lekkie i sypkie, a także pobudza włosy do wzrostu. Idealna do włosów, które łatwo się strączkują i obciążają.
 Jak używać? Nałóż maskę na skórę głowy, masuj przez chwilę, a następnie pozostaw na 10 minut i spłucz. Regularne stosowanie przynosi najlepsze efekty.
✨ Wypróbuj już dziś i poczuj różnicę! Twoje włosy będą pełne życia i energii. Trust me 
Współpraca @hairytalecosmetics @sklepnapieknewlosy 
#hairytalecosmetics #napieknewlosy #pielegnacjawlosow #wlosomaniaczka 
• Marka osobista • content creator • reels • Kraków • UGC</t>
  </si>
  <si>
    <t>Który produkt wybrać? 
To jedno z częściej zadawanych pytań odnośnie naszej nowej linii, dlatego przygotowaliśmy serie, która ułatwi wam wybór ✨ 
SOUR POWER porządnie oczyści i przygotuje włosy na dokładniejsze działanie następnych etapów pielęgnacji 
SWEET CLEANS to idealny wybór do codziennego mycia, zapewni dokładne ale delikatne oczyszczenie 
FRUITY CO-WASH to ratunek dla wrażliwych skór głowy, polaczenie szamponu i kremu-emulsji 
A ty, co wybierasz? ✨ 
#hairmoji #htc #wlosy #wlosing #pielegnacja</t>
  </si>
  <si>
    <t>•••Kooperation•••Werbung•••
Es ist wichtig, die Haare regelmäßig zu ölen, damit sie davon möglichst viel profitieren können. Ich öle meine Haare normalerweise alle 2 Wochen. 
Wenn es ums Ölen geht, ist weniger besser  Ein paar Tropfen sind wirklich genug. Die  Haare sollten nicht im Öl ertrinken.
Die Auswahl an Ölen, die du zu diesem Zweck verwenden kannst, ist sehr groß. Man kann reine Öle verwenden, auch solche, die man in der Küche hat, wie Olivenöl, Kokosnussöl oder Leinöl. Ich habe mich für das Malinois von HTC entschieden. Dies ist eine Mischung aus leichten Emollienzien, Ölen und Pflanzenextrakten für Haare mit mittlerer Porosität. Es enthält auch RepHair, ein ceramidähnliches Molekül, das das Haar stärkt, seine Struktur glättet und ihm Glanz verleiht. 
Ölst du deine Haare? 
 •••Współpraca•••Reklama•••
Ważne jest, aby wykonywać olejowanie regularnie, aby włosy mogły jak najwięcej skorzystać. Ja zazwyczaj olejuję włosy co 2 tygodnie. 
W przypadku olejowania mniej znaczy lepiej  Kilka kropel naprawdę wystarczy. Włosy nie powinny tonąć w oleju.
Wybór olei, których można użyć w tym celu jest ogromny. Możesz używać czystych olejów, także tych, które masz w kuchni, jak oliwa z oliwek, olej kokosowy czy lniany. Ja zdecydowałam się na Malinois od HTC. Jest to mieszanka lekkich emolientów, olejów i ekstraktów roślinnych do włosów o średniej porowatości. Zawiera również RepHair, który jest cząsteczką podobną do ceramidu, która wzmacnia włosy, wygładza ich strukturę i dodaje blasku. 
Czy olejujesz włosy? 
#haarpflege #haarpflegetipps #gesundehaare #schönehaare #locken #lockenkopf #lockenpflegen #gesundelocken #schönelocken #naturlocken #lockenrocken #lockenroutine #naturwellen #wellenhaare #włosing</t>
  </si>
  <si>
    <t>Hej Piękni Ludzie!
Znacie serię HAIRMOJI od Hairy Tale?
Ja już mam swoich ulubieńców 
COOL MOON Wcierka chłodząca to idealny produkt dla skóry wrażliwej. Daje delikatny efekt chłodzenia i używając jej już od miesiąca mogę śmiało stwierdzić, że stała się moim numerem jeden☝️ 
SOUR POWER to szampon, który bardzo dobrze oczyszcza skórę głowy, bez zbędnego podrażnienia. Rewelacyjnie odbija włosy od nasady i dodaje objętości.
SWEET CLEANS to szampon, który nadaje się do codziennego stosowania. Przepięknie pachnie! Jest łagodny dla skóry głowy i również świetnie odbija włosy od nasady 
 CHILL to regenerująca odżywka, która naprawdę odżywia i regeneruje włosy. Efekty są tak zachwycające, że uzależnia! ❣️
Jestem tak zachwycona tymi produktami, że pozostaną ze mną na dłużej! Nie wyobrażam już sobie bez nich swojej pielęgnacji włosów ‍♀️
Ta linia ma jeszcze wiele innych ciekawych produktów. 
Skusisz się na któryś produkt z serii HAIRMOJI?
[materiał reklamowy]
#hairmoji #hairytalecosmetics #pielegnacjawlosow #wcierka#kosmetykidowłosów #porostwłosów #hairroutine #haircare #szamponcodzienny #szamponmocny #włosing
| włosy | pielęgnacja włosów | HAIRMOJI | szampon łagodny | szampon mocny | wcierka | porost włosów |</t>
  </si>
  <si>
    <t>✨ Odkryj moc serum Liquid Gold od Hairy Tale! 
Słuchajcie to serum jest wspaniałe… 
Zapewnia intensywne odżywienie, wzmacnia włosy od nasady po końce i nadaje im olśniewający blask. Idealne dla każdego rodzaju włosów, pomaga w regeneracji i ochronie przed uszkodzeniami. Czego chcieć więcej?  
Ja go osobiście uwielbiam i mega polecam! 
Dajcie znać czy już próbowałyście? ‍♀️
 #hairytale #hairytalecosmetics #liquidgold #pielegnacjawlosow #sklepnapieknewlosy #contentcreator #contentmarketing #ugc #twórcaugc #videomaker #włosy #włosing #wlosomaniaczka #produktydowlosow #microinfluencer @sklepnapieknewlosy @hairytalecosmetics 
Reels | Marka osobista | Kraków | wideo dla marek | UGC | content creator | produkty do włosów</t>
  </si>
  <si>
    <t>•••Kooperation•••
Ein paar hilfreiche Tipps:
⭐️ Währungsumrechnung:
Die Preise sind in PLN angegeben. Wenn du wissen willst, wie viel es in € ist, kannst du  die Preise durch 4 teilen, um die Berechnung zu vereinfachen (1 € ~ 4,20 zł). Wenn du mit PayPal bezahlst, wird der Preis direkt in € angezeigt.
⭐️ Beratung:
Wenn du nicht sicher bist, welche Produkte für dich geeignet sind, kannst du dich per Mail an das Team @sklepnapieknewlosy wenden - porady@napieknewlosy.pl (auf Englisch und Polnisch). Sie werden kostenlos und unverbindlich Produkte aus dem Shop auf deine Haar-/Kopfhautbedürfnisse aussuchen und dich beraten. 
⭐️ @hairytalecosmetics 
Dies ist die Eigenmarke des Ladens und eine meiner Lieblingsmarken. Die Produkte sind nur hier und in ausgewählten Drogerien in Polen erhältlich. Es lohnt sich, sie auszuprobieren!
⭐️ Sonderangebote:
Es gibt immer wieder tolle Angebote und Rabattcodes. Mit dem Rabattcode WLOSOWELOVE kannst du 10% sparen und mit dem gesparten Geld kannst du zum Beispiel die Versandkosten decken. 
Hast du noch Fragen? Schreib in den Kommentaren ☺️
•••Współpraca•••
Killka pomocnych wskazówek:
⭐️ Przeliczanie waluty:
Ceny podane są w złotówkach, Jeśli chcesz wiedzieć, ile to jest w €, możesz podzielić ceny przez 4 dla uproszczonego obliczenia (1€ ~4,20 zł.) Jeśli płacisz za pomocą PayPal, cena zostanie przeliczona bezpośrednio na Paypal.
⭐️ Porady:
Jeśli nie jesteś pewien, które produkty są dla Ciebie odpowiednie. Możesz napisać do zespołu @sklepnapieknewlosy na Maila - porady@napieknewlosy.pl (po angielsku i polsku). Bezpłatnie i niezobowiązująco dobiorą produkty do potrzeb Twoich włosów/skóry głowy ze sklepu i doradzą. 
⭐️ @hairytalecosmetics 
Jest to marka własna sklepu i jedna z moich ulubionych. Produkty są dostępne tylko tutaj i w wybranych drogeriach w Polsce. Warto je wypróbować!
⭐️ Promocje:
Zawsze są świetne oferty i kody rabatowe. Zbiorem rabatowym WLOSOWELOVE dostaniesz zniżkę 10%, a za oszczędzone pieniądze możesz pokryć np. koszty wysyłki.
Masz jakieś pytania? Napisz w komentarzach ☺️
•
•
•
Music: @richmlwd.music 
•
•
•
#włosing #włosy #pielegnacjawlosow #napieknewlosy #gesundehaare #haarpflegeprodukte #schönehaare</t>
  </si>
  <si>
    <t>@annamastaj w swojej pielęgnacji włosów użyła połączenia naszego łagodnego szamponu SWEET CLEANS  i lekkiej odżywki SWOOSH 
Kochamy ten efekt! 
A jakie jest wasze ulubione połączenie naszych produktów HAIRMOJI? 
#włosing #hairmoji #hairytalecosmetics #zadbajowłosy</t>
  </si>
  <si>
    <t>Kto jeszcze nie zna HAIRMOJI? 
Nasza kolorowa seria produktów to idealny pomysł, aby dodać szaleństwa do swojej pielęgnacji! Poznaj 10 wyjątkowych produktów z niezwykłymi składami:
Sweet Cleans szampon łagodny
Sour Power szampon mocny chelatujący
Fruity Cowash szampon w kremie
Odżywki PEH Swoosh Chill ☕️Tea SPILL
Wcierki - rozgrzewająca On Fire oraz chłodząca Cool Moon
Seria Juicy Curls - żel utrwalający oraz aktywator skrętu
Testuj produkty, mieszaj dowoli i wybierz swoich ulubieńców! Wszystkie kosmetyki dostępne są stacjonarnie w @hebe.polska oraz online @sklepnapieknewlosy ‍♀️</t>
  </si>
  <si>
    <t>Zacznij swoją przygodę z zapuszczaniem włosów!
Wybierz wcierkę On Fire o przyjemnym zapachu korzennej pomarańczy  W składzie znajdziesz chrzan, pieprz czarny, kardamon, kakao, imbir, aktywny peptyd, niacynamid i kompleks nawilżający. 
Twoja skóra głowy Ci podziękuje, odwdzięczając się wysypem baby hairów! ❤️
#wcierkadowłosów #pielegnacjawlosow #włosing #hairmoji #hairytalecosmetics</t>
  </si>
  <si>
    <t>Idzie latko i ciepełko, więc pora na przypomnienie o chłodzącej, stymulującej masce z wasabi do skóry głowy 
Spokojnie, maska ma przyjemny, delikatny zapach zielonego jabłka, więc nie musicie się obawiać, że będzie zlatywać od Was wonią wasabi  
Używam już drugiego opakowania pod rząd. Ostatnie dostałem w wiosennej paczce od @sklepnapieknewlosy , dlatego oznaczam [materiał reklamowy]. 
Jest to produkt, którego nie może zabraknąć w moim włosingu  I tak naprawdę używam go z przyjemnością przez cały rok.
Dajcie koniecznie znać, czy używaliście tej maski i jakie są Wasze wrażenia  
@hairytalecosmetics #hairytale #hairytalecosmetics #sklepnapieknewlosy #napieknewlosy #wasabi #pielęgnacjaskórygłowy #pielegnacjawlosow #włosing #maskadowłosów 
Hairy Tale Cosmetics, Hairy Tale Wasabi, recenzja, kosmetyki do skóry głowy, sucha skóra głowy, wrażliwa skóra głowy, maska na porost włosów</t>
  </si>
  <si>
    <t>Jestem zakochana w efekcie końcowym!!! 
Komplet kosmetyków od @hairytalecosmetics @sklepnapieknewlosy 
Na filmie użyłam: 
 HAIRMOJI Cool Moon wcierka chłodząca
 HAIRMOJI Fruity cowash szampon w kremie
 HAIRMOJI Chill regenerująca odżywka 
[współpraca barterowa] 
#włosy #pielegnacjawlosow #włosing #hairytale #współpracabarterowa</t>
  </si>
  <si>
    <t>Jeśli jeszcze nie mieliście okazji przetestować duetu Wasabi to czas to zmienić! Koniecznie sprawdźcie w czym pomogą Wam te kosmetyki ⬇️
Wcierka stymulująca Wasabi
Rewolucyjna formuła z ekstraktem z wasabi, która stymuluje porost włosów.  Glukonolakton intensywnie nawilża, alantoina koi podrażnienia, a ekstrakt z drożdży przedłuża świeżość włosów. Cała wcierka tonizuje skórę po myciu, co czyni ją idealną dla skóry przetłuszczającej się. 
❄️Stymulująca maska do skóry głowy Wasabi❄️
Kwas nikotynowy pobudza porost włosów i wzmacnia skórę, mentol cudownie chłodzi, a kwas laktobionowy nawilża i działa przeciwtrądzikowo. Emolienty domykają nawilżenie, pomagając walczyć z przesuszeniem skóry. 
Przypominamy, że maska jest obecnie na promocji 1+1! Nie przegapcie okazji! ‍♀️
#hairytalecosmetics #włosing #pielegnacjawlosow #skóragłowy #wasabi</t>
  </si>
  <si>
    <t>Sprawdźcie pielęgnację @vverciv wykonaną przez jej chłopaka 
Psst! Przypominamy, że na wybrane produkty @hairytalecosmetics trwa promocja 1+1! Koniecznie sprawdźcie @sklepnapieknewlosy ❤️
#włosing #pielegnacjawlosow #hairytalecosmetics #promocjanakosmetyki</t>
  </si>
  <si>
    <t>Dla kogo stworzyliśmy wcierki Hairmoji?  
Absolutnie dla każdego!  
To idealnie uzupełniający się duet, ogień  i lód . Dosłownie i w przenośni! 
Jednak jest coś co je łączy… dają niesamowite efekty, przy regularnym stosowaniu! ✨ oraz zawierają nawilżające kompleksy oraz peptydy. 
A ty, która wybierasz?</t>
  </si>
  <si>
    <t>Marzysz o długich, lśniących i zdrowych włosach? ‍♀️ Koniecznie sprawdź produkty od @hairytalecosmetics dostępne w  @sklepnapieknewlosy 
Zapewnij swoim włosom najlepszą pielęgnację, która sprawi, że będą rosły szybciej! ‍♀️
Z KODEM NAPIEKNEINSTA -10% na cały koszyk ️
Wystąpili: 
⭐️ CO - WASH MURKY 
⭐️ MASKA DO SKÓRY GŁOWY WASABI 
⭐️ WCIERKA BANFI 
⭐️ SERUM MERHAIR &amp; LIQUID GOLD 
[REKLAMA] 
•
•
•
#napieknewlosy #hairytale #pielegnacjawlosow #produktydowlosow #kosmetyki #pielęgnacja 
________________________________
napieknewlosy | hairytalecosmetics | wcierka banfi | porost włosów | sposoby na długie włosy | kosmetyki | pielęgnacja włosów | produkty do włosów | długie włosy</t>
  </si>
  <si>
    <t>Ten produkt jest genialny ⤵️
Jak używać ?
- jako serum na końcówki
- do olejowania (tu robi u mnie porządną robotę) 
- dodatek do wzbogacenia maski lub odżywki (dodaj 2-3 krople) ⬇️
Dostępne w sklepie @sklepnapieknewlosy 
Z kodem NAPIEKNEINSTA -10% na cały koszyk 
[reklama] @sklepnapieknewlosy @hairytalecosmetics 
•
•
•
#serum 
#hairytale 
#kosmetyki 
#pielegnacjawlosow 
#socialmediapl 
#ugccreators</t>
  </si>
  <si>
    <t>Czym są co-washe? 
To połączenie zalet odżywek z możliwościami myjącymi szamponu, dające w efekcie dobre oczyszczenie bez wysuszenia skory głowy i włosów ✨ 
Więcej informacji znajdziesz na blogu:wwwlosy.pl 
Aktualnie w naszej ofercie znajdziecie: 
FRUITY delikatne mycie bez przyklapu 
Murky  pogromca przetłuszczającej się skóry głowy 
Fluffy  idealny do suchej i wrażliwej skóry głowy 
Nutty  do suchej skóry głowy 
Która opcje wybierasz?</t>
  </si>
  <si>
    <t>Objętość czy wygładzenie? Poznaj nasze dwie bestsellerowe maski - BIANA I OATME ❤️
 Maska emolientowa BIANA - zawiera olej z pigwowca japońskiego, kiełków pszenicy i nasion lnu. Hydrolizowane estry oleju jojoba wygładzają i dociążają wszelkie odstające włoski i ujarzmiają puch!
 Maska proteinowa OATME - doproteinowanie zapewniają dwa rodzaje ekstraktów z owsa, a za objętość odpowiada mąka owsiana!
Obie masku są niezwykle gęste i wydajne, a także napakowane składnikami naturalnymi 
Maski znajdziesz w sklepie @sklepnapieknewlosy oraz stacjonarnie w @hebe.polska</t>
  </si>
  <si>
    <t>Podsumowanie akcji SEAL THE DEAL z @zoowroclaw 
Dzięki wam udało nam się przekazać 2500 zł dla cudownych fok zwyczajnych  
Oznacza to że kupiliście 500 sztuk naszej foczki  
Dziękujemy każdemu z was za wsparcie akcji i mamy nadzieje że wasz włosing stał się dzięki temu jeszcze lepszy  
#włosy #wlosing #pielegnacja #zoo #foki</t>
  </si>
  <si>
    <t>Satyna to nie materiał, a rodzaj splotu nici! ❌❌❌ Dlatego pamiętaj, że satyna może być zarówno poliestrowa, jak i jedwabna!
Scrunchie @hairytalecosmetics wykonane są z jedwabiu o wadze 30 momme, dlatego można śmiało powiedzieć, że są „niezniszczalne” 
Jak długo używacie już naszych gumek?</t>
  </si>
  <si>
    <t>Nowe kolory ✨SCRUNCHIE✨ od @hairytalecosmetics ❤️
Podaruj swoim włosom luksusowy dotyk i wybierz nasze jedwabne gumki z satynowym splotem! Poznaj nowe 4 kolory:
 HONEY DEW
 PURPLE HAZE
 AUTUMN LEAF
 LUSH LAVENDER
Który kolor wybierasz?</t>
  </si>
  <si>
    <t>Serum do olejowania włosów i końcówek? Ściąga, która musisz zapisać! 
Kupując na pewno się przyda! 
 Jak często olejujesz włosy? 
#włosy #włosomaniaczka #pielęgnacjawłosów #olejowanie #serumdowłosów #olejowaniewłosów</t>
  </si>
  <si>
    <t>Używasz różnych produktów do włosów, ale efekt nie jest zadowalający?  W takim razie czas na CHELATOWANIE! 
Czekamy na Wasze doświadczenia w komentarzach ⬇️</t>
  </si>
  <si>
    <t>TO JUŻ OSTATNI MOMENT! 
Zostały nam ostatni sztuki naszego kultowego Seal The Deal! Kup teraz w wyjątkowej cenie - 50 zł 
Po wyczerpaniu zapasów kosmetyk ten nie wróci do sprzedaży!</t>
  </si>
  <si>
    <t>MIŁOŚĆ OD PIERWSZEGO UŻYCIA?
KIedyś olejowanie włosów było moją największą zmorą. Nie mogłam się zmusić bo nic nie dawało mi satysfakcjonujących efektów.
Już dosyć dawno dostałam pierwsza paczkę PR od @sklepnapieknewlosy i właśnie tam znalazłam serum malinois 
Przepadłam zupełnie! To jak wygładza, nabłyszcza i zmiękcza. Uwielbiam go do olejowania, ale również często dodaje do odżywek 
A Wy znacie ? Lubicie ? A może chcecie poznać? 
•olej do olejowania •olejowanie włosów •wygładzenie włosów •wlosomaniaczka</t>
  </si>
  <si>
    <t>SWEET CLEAN 
To zdecydowanie produkt z linii Hairmoji, który szturmem wkradł się w wasze serca i podbił je bez opamiętania!  
Wcale się wam nie dziwimy- co więcej… MY TEŻ GO UWIELBIAMY✨ 
Wspaniale oczyszcza, koi skórę głowy i odbija u nasady, a dodatkowo redukuje problemy z łuszczeniem oraz swędzeniem skóry głowy, nawilżając ją i zmniejszając wrażliwość
A dodatkowo subtelnie pachnie brzoskwinią  
Czego można chcieć więcej? 
Włosy •włosing • szampon • mycie • pielęgnacja</t>
  </si>
  <si>
    <t>HAIRY TALE COSMETICS Merhair Lekkie serum do końcówek i olejowania  
Może służyć do:
▪️zabezpieczania końcówek
▪️jako dodatek do maski 
▪️jako produkt do olejowania włosów
Czego chcieć więcej?  
Ja jestem zakochana w tym produkcie! Pięknie wygładza i zabezpiecza końcówki. 
Koniecznie wypróbuj i daj znać jak Ci się sprawdza. 
Kosmetyki od @hairytalecosmetics @sklepnapieknewlosy  
[współpraca] #hairytalecosmetics #lekkieserum #napieknewlosy #hairytale #włosing #serumdowłosów #pielegnacja #pielegnacjawlosow #wlosysrednioporowate #włosyniskoporowate #ugcpolska #beautycontentcreator</t>
  </si>
  <si>
    <t>CEL: Zapuścić włosy na wiosnę! 
Poznaj zestaw, które pomoże Ci odbudować zniszczone i przesuszone pasma po sezonie zimowym! 
Komplet kosmetyków od @sklepnapieknewlosy oraz @hairytalecosmetics cosmetics zawiera: 
 Murky co-wash - to kojącą emulsję myjącą, która dokładnie oczyści szybko przetłuszczającą się skórę głowy
 Hairy tale Wasabi - stymulująca maska do skóry głowy pobudza włosy do wzrostu oraz nadaje im blasku i lekkości-
 stymulująca wcierka kofeinowa na bazie nagietka i rumianku - działa kojąco i nawilżająco na skórę głowy
 wielofunkcyjne sera Merhair oraz Liquid Gold - posiadają regenerujący składnik Rep’hair, który odpowiada za obudowę zniszczonych po zimie pasm 
Wiosna to idealny moment, aby zadbać o swoje włosy i uczynić je kwitnącymi w symbolu wiosennego przebudzenia!  
Wchodzisz w to? ‍♀️ 
[paczka pr] 
#regeneracjawłosów #zapuszczaniewłosów #pielegnacjawlosow #wlosomaniaczka</t>
  </si>
  <si>
    <t>Nasz wyjątkowy co-wash Fruity to cudownie kremowy, pachnący owocową gumą do żucia szampon do łagodnego mycia skóry głowy ‍♀️ Ale wrażenia sensoryczne to jego nie jedyne zalety! 
Fruity jest wypełniony fantastycznymi surowcami po samą pompkę: Pentavitin®, Dermasooth™ i wąkrota azjatycka może i brzmią nieznajomo, ale sprawiają, że skóra głowy jest zaopiekowana, ukojona i nawilżona. 
Mycie Fruitym pozostawia włosy sypkie i odbite u nasady - więc nie ma co czekać z testowaniem! ❤️
Kto już używał naszego cowasha? Jak wrażenia? 
#włosing #hairytalecosmetics #hebe</t>
  </si>
  <si>
    <t>Zapomnij o rutynie i dodaj odrobinę cytrusowej energii do swojego dnia z Sour Power! 
Dobrze oczyszczone włosy i skóra głowy to podstawa, a w naszym cytrusowym szamponie znajdziesz i mocniejsze detergenty, i składnik chelatujący. Dzięki temu maski i odżywki będą dawać lepsze efekty, a włosy będą sypkie i lśniące 
Nie zapomnieliśmy jednak o ukojeniu skóry głowy: korzystna dla mikrobioty inulina i nawilżający Pentavitin® zadbają o komfort skóry po mocnym myciu. ‍♀️ O objętość i odbicie u nasady zadba ekstrakt z amli KERASCALP™. 
I to wszystko w jednym szamponie? Da się? Da się!</t>
  </si>
  <si>
    <t>Czy one czasem nie chcą się kręcić? A jeśli chcą, to coś na to mamy! 
Żel Juicy Curls łączy w sobie moc potężnego utrwalenia i dobroci prosto z natury. Unikatowym składnikiem jest fukożel - produkt fermentacji bakteryjnej z soi oraz kukurydzy 
Dodatkowo, wrzuciliśmy tu islandzki mech i estry awokado , co nada lokom i falom nawilżenia i odżywienia, oczywiście bez puchu! Stylizację umili cudowny zapach słodkiej pomarańczy 
Ręka do góry, kto już testował nasz żel! ❤️</t>
  </si>
  <si>
    <t>KAŻDY OLEJ OBCIĄŻA CI WŁOSY? MAM COŚ DLA CIEBIE! ✨
[współpraca reklamowa]
To serum olejowe od @hairytalecosmetics idealnie sprawdzi się na włosach, które łatwo jest obciążyć! Wcześniej używałam wersji Malinois, jednak w moim przypadku, nadawała się tylko do olejowania. 
Merhair’a testuję od miesiąca i używam go zarówno do zabezpieczania na co dzień jak i do olejowania - KOOCHAM takie multifunkcyjne perełki! Jest to przede wszystkim oszczędność kasy bo mamy dwa produkty w jednym 
W składzie nie ma silikonów, ale znajdziemy naturalne alternatywy, które też świetnie zabezpieczają włosy.
A jakie efekty zauważyłam?
Olejowałam nim włosy dwa razy w tygodniu, zabezpieczałam codziennie - włosy mega się błyszczą i są dociążone, ale jednocześnie nie obciążone! Moje niskopory go pokochały..
Jeśli tak jak ja masz problem z włosami, które łatwo jest obciążyć to to serum będzie dla Ciebie!
A ty czego używasz do olejowania? Podziel się z innymi w komentarzu 
________
#hairytalecosmetics #wlosy #wlosomaniaczka #swiadomapielegnacja #olejowaniewlosow #serum #zabezpieczaniewłosów #olej #włosyniskoporowate</t>
  </si>
  <si>
    <t>[współpraca z @sklepnapieknewlosy ]
Słyszałyście o serii HAIRMOJI? 
To uniwersalne kosmetyki dobrej jakości i w atrakcyjnych cenach ✨
Markę Hairytalecosmetics stworzyła słynna wśród włosomaniaczek @napieknewlosy . Pionierka świadomej pielęgnacji włosów.
Kosmetyki kupicie na stronie @sklepnapieknewlosy 
(Z moim kodem WLOSOWELOVE macie -10 % zniżki na całe zamówienie) i w drogeriach Hebe
Moi ulubieńcy od Hairmoji :
COWASH  
Pięknie pachnie, łagodnie oczyszcza skórę głowę i koi podrażnienia. W zimie często zmagam się z suchą i swędzącą skórą głowy  Ten produkt to mój ratunek 
Aktywator skrętu 
Choć ja oczywiście nie używam go do wydobywania loków  Wiem, że wiele z was ma problem z puszącymi się włosami. Ten produkt jest także dla was Możecie go użyć jako odżywkę bez spłukiwania do wygładzania włosów‍♀️ Ma dość lekka formułę i nie przeciąża. 
Moim zdaniem to będzie hit na letnie wyjazdy ☀️ Jeden produkt może wam posłużyć jako zwykła odżywka, odżywka bez spłukiwania i ochrona przed słońcem 
Łagodny szampon 
Bardzo się cieszę, że w końcu powstał łagodny szampon który jest łatwo dostępny, cudownie się pieni oraz ma fajną cenę! 
Myślę, że sprawdzi się każdej z was  
Szampon absolutnie nie robi przyklapu! Pięknie domywa i delikatnie odbija od nasady ‍♀️</t>
  </si>
  <si>
    <t>Kochane dziewczyny! Z okazji Waszego święta ekipa z @kts_flot_wwa postanowiła złożyć Wam życzenia ❤️
My oczywiście się dołączamy i życzymy samych udanych włosingów</t>
  </si>
  <si>
    <t>Hairmoji Juicy Curls to wielofunkcyjny produkt, można go stosować w dwóch metodach stylizacji: na włosy kręcone i jako wygładzenie skrętu! 
W składzie znajdziemy przede wszystkim składniki regenerujące: ceramidy i proteiny sojowe. Dzięki nim produkt zachowuje lekkość i nadaje włosom blasku. Dzięki nim uzyskasz podbicie skrętu i cudowną objętość ‍♀️
Jeśli zdecydujesz się na wygladzanie, pomocne będą rzadko spotykane estry masła shea, olej abisyński i olej z piany łąkowej. Cudownie dociążą włosy i zapobiegną puszeniu.
Za działanie utrwalające, czy to po ugnieceniu skrętu czy wysuszeniu na szczotce odpowiadają składniki lekko stylizujące. Jednak ich działanie nie jest betonowe, włosy pozostaną cudownie miękkie i sypkie! 
Dodatkowo znajdziemy tu ochronne filtry UV i lekkie emolienty, dzięki czemu Juicy Curls działa wielotorowo - ochrania, regeneruje, podbija skręt i wygładza 
Jakie są Twoje odczucia, gdy używasz Juicy Curls? ✨</t>
  </si>
  <si>
    <t>Kosmicznie lekka odżywka! 
Potrzebujesz lekkości, objętości i blasku? To właśnie produkt dla ciebie! ✨ 
Skomponowana z myślą o włosach nisko i średnioporowatych do codziennego używania ‍♀️ 
Zawiera: hydrolizowane keratynę, aminokwasy jedwabiu, lekkie alkany kokosowe, lekkie estry masła shea, lekka forma masła babassu, masło murumuru, propanediol, gliceryna 
Dodatkowo znajdziesz bioferment wspierający mikrobiotę skóry głowy i włosów a także kompleks chelatujacy dla optymalnych efektów nawet przy bardzo twardej wodzie. 
#PEH #odżywka #efekttafli #tafla #proteiny #emolienty #humektanty</t>
  </si>
  <si>
    <t>Weźmy pod lupę ciekawe składniki w.. Hairmoji 
Czasem warto dosłownie rozłożyć kosmetyk na części pierwsze, aby jeszcze bardziej docenić jego właściwości  
Który składnik jest twoim ulubionym?</t>
  </si>
  <si>
    <t>Dziś 8 marca dzień kobiet  
Z tej okazji postanowiliśmy podarować prezenty niezwykłym  kobietom, jakimi są mamy ‍‍
Wybraliśmy się wiec, do Domu samotnej matki ,,Bezpieczna Przystań’’ w Zielonce, gdzie mamy, cudowni pracownicy oraz najmłodsi mieszkańcy  otrzymali kosmetyki Hairy Tale Cosmetics ♥️ 
Wszystkim kobietom, małym i dużym, życzymy wszystkiego najlepszego z okazji waszego święta</t>
  </si>
  <si>
    <t>Dlaczego FRUITY jest tak łagodny?
Po prostu kocham ten skład i całą formulację! To najlepszy cowash @hairytalecosmetics jaki udało mi się stworzyć •marka własna•
Konsystencja, jedwabistość ale i delikatne pienienie się miękką pianą, tona nawilżaczy, które faktycznie działają w formule rinse-off... 
No i ten zapach! Coś pomiędzy konfiturą truskawkową a owocową gumą do żucia. A co konkretnie w składzie piszczy?
 PENTAVITIN® czyli izomerat sacharydowy, jest w stanie wiązać się ze skórą jak magnes dzięki podobnej budowie i nawilżać ją wiele godzin po zmyciu produktu. To takie przedłużone działanie nawilżające, nawet do 72h, czyli idealnie przy standardowej częstotliwości mycia co 2-3 dni.
 DERMASOOTH™ to wyjątkowe połączenie tulsi, wodorostów bogatych w polisacharydy i antyoksydacyjnego ostropestu. W badaniach wykazano działanie redukujące podrażnienia i zaczerwienienia.
 Centella asiatica, inaczej CICA, to popularna w pielęgnacji twarzy wąkrota azjatycka. Działa kojąco i odżywczo na skórę. Może być stosowana nawet przy ekstremalnie suchej skórze i w AZS.
Dodatkowo lekki emolient podbija działanie ochronne, gliceryna nawilża doraźnie, nowoczesne detergenty idealnie stabilizują konsystencję, skłądnik chelatujący ściąga wszelkie depozyty mineralne. AAAAA! 
Kremowego szamponu FRUITY możesz używać na co dzień lub doraźnie: kiedy skóra głowy jest uwrażliwiona, przesuszona czy ściągnięta.
Możesz użyć FRUITY jako pierwszego mycia lub do zmywania oleju, poradzi sobie bez problemu.
 FRUITY spełnia moje kryteria szamponu kremowego/cowasha: ma komponent odżywczy, ale przede wszystkim myjący. Oczyszcza dokładnie, ale delikatnie.
szampon • odżywka do włosów • włosing • pielęgnacja • składy • hairmoji • łagodny szampon</t>
  </si>
  <si>
    <t>Używasz regularnie serum silikonowego? ✨
*Serum SHINE ON YOU to coś więcej niż serum: chroniąc przed UV pomoże zachować intensywny kolor jeśli farbujesz włosy!
@hairytalecosmetics @sklepnapieknewlosy marka własna @napieknewlosy 
serum do końcówek • pielęgnacja włosów • kosmetyki • filtr UV • olejek do włosów • Hairy Tale Cosmetics</t>
  </si>
  <si>
    <t>Pozostając w tematach słodkości - przypominamy o naszym cudownym szamponie SWEET CLEANS 
 Szampon jest łagodny, oparty został o 2 detergenty anionowe średniej mocy - Sodium Lauroyl Methyl Isethionate i Sodium Methyl Cocoyl Taurate, które są łagodzone przez niejonowy detergent Coco-Glucoside
 Zawiera nawilżający i kojący skórę PANTENOL
 Głównym składnikiem aktywnym jest tutaj Pentavitin®, czyli izomerat sacharydowy redukuje problem łuszczenia i swędzenia skóry głowy, nawilża ją i zmniejsza wrażliwość, redukując zaczerwienienia; doskonale balansuje przesuszenie po zastosowaniu kwasów AHA, czyli na przykład peelingów kwasowych
 Ekstrakt z bazylii znany jest ze swojego działania kojącego i tonizującego skórę
 W szamponie znajduje się też składnik chelatujący - Trisodium Ethylenediamine Disuccinate; chelatowanie to proces zdejmowania z włosów osadu z twardej wody
 Biosaccharide Gum-1 to polisacharyd, który łagodzi podrażenia i wzmaga proces regeneracji skóry 
 Guma ksantanowa nadaje produktowi przyjemną kremową konsystencję
Przy tworzeniu SWEET CLEANS zależało nam na prostocie użycia i dopasowaniu do szybkiego trybu życia, w którym mało jest czasu na rozbudowaną pielęgnację. Szampon można stosować codziennie, pozostawi włosy świeże, odbite u nasady i oczyszczone bez uczucia ściągnięcia i suchości 
Jeśli Twoja skóra głowy wymaga codziennego mycia i przetłuszcza się, Brzoskwinia  będzie dla Was najlepszym wyborem!</t>
  </si>
  <si>
    <t>Hairy Tale Cosmetics marką miesiąca Sklepu Napieknewlosy 
Przez cały luty możecie zgarnąć kosmetyki HTC -15% ❤️‍
Dodatkowo na stronie znajdziecie produkty w promocji 1+1 ️ 
Szampon Murky, uniwersalny Seal The Deal czy może serum olejowe Liquid Gold?  Daj nam znać na co skusisz się na promocji! 
Promocja urodziny marka miesiąca włosy pielęgnacja okazja</t>
  </si>
  <si>
    <t>Wielkimi krokami zbliżają się nasze 4 urodziny 
Dlatego postanowiliśmy udać się w sentymentyczna podróż po historii Hairy Tale Cosmetics  
Dajcie znać, od kiedy jesteście z nami i co było waszym pierwszym produktem HTC? 
Urodziny • HTC • włosy • włosing • pielęgnacja</t>
  </si>
  <si>
    <t>HAIRMOJI Tea SPILL  to nasza najbardziej uniwersalna odżywka idealna do użytku codziennego!
Dedykowana do średnioporów, jednak znalazła zwolenników wśród każdej z porowatości! ✨ 
Zawiera cały PEH a dodatkowo ekstrakt z agrestu, który znakomicie podbija blask i objętość, dodaje sypkość i pomaga stworzyć efekt tafli ✨ 
Proteiny:hydrolizowane proteiny groszku, hydrolizowane aminokwasy jedwabiu 
Emolienty: lekki nabłyszczający emolient C13-C15 Alkane, lekkie estry masła shea, olej abisyński, olej kameliowy
Humektanty: miód, betaina 
Dodatkowo znajdziesz w niej bioferment wspierający mikrobiote skóry głowy i włosów, a także kompleks chelatujacy 
A dodatkowo zapach delikatnej, krótko parzonej zielonej herbaty 
Która odżywka Hairmoji jest twoja ulubiona?</t>
  </si>
  <si>
    <t>Startujemy z wyjątkową akcją, aby uczcić Międzynarodowy Dzień Foki, który przypada już 22 marca! 
Od dzisiaj do 31 marca, za każdy zakupiony kosmetyk SEAL THE DEAL przekażemy 5 zł dla fok z Wrocławskiego Zoo! ❤️ 
Razem możemy tworzyć piękno nie tylko na Waszych włosach, ale także dla tych cudownych zwierząt z @zoowroclaw 
#dzieńfoki #sealthedeal</t>
  </si>
  <si>
    <t>HTC to kosmetyki bez okrucieństwa! 
Z radością przypominamy, ze nasza marka jest cruelty free a dodatkowo cześć nasza kosmetyków jest veganska! 
W życiu poza dbaniem o wasze włosy, nasza misja jest tez dbanie o zwierzęta i środowisko 
To już rok od kiedy @kosmetyki_bez_okrucienstwa  dopisały nas do swojej listy ✨♥️ 
Dlatego przypominamy, ze aktualnie kupując nasz SEAL THE DEAL  możecie razem z nami pomóc foczka z @zoowroclaw</t>
  </si>
  <si>
    <t>6 dni do urodzin marki Hairy Tale Cosmetics!  
To czas na podziękowania dla wszystkich zaprzyjaźnionych, włosowych i nie tylko, influencerów, którzy zawsze szczerze oceniali nasze kosmetyki i wspierali nasza prace! 
Z tej okazji, podzielili sie z nami swoimi ulubieńcami od HTC  A jacy są twoi ulubieńcy?</t>
  </si>
  <si>
    <t>Nie regulujcie odbiorników!  
My też nie możemy uwierzyć że to już 4 rok niesamowitej przygody HTC w świecie wlosingu!  
Wiele niesamowitych kosmetyków , bajkowych przeżyć  i niesamowitych spotkań  
Dziękujemy wam za wsparcie, zaufanie i wszystkie ciepłe oraz szczere słowa ✨❤️‍ 
Ale przede wszystkim, chcemy dziś podziękować każdemu, kto pracował lub pracuje przy tworzeniu naszej marki 
Dziekujemy naszym pracownikom, którzy z dokładnością i oddaniem tworzą każdy kosmetyk, dbają o jego dotarcie do waszych rąk oraz o kontakt z wami na naszych platformach 
Mamy nadzieje, ze to dopiero początek, i zrobimy wszystko aby w przyszłe urodziny być z siebie jeszcze bardziej dumnymi!</t>
  </si>
  <si>
    <t>Witamy tuż przed dwudzionkiem!
Dzisiaj zajrzymy od kuchni do produktów Hairy Tale Cosmetics  oraz Hairmoji 
Czy wiecie, jakie cuda technologiczne się w nich znajdują i jak powstają? A może wahacie się w wyborze produktów (przy okazji naszej promocji na CAŁĄ markę HTC ) i nie wiecie, co takiego robią z włosami?
Przychodzimy z pomocą! 
Zapraszamy do zapoznania się z najbardziej innowacyjnymi składnikami w naszych kosmetykach 
#włosing</t>
  </si>
  <si>
    <t>Już niewielka ilość Shine On You zapewni twoim włosom blask ✨ i ochronę ️ przed promieniami UV❗️ 
Niezastąpiony element w ostatnim etapie stylizacji włosów ‍
Niezastąpiona ochrona na letnie wypady ☀️ Dzięki swojej małej butelce zmieści się do każdego plecaka czy torby, będąc przy tobie w każdych warunkach ️️
Dodatkowo otuli Twoje włosy przyjmnym zapachem słodkiej mirabelki</t>
  </si>
  <si>
    <t>Stosujecie wcierki ROZGRZEWAJĄCE? W mojej marce @hairytalecosmetics takim produktem jest Hairmoji On Fire: nowinka, która już podbiła Wasze serca i zniknęła z półek @hebe.polska w tempie ekspresowym  całe szczęście na www.napieknewlosy.pl jeszcze mamy 
Składnik, który "grzeje"'to Vanilyl Buthyl Ether. A czy wiesz, że bardziej niż o uczucie rozgrzania chodzi w nim o potencjał poprawy ukrwienia skóry głowy? Gorsze ukrwienie = osłabienie włosów, cieńsze włosy i zwiększone wypadanie. 
Dodatkowo, we wcierce jest też ekstrakt z chrzanu. Na kogo fantastycznie działa @wcierkabanfi a szuka czegoś mniej pachnącego  to dobry wybór! Po długich zgadywankach trafiliście tez podchwytliwą nutę zapachową: to pomarańcza i eukaliptus! Zapach zbiera świetne recenzje, zresztą podobnie jak miętowy brat: Cool Moon.
Surowce i ekstrakty to moja ukochana kategoria, więc nie mogłam się powstrzymać przed uzupełnieniem składu o:
✅ peptyd stymulujący proliferację keratynocytów w cebulce włosa, czyli wpływający na szybkość wzrostu, grubość włosa 
✅ peptyd ten stymuluje również syntezę białek odpowiedzialnych za zakotwiczenie włosa w skórze (badanie na rzęsach)
✅ PENTAVITIN czyli izomerat sacharydowy - dzięki powinowactwu do warstwy rogowej wiąże się z nią i natychmiastowo nawilża, redukuje swędzenie 
✅ kolejny cudowny humektant to trehaloza!
✅ a działanie pobudzające podbija kompleks ekstraktów: pieprz czarny, imbir, kardamon, kakao.
Do tego wygodny dziubek, cena regularna 34,99 (za takie napakowanie dobrocią z ręką na sercu mówię DOBRA CENA!!) i czego chcieć więcej od wcierki?
No dobra,zawsze lubię mówić w 100% jak jest, więc jedyne co to wysoka zawartość peptydu (jak na taki surowiec, którego dodaje się i tak niewiele) może u niektórych lekko obciążać. Ale wcierka zadziała idealnie stosowana przed myciem! Skonstruowana jest tak, żeby przenikanie zaszło odpowiednio szybko i skutecznie 
zapuszczamy włosy • długie włosy • włosomaniaczki • trycholog • wcierka trychologiczna • wcierka rozgrzewająca • nowości w drogerii</t>
  </si>
  <si>
    <t>Musisz mieć ten produkt ! 
• POST SPONSOROWANY • REKLAMA • 
️SHINE ON YOU ️@hairytalecosmetics
️Serum jest bardzo lekkie I  nie obciąża moich cienkich włosów .
↪️Potrafię dokładać go w ciągu dnia z pewnością, że nic się nie stanie .
️DLACZEGO SERUM JEST TAKIE CUDOWNE ? 
1️⃣ Chroni nasze włosy przed promieniami UV
Nasze blond włosy nie będą tracić koloru !
2️⃣Zabezpiecza końcówki jak i długość włosów .
3️⃣.Odżywia (zawiera oleje) meadowfoam i makowy .
4️⃣Jest bezbarwny o lekkiej konsystencji. 
5️⃣Pomaga w walce z elektryzowaniem.
6️⃣Ma piękny zapach MIRABELKI.
7️⃣Idealny dla włosów cienkich .
8️⃣.Zmieści się on do najmniejszej torebki a warto mieć go przy sobie .
️ Z moim kodem blondsandra10  masz -10% rabatu ️
↪️A ty bez czego nie wyobrażasz sobie dnia ? 
#włosy#włosing#instaporada#instaWłosomaniaczka#InstaPorady#poradywłosowe#pielęgnacjawłosów</t>
  </si>
  <si>
    <t>‍♀️Jak nakładać wcierkę ? 
•MATERIAŁ sponsorowany • 
✨️Najważniejsze aby nakładać ją jak najbliżej skóry głowy i po aplikacji wykonać dokładny masaż skóry głowy ! 
Najlepiej sprawdzi się strzykawka (punktowo )  
Oczywiście bez igły 
Niestety niektóre wcierki mają atomizer który rozpyla wcierke i większość leci na włosy a nie na skórę głowy. 
✨️Poznaj 2 sposoby nakładania : 
1️⃣. LOSOWO  
Nakładasz wcierke w różne miejsca i masujesz . 
2️⃣.PRZEDZIAŁKI 
Nakładasz przedziałek po przedziałku. 
✨️Ważne aby nakładać produkt dokładnie, bez pośpiechu oraz przyłożyć się do masażu.  
A ty w jaki sposób aplikujesz wcierke ? 
1️⃣ czy 2️⃣ ?
✨️Oczywiście wcierke z  filmiku  kupisz w napieknewlosy.pl a z moim kodem blondsandra10 masz -10% ! 
#reklama 
#wcierka#porost#wcierkanaporost#masażskórygłowy#zapuszczamwłosy#wcierkinaporost#Instapprada#instaWłosomaniaczka</t>
  </si>
  <si>
    <t>Dlaczego blond włosy  nabierają
 zielonego oraz rudego koloru ? 
•Materiał sponsorowany •
Prawdopodobnie twoja woda w kranie jest twarda ! 
Osad z kamienia osadza się na twoich włosach.
Po kilku myciach na włosach znajduję się nadbudowa minerałów i silikonów !
Nadbudowa najczęściej objawia się przez:
❌️szorstkość i suchość włosów
❌️brak blasku
❌️zielonkawą lub rudą poświatę na jasnych włosach, spowodowaną przez miedź i żelazo.
Jak sprawdzić, że nasza woda jest twarda? 
Zobacz na  swój czajnik oraz na  kran.Jeśli widzimy w nim osad z kamienia to znak, że nasza woda jest wysoko zmineralizowana, a nasze włosy są narażone na nadbudowę.
Skóra głowy i włosy po chelatującym oczyszczeniu zyskują niemalże nowe życie!
Musisz spróbować chelatowanie! 
 Napisz w komentarzu ,,chelatowanie "a ja wyślę do Ciebie link z najlepszym szamponem chelatującym .
A z moim kodem blondsandra10 masz -10% na stronie  napieknewlosy.pl 
#blondwłosy#problem#poradawłosowa#InstaWłosomaniaczka#włosing#instaPorada#reklama#reklamaMarki</t>
  </si>
  <si>
    <t>{businessmamma} we współpracy z @hairytalecosmetics przedstawiam rozważania o tym, jak wymawiać angielskie nazwy marek: spolszczaj! No shame, bez obaw i bez żenady. A jeśli to Ty jesteś marką/prowadzisz komunikację marki, to wtedy dbaj o to, by klienci znali zarówno poprawny zapis, jak i poprawną wymowę your name on their lips:) tak, to była reklamma - dla pieniędzy i dla pięknych włosów</t>
  </si>
  <si>
    <t>PIĘKNE LOKI W 3 KROKACH? To możliwe!  /Zapisz ten post zanim Ci umknie/
Hej Kudłata 
Chcesz mieć piękne loki bez zbędnego wysiłku?
Wypróbuj ten prosty przepis, który sprawdzi się nawet u najbardziej wymagających kręciołów 
1️⃣ Podwójne mycie.
To podstawa kudłatej egzystencji. Nieważne czy co-washem, łagodnym szamponem czy rypaczem. Zawsze. Dzięki niemu pozbędziesz się nadmiaru sebum i zanieczyszczeń oraz przekonasz się jak łatwo sprawić aby kręcone włosy były bardziej sprężyste i pełne życia.
2️⃣ Lekka odżywka.
Nakładaj ją do spłukiwania i/lub nie spłukuj - zależy od Twoich preferencji i ilości wolnego czasu  Nawilży i zmiękczy Twoje włosy, a pozostawiona bez spłukiwania dodatkowo zdefiniuje i podkreśli skręt.
3️⃣ Żel do stylizacji.
Nakładaj go metodą, która najbardziej Ci odpowiada. Możesz zastować "modlące się dłonie", stylizację na szczotkę czy ugniatanie. Próbuj, testuj i baw się przy tym przednio  Żel utrwali Twoje loki i zapewni im ochronę przed puszeniem.
❓️Lubisz taką minimalistyczną pielęgnację ? Daj mi znać w komentarzu 
_______________________________
#minimalizm #napieknewlosy #kosmetyki #kosmetykidowlosow #pielęgnacjawłosów #kreconewlosy #falowanewłosy #włosing #włosomaniaczka piękne włosy, zdrowe włosy, falowane włosy, włosy kręcone, włosomaniaczka, pielęgnacja włosów kręconych, kosmetyki do włosów, hairmoji, Hairy Tale Cosmetics, minimalistyczna pielęgnacja</t>
  </si>
  <si>
    <t>Już 2 lutego obchodzimy 4 urodziny Hairy Tale Cosmetics! 4️⃣
W podziękowaniu za kolejny wspólny rok, przygotowaliśmy dla was konkurs!
BAJKOWY DUET HTC
✅Aby wziąć udział należy:
1. Polubić post konkursowy 
2. Zaobserwować nasze konto Hairy Tale Cosmetics
3. Odpowiedzieć na konkursowe pytanie: Jaki jest twój Bajkowy Duet kosmetyków HTC? 
Dodatkowo będzie nam miło jeśli udostępnicie post w swojej relacji! 
Konkurs trwa do końca dnia 28.01, natomiast wyniki zostaną ogłoszone w nasze urodziny czyli 2.02
Zasady są już znane, ale jakie są nagrody?
Dla 3 osób przygotowaliśmy zestaw kosmetyków HTC, w skład którego wchodzi: Squeaky Clean łagodny szampon chelatujący, Zestaw Trzech Serum, Murky Normalizująca wcierka do przetłuszczającej się skóry głowy, Malinois - Nabłyszczająca maska do włosów, Shine On You serum silikonowe ochrona i blask 
10 osób otrzyma od nas wybrane przez siebie kosmetyki z linii Hairmoji firmy Hairy Tale Cosmetics o łącznej wartości nieprzekraczającej 199,95 złotych brutto oraz torba HTC jednorożec o wartości 200zł brutto
Pełen regulamin konkursu znajduje się pod linkiem https://napieknewlosy.pl/pages/regulamin-konkursu
Zostało nam jedynie spytać… Jaki jest twój Bajkowy Duet HTC? 
Konkurs • HTC • urodziny • nagrody • prezenty • kosmetyki • pielęgnacja włosów • wlosy • pielęgnacja</t>
  </si>
  <si>
    <t>MAMY ZAMIENNIK HAIRY TALE COSMETICS  zapisz by nie zgubić ich! 
Nie do końca jest to zamiennik, ale! To nowa seria Hair Moji od @napieknewlosy która jest tańsza od tradycyjnych HTC, ale składowo wciąż świetnie dopracowana! 
Pełne mycie cała seria hair moji i wyszedł sztos nad sztosy! 
Skóra głowy umyta porządnie i oczyszczona szamponem Sour Power - ten zapach i genialne oczyszczanie! No majstersztyk!! 
Odżywka Chill świetna dla włosów farbowanych! Nadaje wam genialnego poślizgu na włosach, a po wyschnięciu włosy są bardziej zdefiniowane, ale nie obciążane! Zostawiłam ją tylko na 5 min a dała niesamowicie piękne efekty i była wczesna tylko palcami! 
Wcierka On Fire, genialnie rozgrzewa ale to odbicie od nasady jakie daje  nie na tym filmiku - mam jeszcze jeden gdzie jest to pięknie pokazane  po miesiącu również wam zdam raport z odrostu 
I oczywiście zestaw dla kręciołków. Aktywator muszę dawać większą ilość by faktycznie poczuć go na włosach, ale daje bardzo fajny poślizg dla osób co stylizują na szczotkę oraz dodaje lekkości w loczkach a to jest mój najważniejszy wyznacznik aktywatora 
Żel do włosów, daje kopa i trzeba uważać bo może zrobić nieodgniatające się sucharki  więc mała ilość na początek i stopniowo zwiększać jeżeli potrzebujecie mocniejszego utrwalenia. Ale powiem wam że jest genialny! Skręt wytrzymał dosłownie bez zmian przez 3 dni, a włosy się nawet nie spuszyły  
Kto już je testował? 
Pamiętajcie, że z moimi kodem curlybee10 możecie je złapać taniej na @sklepnapieknewlosy 
#wlosybee #kodafiliacyjny #wlosy #kreconewlosy #falowanewłosy #pięknewłosy 
Hair Moji, włosomaniaczka, kręcone włosy, falowane włosy</t>
  </si>
  <si>
    <t>Zdobywca Statuetki @ekotyki 2022 za Naturalny Kosmetyk do Twarzy 2022 oraz @kosmetycznamarkaroku 2023 Innowacje  
SEAL THE DEAL 
To uniwersalny produkt, który podbił wiele serc. Bogaty w cząsteczki ceramidowe, kwas hialuronowy oraz… Kolagen pozyskiwany z rybich skór! Jest to surowiec pozyskiwany lokalnie, dostępny tylko raz w roku 
Posiada wszechstronne zastosowania, jednak te najbardziej popularne to: 
•Laminacja
•Dodatek do maski lub odżywki 
•Serum bez spłukiwania 
Szczególnie pokochają go włosy uszkodzone, farbowane oraz rozjaśnianie, za sprawa ceramidów z oleju awokado  oraz winogron , które idealnie uzupełnia ubytek naturalnych ceramidów ‍♀️
UWAGA ‼️ 
Jest to produkt limitowany, po wyczerpaniu zapasów nie wróci on do sprzedaży 
Ze względu na wrażliwość surowców, po otwarciu należy przechowywać go w lodowce 
Ceramidy • odbudowa • wlosy • włosing • zniszczenia • kolagen</t>
  </si>
  <si>
    <t>Zimno?  Aaaa, lepiej nie pytaj! Za to dla skóry głowy trochę chłodu to same korzyści ✍️
Mówię oczywiście o chłodzeniu mentolem i ekstraktami, olejkami eterycznymi o takich właściwościach.
❄️ Menthol, Menthyl Lactate 
❄️ ekstrakt z mięty pieprzowej
Lekkie doznania chłodzące i wspieranie zdrowego ‼️ porostu włosów ‼️ będą mieć też: eukaliptus, tymianek, rozmaryn.
Przykładem chłodzącej (czyli sensorycznej: odczuwasz przyjemny chłodek!) wcierki jest @hairytalecosmetics COOL MOON  którą dostaniecie na napieknewlosy.pl @sklepnapieknewlosy i w @hebe.polska 
#markawłasna #włosing #włosy #zapuszczaniewłosów</t>
  </si>
  <si>
    <t>Seria Hairmoji ✨ została stworzona z myślą o prostej,szybkiej a zarazem efektywnej i efektownej pielęgnacji  
Ale jej zamysłem są również decyzje pełne emo(c)ji.  
Dowolnie mieszaj, wybieraj i testuj!  
Znajdź zestaw idealny dla siebie i modyfikuj go dowolnie w zależności od potrzeb skóry i włosów! ‍♀️
A ty? Uwolnił_ś już swoje włosowe emo(c)je? 
Daj nam znać jak wyglada twój zestaw Hairmoji! 
#hairmoji #wlosing #wlosy #pielegnacja</t>
  </si>
  <si>
    <t>Działają czy nie działają? ⚡️</t>
  </si>
  <si>
    <t>✔️2 Tipy które musisz wypróbować zaraz po myciu ✔️
•MATERIAŁ sponsorowany • 
TIP 1️⃣ 
‍♀️Zadbaj o skórę głowy po myciu !
U mnie oczywiście standardowo WASABI @hairytalecosmetics 
✨️Wcierka działa stymulująco, ale też nawilżająco i regulująco na skórę głowy . 
Świetnie tonizuje, czyli przywraca skórze naturalne pH po myciu. 
Tip 2️⃣
‍♀️Zadbaj o długość jak i o końcówki włosów po myciu ! 
Zabezpiecz swoje włosy przed suszeniem jak i po suszeniu.
Rozetrzyj w dłoni serum silikonowe u mnie Shine On You @hairytalecosmetics i nałóż 
na wilgotne  włosy od uszu w dół oraz końcówki.
Serum jest bardzo lekkie i nie obciąża moich włosów! 
‍♀️Jakie są Twoje czynności zaraz po myciu ? 
✔️Wcierasz przed czy po myciu ?
Zabezpieczasz swoje włosy serum silikonowym ? 
Oczywiście produkty znajdziesz w napieknewlosy.pl a z moim kodem blondsandra10 masz -10% 
#współpracareklamowa 
⬇️Daj znać w komentarzu⬇️
#włosyblond
#pielegnacjawłosów 
#blondwlosy 
#rozjaśnianiewłosów 
#porady
#tipywłosowe 
#tip 
#InstaWłosamaniaczka 
#InstaPorady</t>
  </si>
  <si>
    <t>dobrze się pieni?  odświeża skórę głowy na dłużej? 
HAIRMOJI to prosta pielęgnacja: wystarczy szampon i odżywka, reszta dla chętnych  ale prosta pielęgnacja dla Ciebie to wyzwanie dla nas. W  Sweet Cleans  znajdziesz takie perełki surowcowe:
- łagodne i średniej mocy składniki myjące
- kojący ekstrakt z bazylii 
- PENTAVITIN® redukujący swędzenie i łuszczenie 
- Fucogel® czyli fermentowany "żelek" cudownie nawilżający i otulający 
To jak, robi wrażenie? No i najważniejsze - czy daje efekt? 
#HAIRMOJI #hairytalecosmetics #kosmetykidowlosow #pielęgnacjawłosów #szampon #szamponcodzienny #szamponłagodny</t>
  </si>
  <si>
    <t>✨️Masz problem z przyklapem? 
#materiałsponsorowany
Szukasz idealnego szamponu do codziennego mycia który będzie łagodny  i rozwiąże wszystkie problemy takie jak : 
Przyklap 
Podrażnienia 
Suchość 
Nieświeżość 
Brak objętości 
✨️W szamponie SWEET CLEANS znajdziesz : 
łagodne i średniej mocy składniki myjące
✨️kojący ekstrakt z bazyli
redukujący swędzenie i łuszczenie
PENTAVITIN 
Fucogel czyli fermentowany "żelek" cudownie
nawilżający i otulający
Na filmiku widzisz metodę kubeczkową którą polecam tym bardziej ,jeśli zmagasz się z przyklapem no i oczywiście jest to korzyść dla twojego portfela - mniej szamponu wykorzystujesz i wystarcza on na dłużej. 
✨️ Jeszcze żaden szampon nie przedłużył mi tak świeżości a to co zrobił z moją skóra głowy  
Miękkość wyczuwalna pod palcami ... 
Musisz go mieć! 
Oczywiście w @sklep napieknewlosy.pl z moim kodem blondsandra10 masz -10% ✨️
#ReklamaMarki
#współpracareklamowa
#szampon#łagodnyszampon#delikatny#codzienny#produktydowłosów#włosing#poradywłosowe</t>
  </si>
  <si>
    <t>Ta wcierka działa cuda 
Fakt faktem, że nie powinno się przetrzymywać skóry głowy. U mnie mycie wypada co drugi, maksymalnie co 3 dzień - bo taka czuję potrzebę.
Natomiast jak wygładzam włosy to lubię się nimi nacieszyć dłużej, ale też dużo łatwiej na nich widać jak skóra głowy robi się nieświeża po dwóch/trzech dniach. 
Dlatego często stosuje właśnie wcierke Murky od @hairytalecosmetics która sprawdza się świetnie przy wydłużeniu świeżości, bo dzięki niej mogę na spokojnie mieć takie włosy do 4 dni i nie widać aby były nie świeże. W dodatku wcierka jeszcze odbija włosy od nasady więc robi się ZACNA OBJĘTOŚĆ 
Ja najczęściej stosuje ją przed suszeniem włosów i delikatnie ją wmasowuje. Później normalnie etapy suszenia i mamy piękne efekty 
Pamiętajcie o moim kodzie do @sklepnapieknewlosy curlybee10 to wtedy możecie złapać nawet tą wcierkę taniej 
#wlosybee #włosomaniaczka #wcierka #przetłuszczaniewłosów #wcierkadowłosów #pięknewłosy 
Wcierka, wcierka murky, przetłuszczanie skóry głowy, objętość 
[kod afiliacyjny]</t>
  </si>
  <si>
    <t>Test nowości od @hairytalecosmetics Hairmoji  
Cowash Fruity  przepięknie pachnie jak truskawkowa guma rozpuszczalna. Delikatnie myje skórę głowy i odbija włosy od nasady.
Odżywka Tea Spill do włosów średnioporowatych  - jest to lekka odżywka, która sprawdzi się do codziennego stosowania. Nadaje miękkości włosom i nie obciąża ich.
Aktywator skrętu Juicy Curls - jest to odżywka bez spłukiwania, którą pięknie wygładza włosy i nadaje im blasku. Myślę, że nada się także w przypadku włosów prostych do ich wygładzenia. Zawiera regenerujące ceramidy, proteiny sojowe i lekkie emolienty. Pachnie świeżą pomarańczą.
Żel utrwalającący Juicy Curls  - wygładza włosy i podbija skręt. Jego konsystencja jest bardzo ciekawa, żelowa.
Wcierka chłodząca Cool Moon  - daje na skórze głowy przyjemne uczucie chłodzenia. Nie obciąża włosów przy nasadzie. Jest to wcierka bezalkoholowa, nada się zarówno przed myciem jak i po. Przepięknie pachnie świeżą miętą i ma wygodny aplikator. 
#wydobycieskrętu #kreconewlosy #hairytalecosmetics #pielegnacjawlosow #hairmoji</t>
  </si>
  <si>
    <t>https://www.instagram.com/p/C76s5KPo80S/</t>
  </si>
  <si>
    <t>https://www.instagram.com/p/C7d1g5GIx6p/</t>
  </si>
  <si>
    <t>https://www.instagram.com/p/C71mF77opuA/</t>
  </si>
  <si>
    <t>https://www.instagram.com/p/C11pP4iI50Z/</t>
  </si>
  <si>
    <t>https://www.instagram.com/p/C7XXiFTo7WA/</t>
  </si>
  <si>
    <t>https://www.instagram.com/p/C7mcdh3IdiR/</t>
  </si>
  <si>
    <t>https://www.instagram.com/p/C8E7rFuIpQY/</t>
  </si>
  <si>
    <t>https://www.instagram.com/p/C7g3HnYIZQ6/</t>
  </si>
  <si>
    <t>https://www.instagram.com/p/C7dmAqiMhcO/</t>
  </si>
  <si>
    <t>https://www.instagram.com/p/C1CHXLXox_1/</t>
  </si>
  <si>
    <t>https://www.instagram.com/p/C7SE1Ddox73/</t>
  </si>
  <si>
    <t>https://www.instagram.com/p/C61KzIhIXU3/</t>
  </si>
  <si>
    <t>https://www.instagram.com/p/C65lABmAMCm/</t>
  </si>
  <si>
    <t>https://www.instagram.com/p/C6rU-QRo6QQ/</t>
  </si>
  <si>
    <t>https://www.instagram.com/p/C74K4rroztW/</t>
  </si>
  <si>
    <t>https://www.instagram.com/p/C6_YHMuIMzJ/</t>
  </si>
  <si>
    <t>https://www.instagram.com/p/C7EdheGoNnc/</t>
  </si>
  <si>
    <t>https://www.instagram.com/p/C7PCnMTod5w/</t>
  </si>
  <si>
    <t>https://www.instagram.com/p/C6Y2ZvcIUgF/</t>
  </si>
  <si>
    <t>https://www.instagram.com/p/C7Bis85Lb1w/</t>
  </si>
  <si>
    <t>https://www.instagram.com/p/C7RjAUjIygc/</t>
  </si>
  <si>
    <t>https://www.instagram.com/p/C7HrhoYoDOF/</t>
  </si>
  <si>
    <t>https://www.instagram.com/p/C6qj0b9I4nL/</t>
  </si>
  <si>
    <t>https://www.instagram.com/p/C5nxuuXtZeg/</t>
  </si>
  <si>
    <t>https://www.instagram.com/p/C5X--IHNCN1/</t>
  </si>
  <si>
    <t>https://www.instagram.com/p/C58I4hzIksd/</t>
  </si>
  <si>
    <t>https://www.instagram.com/p/C5iowFysmrT/</t>
  </si>
  <si>
    <t>https://www.instagram.com/p/C5lDD4tM6h8/</t>
  </si>
  <si>
    <t>https://www.instagram.com/p/C6YwPJxIeNL/</t>
  </si>
  <si>
    <t>https://www.instagram.com/p/C6OYLJroIlY/</t>
  </si>
  <si>
    <t>https://www.instagram.com/p/C5xhqIFtx4s/</t>
  </si>
  <si>
    <t>https://www.instagram.com/p/C6Gy3RBoxV_/</t>
  </si>
  <si>
    <t>https://www.instagram.com/p/C5TQg12Mges/</t>
  </si>
  <si>
    <t>https://www.instagram.com/p/C5Jd9U4sO1h/</t>
  </si>
  <si>
    <t>https://www.instagram.com/p/C50Xp1-Mde5/</t>
  </si>
  <si>
    <t>https://www.instagram.com/p/C4u2ZcXsSLs/</t>
  </si>
  <si>
    <t>https://www.instagram.com/p/C4p_-Q0IgHs/</t>
  </si>
  <si>
    <t>https://www.instagram.com/p/C4lFL1QIuiP/</t>
  </si>
  <si>
    <t>https://www.instagram.com/p/C5Bgt5CIaM7/</t>
  </si>
  <si>
    <t>https://www.instagram.com/p/C48XNLlIwQT/</t>
  </si>
  <si>
    <t>https://www.instagram.com/p/C5Gw7EmsPtE/</t>
  </si>
  <si>
    <t>https://www.instagram.com/p/C4lG6ycoNKm/</t>
  </si>
  <si>
    <t>https://www.instagram.com/p/C4QS4mfIHyl/</t>
  </si>
  <si>
    <t>https://www.instagram.com/p/C5GUmtDs7M1/</t>
  </si>
  <si>
    <t>https://www.instagram.com/p/C4p5_E3Ixh5/</t>
  </si>
  <si>
    <t>https://www.instagram.com/p/C4NzwKsIsjE/</t>
  </si>
  <si>
    <t>https://www.instagram.com/p/C4QFhvHoyL7/</t>
  </si>
  <si>
    <t>https://www.instagram.com/p/C4AzsuGNGsY/</t>
  </si>
  <si>
    <t>https://www.instagram.com/p/C4FpwUyN4Wx/</t>
  </si>
  <si>
    <t>https://www.instagram.com/p/C3LEIUpIhKG/</t>
  </si>
  <si>
    <t>https://www.instagram.com/p/C3ImUWBIKNZ/</t>
  </si>
  <si>
    <t>https://www.instagram.com/p/C3AUeePo-SN/</t>
  </si>
  <si>
    <t>https://www.instagram.com/p/C2uYd0-Pl6n/</t>
  </si>
  <si>
    <t>https://www.instagram.com/p/C3pfsJhoUL7/</t>
  </si>
  <si>
    <t>https://www.instagram.com/p/C3UzMr7oDzK/</t>
  </si>
  <si>
    <t>https://www.instagram.com/p/C3cwOPvIiD3/</t>
  </si>
  <si>
    <t>https://www.instagram.com/p/C2nLbrQo7lf/</t>
  </si>
  <si>
    <t>https://www.instagram.com/p/C22ZZdlo40m/</t>
  </si>
  <si>
    <t>https://www.instagram.com/p/C3IsYmFoyej/</t>
  </si>
  <si>
    <t>https://www.instagram.com/p/C65zcaHohAG/</t>
  </si>
  <si>
    <t>https://www.instagram.com/p/C2hJzq5NARM/</t>
  </si>
  <si>
    <t>https://www.instagram.com/p/C2QBIlaodKk/</t>
  </si>
  <si>
    <t>https://www.instagram.com/p/C1CuACPIv0g/</t>
  </si>
  <si>
    <t>https://www.instagram.com/p/C1m21x0oygd/</t>
  </si>
  <si>
    <t>https://www.instagram.com/p/C2NYe72o3lr/</t>
  </si>
  <si>
    <t>https://www.instagram.com/p/C1W3-FVo_od/</t>
  </si>
  <si>
    <t>https://www.instagram.com/p/C2R_QckISuf/</t>
  </si>
  <si>
    <t>https://www.instagram.com/p/C1AF2JHIhxN/</t>
  </si>
  <si>
    <t>https://www.instagram.com/p/C2M1nxQozZE/</t>
  </si>
  <si>
    <t>https://www.instagram.com/p/C2J880UNN1H/</t>
  </si>
  <si>
    <t>https://www.instagram.com/p/C0_ZyfJMUAF/</t>
  </si>
  <si>
    <t>https://www.instagram.com/p/C06DMwbMk5q/</t>
  </si>
  <si>
    <t>https://www.instagram.com/p/C1AC1z7I6D0/</t>
  </si>
  <si>
    <t>https://www.instagram.com/p/C0tdMfGs8IJ/</t>
  </si>
  <si>
    <t>https://www.instagram.com/p/C0wt_9XIUYR/</t>
  </si>
  <si>
    <t>https://www.instagram.com/p/C0uG8RAIG8W/</t>
  </si>
  <si>
    <t>https://www.instagram.com/p/C0rV7IhtP2A/</t>
  </si>
  <si>
    <t>2024-06-07T14:05:00.000Z</t>
  </si>
  <si>
    <t>2024-05-27T09:03:19.000Z</t>
  </si>
  <si>
    <t>2024-06-05T14:30:00.000Z</t>
  </si>
  <si>
    <t>2024-01-08T11:49:32.000Z</t>
  </si>
  <si>
    <t>2024-05-24T20:45:53.000Z</t>
  </si>
  <si>
    <t>2024-05-30T17:23:08.000Z</t>
  </si>
  <si>
    <t>2024-06-11T13:29:07.000Z</t>
  </si>
  <si>
    <t>2024-05-28T13:15:45.000Z</t>
  </si>
  <si>
    <t>2024-05-27T07:06:43.000Z</t>
  </si>
  <si>
    <t>2023-12-19T11:32:10.000Z</t>
  </si>
  <si>
    <t>2024-05-22T19:27:57.000Z</t>
  </si>
  <si>
    <t>2024-05-11T14:01:37.000Z</t>
  </si>
  <si>
    <t>2024-05-13T07:22:02.000Z</t>
  </si>
  <si>
    <t>2024-05-07T18:18:45.000Z</t>
  </si>
  <si>
    <t>2024-06-06T14:30:00.000Z</t>
  </si>
  <si>
    <t>2024-05-15T13:24:35.000Z</t>
  </si>
  <si>
    <t>2024-05-17T12:32:40.000Z</t>
  </si>
  <si>
    <t>2024-05-21T15:09:10.000Z</t>
  </si>
  <si>
    <t>2024-04-30T14:03:29.000Z</t>
  </si>
  <si>
    <t>2024-05-16T09:29:14.000Z</t>
  </si>
  <si>
    <t>2024-05-22T14:31:32.000Z</t>
  </si>
  <si>
    <t>2024-05-18T18:41:47.000Z</t>
  </si>
  <si>
    <t>2024-05-07T11:11:55.000Z</t>
  </si>
  <si>
    <t>2024-04-11T12:51:32.000Z</t>
  </si>
  <si>
    <t>2024-04-05T09:28:27.000Z</t>
  </si>
  <si>
    <t>2024-04-19T10:26:59.000Z</t>
  </si>
  <si>
    <t>2024-04-09T12:46:32.000Z</t>
  </si>
  <si>
    <t>2024-04-10T11:16:09.000Z</t>
  </si>
  <si>
    <t>2024-04-30T13:12:58.000Z</t>
  </si>
  <si>
    <t>2024-04-26T12:26:56.000Z</t>
  </si>
  <si>
    <t>2024-04-15T07:31:50.000Z</t>
  </si>
  <si>
    <t>2024-04-23T13:46:13.000Z</t>
  </si>
  <si>
    <t>2024-04-03T13:24:48.000Z</t>
  </si>
  <si>
    <t>2024-03-30T18:14:10.000Z</t>
  </si>
  <si>
    <t>2024-04-16T10:02:08.000Z</t>
  </si>
  <si>
    <t>2024-03-20T10:17:40.000Z</t>
  </si>
  <si>
    <t>2024-03-18T12:55:15.000Z</t>
  </si>
  <si>
    <t>2024-03-16T15:00:00.000Z</t>
  </si>
  <si>
    <t>2024-03-27T16:00:00.000Z</t>
  </si>
  <si>
    <t>2024-03-25T16:00:00.000Z</t>
  </si>
  <si>
    <t>2024-03-29T17:15:36.000Z</t>
  </si>
  <si>
    <t>2024-03-16T15:15:54.000Z</t>
  </si>
  <si>
    <t>2024-03-08T13:16:24.000Z</t>
  </si>
  <si>
    <t>2024-03-29T12:50:26.000Z</t>
  </si>
  <si>
    <t>2024-03-18T11:59:05.000Z</t>
  </si>
  <si>
    <t>2024-03-07T14:05:53.000Z</t>
  </si>
  <si>
    <t>2024-03-08T11:24:55.000Z</t>
  </si>
  <si>
    <t>2024-03-02T12:55:17.000Z</t>
  </si>
  <si>
    <t>2024-03-04T10:08:53.000Z</t>
  </si>
  <si>
    <t>2024-02-10T15:59:53.000Z</t>
  </si>
  <si>
    <t>2024-02-11T16:25:23.000Z</t>
  </si>
  <si>
    <t>2024-02-06T11:51:04.000Z</t>
  </si>
  <si>
    <t>2024-01-30T12:39:36.000Z</t>
  </si>
  <si>
    <t>2024-02-22T11:37:55.000Z</t>
  </si>
  <si>
    <t>2024-02-14T10:44:20.000Z</t>
  </si>
  <si>
    <t>2024-02-17T12:52:15.000Z</t>
  </si>
  <si>
    <t>2024-01-27T17:32:23.000Z</t>
  </si>
  <si>
    <t>2024-02-02T15:31:13.000Z</t>
  </si>
  <si>
    <t>2024-02-09T17:53:54.000Z</t>
  </si>
  <si>
    <t>2024-05-13T09:13:27.000Z</t>
  </si>
  <si>
    <t>2024-01-25T09:21:23.000Z</t>
  </si>
  <si>
    <t>2024-01-18T17:39:54.000Z</t>
  </si>
  <si>
    <t>2023-12-19T17:13:04.000Z</t>
  </si>
  <si>
    <t>2024-01-02T18:02:08.000Z</t>
  </si>
  <si>
    <t>2024-01-17T17:05:37.000Z</t>
  </si>
  <si>
    <t>2023-12-27T13:01:43.000Z</t>
  </si>
  <si>
    <t>2024-01-19T12:00:35.000Z</t>
  </si>
  <si>
    <t>2023-12-18T16:41:59.000Z</t>
  </si>
  <si>
    <t>2024-01-17T12:00:00.000Z</t>
  </si>
  <si>
    <t>2024-01-16T09:06:31.000Z</t>
  </si>
  <si>
    <t>2023-12-18T10:19:24.000Z</t>
  </si>
  <si>
    <t>2023-12-16T08:23:50.000Z</t>
  </si>
  <si>
    <t>2023-12-18T16:15:14.000Z</t>
  </si>
  <si>
    <t>2023-12-11T10:58:54.000Z</t>
  </si>
  <si>
    <t>2023-12-12T17:25:23.000Z</t>
  </si>
  <si>
    <t>2023-12-11T17:03:54.000Z</t>
  </si>
  <si>
    <t>2023-12-10T15:17:51.000Z</t>
  </si>
  <si>
    <t>dobranoc, 3-etapowe oczyszczanie i kremik na noc. 
Przesuń karuzelę i sprawdź, dlaczego to ważne.
______
#tołpa #tolpa #pielegnacja #kosmetyki #noc</t>
  </si>
  <si>
    <t>proste przyjemności. Spacerek boso na plaży. Szum topoli za oknem. Solowy koncert sikorki.
O tym samym marzy Twoja skóra. 
Kosmetyki authentic czekają na Ciebie w promocji w drogeriach @rossmann.
_______
#tolpa #tołpa #authentic #pielegnacjatwarzy</t>
  </si>
  <si>
    <t>zawróć w lewo. I zbuduj swoją pielęgnację od początku.  
Skomponuj plan pielęgnacyjny dla skóry problematycznej. Kosmetyki dermo face sebio czekają na Ciebie na tolpa.pl i w drogeriach. 
✉️ Gotowa na małe wielkie rozmowy? Jeśli chodzi Ci po głowie pielęgnacyjne pytanie, odezwij się do nas na priv albo zajrzyj na naszą facebookową grupę.
_____
#tołpa #tolpa #trądzik #sebio</t>
  </si>
  <si>
    <t>900 nagród czeka na swoich właścicieli. Sprawdź, czy masz dziś szczęście. ✌
* Zrób zatołpione zakupy w drogerii Hebe.
* Zarejestruj paragon: www.loteria-tolpa.pl/
* Sprawdź, czy wygrałaś.
_______
#tołpa #tolpa #loteria #hebe</t>
  </si>
  <si>
    <t>urlopy, wakacje, długie weekendy. Do plecaka (razem z dobrym humorem!) zabierz SPF i krem nawilżający z kwasem hialuronowym. 
______
#tolpa #tołpa #spf #pielegnacjatwarzy #nawilżenie</t>
  </si>
  <si>
    <t>oznacz swoją gwiazdę w komentarzu. 
I koniecznie idźcie razem na zakupy do drogerii @hebe.polska! Zarejestrujcie swoje paragony na stronie www.loteria-tolpa.pl i weźcie udział w naszej zatołpionej loterii. Szczegóły na ostatnim slajdzie.
_______
#tołpa #tolpa #hebe #konkurs</t>
  </si>
  <si>
    <t>gotowa na efekt wow? Przesuń w lewo i zobacz wyniki naszych badań.  
 Teraz -40% na całą linię dermo body w drogeriach Hebe. 
_______
#tołpa #tolpa #dermo #dermobody</t>
  </si>
  <si>
    <t>szczęście to kwestia podjęcia odpowiedniej liczby prób. 
Wskocz do drogerii Rossmann. Kup produkty tołpa za minimum 50 złotych. Zarejestruj paragon i wygraj! 
_______
#tolpa #tołpa #loteria #pielegnacjatwarzy                                                                                                             *zdjęcia nagród mają charakter poglądowy.</t>
  </si>
  <si>
    <t>kto miał przyjemność z naszym mistrzuniem, podnosi rękę w górę! ✋
_______
#tołpa #tolpa #wizaz #nawilżenie #rossmannpolska #hebe</t>
  </si>
  <si>
    <t>ooo! Idealna pogoda, żeby nałożyć filtr SPF! ✌
ps naszą nowość złapiesz w drogeriach Rossmann i na tolpa.pl ☀️
_______
#tołpa #tolpa #spf #pielegnacjatwarzy</t>
  </si>
  <si>
    <t>wiesz, że kwas hialuronowy to NATURALNIE występujący polisacharyd, który znajduje się w naszej skórze? 
Odgrywa główną rolę w utrzymaniu 
nawilżenia 
i elastyczności skóry.
______
#tołpa #tolpa #pielegnacjatwarzy #kwashialuronowy</t>
  </si>
  <si>
    <t>moment, w którym stajesz oko w oko z półką @rossmann i musisz wybrać jeden kosmetyk. 
______
#tołpa #tolpa  #rossmannpolska #serumdotwarzy</t>
  </si>
  <si>
    <t>krem lipidro czeka na Was w drogeriach Rossmann. A ciasteczka? Czy ktoś na sali ma ciasteczka? 
_______
#tołpa #tolpa #pielegnacjatwarzy #suchaskóra</t>
  </si>
  <si>
    <t>nakładasz krem nawilżający pod SPF? 
Serum + krem + SPF to najlepsze trio zatołpionej porannej rutyny pielęgnacyjnej   Połączenie TYCH 3 produktów robi magię na twarzy! Całą linię ideal age znajdziesz w drogeriach @rossmannpl. 
_______
#tołpa #tolpa #nowość #rossmannpolska</t>
  </si>
  <si>
    <t>krótki rękaw, wiatr, ciepło ale jednak chłodek. Spacerujesz, spotykasz wiewiórkę i myślisz „wow, kiedy zrobiło się tak zielono!”. 
Mniej więcej tak zaczyna się każdy scenariusz pierwszego, wiosennego spieczenia skóry. ☀️
Jeśli jesteś główną aktorką w tym filmie, zostawiamy dla Ciebie dwie zatołpione rady:
 po pierwsze - SPF, SPF i jeszcze raz SPF. Nawet, jeśli chmury wydają się być niemiłe.
 po drugie - mega nawilżający plan pielęgnacyjny. 
___
#tołpa #tolpa #authentic #nawilżanie #pielęgnacja #twarz</t>
  </si>
  <si>
    <t>masz coś do dodania? 
________
#tołpa #tolpa #authentic #naturalnekosmetyki #prosteskłady #demakijaż #oczyszczanietwarzy</t>
  </si>
  <si>
    <t>sobota! Do plecaka spakuj dobry humor i SPF. 
Nasza nowość, SPF 50 z witaminą C, czeka na Ciebie w drogeriach Rossmann. 
______
#tołpa #tolpa #spf</t>
  </si>
  <si>
    <t>pielęgnacyjny dreszczowiec. 
Umawiamy się, że co by się nie działo, dzisiaj zmywamy, ok?</t>
  </si>
  <si>
    <t>-60% na drugi produkt. Czy to nie idealny powód, żeby przespacerować się do @hebe.polska ? 
Krótka ściąga, dla tych, którzy się spieszą:
promocja obejmuje całą linię sebio i trwa do 29 maja.
to doskonała okazja na testy nowości! Koniecznie przyjrzyj się sebio BHL. To kosmetyki, które odnawiają barierę hydrolipidową skóry. Sprawdzą się, jeśli masz kłopot z suchymi skórkami albo nadmierną produkcją sebum.
rozejrzyj się uważnie. W promocji złapiesz też kilka zatopionych bestsellerów. Np. HIT Wizażanek, krem nawilżający authentic!
______
#tołpa #tolpa #promocja #sebio #hebe</t>
  </si>
  <si>
    <t>cel jest prosty. Wsparcie wrodzonego potencjału skóry do odnowy.  
Razem z naszym zespołem opracowaliśmy innowacyjny składnik t-EGF, który jest bazą całej gamy ideal age. To połączenie torfu tołpa® i EGF - naturalnego czynnika wzrostu, odpowiedzialnego za młody wygląd skóry. 
Ich synergiczne działanie stymuluje skórę do regeneracji w tempie, do którego jest przyzwyczajona. To znaczy - w zupełnej zgodzie z naturą. 
Całą linię znajdziesz w drogeriach @rossmannpl. 
_______
#tołpa #tolpa #nowość #rossmannpolska</t>
  </si>
  <si>
    <t>SPF. Najlepszy przyjaciel wśród kosmetyków. 
______
#tołpa #tolpa #nowość #rossmannpolska</t>
  </si>
  <si>
    <t>a teraz szczerze... nakładasz krem pod oczy? 
ps nasza nowość czeka na Ciebie w drogeriach @Rossmann.
_____
#tołpa #tolpa #nowość #rossmannpolska</t>
  </si>
  <si>
    <t>na ostatnim slajdzie znajdziesz niespodziankę. 
____
#tołpa #tolpa #hebe #loteria</t>
  </si>
  <si>
    <t>OZNACZ najpotężniejszą czarownicę jaką znasz. 
_______
#tołpa #tolpa #składniki #dobreskłady</t>
  </si>
  <si>
    <t>wiemy, że lubicie, kiedy efekt następuje rach ciach. Zmęczona i przesuszona skóra ma podobnie. ✌
Potwierdziliśmy badaniami, że serum lipidro zmniejsza suchość skóry o 46% już po 1 użyciu. 
_______
#tołpa #tolpa #nowość</t>
  </si>
  <si>
    <t>KONKURS 
drogie zatołpione. To szansa na bliskie spotkanie z naszą nową linią ideal age i wyciągnięcie swojej najlepszej przyjaciółki na ideal weekend! 
Przesuń karuzelę i poznaj zadanie konkursowe.
etap 1: wyłaniamy 10 dziewczyn, które otrzymają set ideal age i wezmą udział w wielkim finale.
etap 2: czyli trzy kreatywne zadania dla zwycięskiej dziesiątki. Najlepsza z najlepszych wygra weekend dla siebie i swojej przyjaciółki w @siedlisko_morena. 
Na zgłoszenia czekamy do 6 maja.
Regulamin: https://bit.ly/3Wnfjqd
______
#tołpa #tolpa #KONKURS</t>
  </si>
  <si>
    <t>a teraz krótko i na temat, co to takiego BARIERA HYDROLIPIDOWA? 
określana jest skrótem BHL. To warstwa ochronna skóry zbudowana z:
wody 
i tłuszczów. 
Znajduje się w powierzchniowej warstwie naskórka i izoluje organizm od środowiska zewnętrznego.
Jej prawidłowa struktura umożliwia:
✓ utrzymanie nawilżenia skóry,
✓ właściwe złuszczanie się martwego naskórka, co sprzyja oczyszczaniu skóry, zachowaniu jej elastyczności i promienności,
✓ właściwe wchłanianie w głąb skóry składników aktywnych zawartych w stosowanych przez nas produktach kosmetycznych,
✓ utrzymanie prawidłowego pH skóry.
Jak objawia się naruszenie bariery hydrolipidowej? 
• suchością skóry,
• wrażeniem niekomfortowego ściągnięcia i napięcia,
• wyraźną nadprodukcją sebum,
• utratą zdrowego kolorytu,
• uczuciem swędzenia,
• zaczerwienieniami.
Szukasz kosmetyków dla siebie? Poznaj nasze nowości sebio BHL. 
Czekają na Ciebie w drogeriach Rossmann. 
______
#tołpa #tolpa #sebio #bhl #kosmetyki</t>
  </si>
  <si>
    <t>jak postawić barierę hydrolipidową na nogi? Zapamiętaj te trzy kroki.
‍️ OCZYSZCZANIE
 NAWILŻANIE
 NATŁUSZCZANIE
Szukasz kosmetyków, które Ci w tym pomogą? Poznaj nasze nowości sebio BHL. Znajdziesz je w drogeriach Rossmann i na tolpa.pl ✌
_____
#tołpa #tolpa #nowość #rossmannpolska #barierahydrolipidowa #bhl</t>
  </si>
  <si>
    <t>oznacz osobę w szarej bluzie. 
I koniecznie weź udział w LOTERII, którą organizujemy razem z @hebe.polska! Kto wie, może szczęście uśmiecha się szerzej właśnie w majówkę? ☀️
_____
#tołpa #tolpa #loteria #hebe</t>
  </si>
  <si>
    <t>super bohater zaburzonej bariery hydrolipidowej. Poprawia stan skóry i przywraca uczucie komfortu już w 1 godzinę. ✌
✓łagodzi uczucie swędzenia, 
✓eliminuje suchość, łuszczenie i podrażnienie,
✓odpowiedni dla skóry atopowej,
✓do pielęgnacji twarzy, oczu i ust.
Szukaj w drogeriach Rossmann. 
_____
#tolpa #tołpa #nowość #bhl #pielegnacjatwarzy</t>
  </si>
  <si>
    <t>twoja skóra ma tyle lat na ile się czuje. ✌
Co zrobisz, żeby czuła się jak królowa? 
______
#tołpa #tolpa #nowość #rossmannpolska</t>
  </si>
  <si>
    <t>czy ktoś na sali miał już przyjemność? 
Ideal age to linia zainspirowana medycyną regeneracyjną. 
Wspiera procesy, do których Twoja skóra ma wrodzony talent. 
A dzięki obecności t-EGF obniża jej wiek biologiczny. 
Co Ty na to? 
______
#tołpa #tolpa #nowość #rossmannpolska</t>
  </si>
  <si>
    <t>który serial jest Twoim tłem pod życie? 
______
#tołpa #tołpa</t>
  </si>
  <si>
    <t>NOWOŚCI!
bariera hydrolipidowa. Działa jak niewidzialna peleryna superbohatera. ‍♂️
Z myślą o niej i skórze wrażliwej, alergicznej z nadmiarem sebum i niedoskonałości powstały nasze nowości sebio BHL.
Jakie jest ich zadanie?
Przywracają nawilżenie i wzmacniają barierę hydrolipidową, dzięki czemu poprawiają stan skóry i przyspieszają eliminację niedoskonałości.
Czekają na Ciebie w drogeriach Rossmann.
______
#tołpa #tolpa #premiera #sebio #rossmannpolska</t>
  </si>
  <si>
    <t>w prognozie potężny SPF-owy front. 
Wiecie, że nasz SPF ideal age jest wzbogacony witaminą C, B3 i B5? 
Szukajcie go w drogeriach Rossmann.
______
#tołpa #tolpa #spf</t>
  </si>
  <si>
    <t>zostaw w komentarzu , jeśli witamina C to wisienka na Twoim pielęgnacyjnym torcie. 
 promo alert: -70% na drugi produkt w drogeriach @hebe!
______
#tołpa #tolpa #witaminac #promocja #hebe</t>
  </si>
  <si>
    <t>którym typem jesteś? 
_____
#tołpa #tolpa</t>
  </si>
  <si>
    <t>serum to kosmetyk silniejszy od kremu. Ma wyższe stężenia składników aktywnych i lżejszą, wodnistą lub żelową konsystencję. Służy do wzmocnienia i zintensyfikowania codziennej pielęgnacji. Jednak nie zastępuje kremu. 
TIP:
nakładaj serum na wilgotną skórę. Dzięki temu składniki aktywne wchłoną się lepiej. 
______
#tołpa #tolpa #serum #nowość #rossmann</t>
  </si>
  <si>
    <t>NOWOŚCI! 
wiosenny spacer? Nasze nowości ideal age czekają na Was w @rossmannpl! 
• serum wypełniające, 10% hialuron
• serum odnawiające, 10% kwasy
• serum rozświetlające, 10% witamina C
• spf 50
• krem wypełniający 
• krem regenerujący 
• krem pod oczy, 20% peptydy
 ______
#tołpa #tolpa #nowość #premiera #idealage</t>
  </si>
  <si>
    <t>NOWOŚCI!
skóro sucha, to dla Ciebie. Żeby Twoje życie nie było ani podrażnione, ani czerwone, ani swędzące.  
_______
#tołpa #tolpa #nowość #suchaskóra</t>
  </si>
  <si>
    <t>maszyna losująca jest gotowa! 
Daj znać, co Cię czeka. 
________
#tołpa #tolpa #pielęgnacja #ciało #pielegnacjaciala #polskamarka</t>
  </si>
  <si>
    <t>cześć, słońce! Dawno Cię nie było. 
Poznaj nasze filtr SPF 50, ideal age!
☼ wysoka ochrona: UVB + UVA HEV IR
☼ nie bieli
☼ dzięki t-EGF obniża wiek biologiczny skóry
☼ witaminy: C+B3+B5
☼ chroni przed fotostarzeniem, wolnymi rodnikami i przebarwieniami.
Znajdziesz go w drogeriach Rossmann. 
______
#tołpa #tolpa #spf #słońce #rossmann #nowość</t>
  </si>
  <si>
    <t>miejsce na półce gotowe? Jutro przedstawimy Wam zatołpione nowości! 
______
#tołpa #tolpa #premiera #nowość</t>
  </si>
  <si>
    <t>PREMIERA: IDEAL AGE! 
uwolnij moc swojej skóry. I włącz pielęgnację, która aktywuje jej potencjał. 
Linia ideal age to gama kosmetyków nasycona peptydami i wysokimi stężeniami składników aktywnych. Powstała z myślą o skórze spowolnionej upływem czasu. 
W jej składzie znajdziesz nasz innowacyjny składnik i przełomowe odkrycie naszego laboratorium - t-EGF.
To połączenie peptydu EGF i torfu tołpa.®. Jego zadaniem jest obniżenie wieku biologicznego skóry i stymulacja do odnowy. 
Na półkach czekają na Ciebie:
• serum wypełniające, 10% hialuron
• serum odnawiające, 10% kwasy
• serum rozświetlające, 10% witamina C
• spf 50
• krem wypełniający 
• krem regenerujący 
• krem pod oczy, 20% peptydy 
Ściskamy wszystkich zatołpionych. I życzymy samych przyjemności. Z naszymi nowościami w roli głównej. 
ps Koniecznie daj znać, który produkt trafi w Twoje ręce. ✌
______
#tołpa #tolpa #nowość #premiera #idealage</t>
  </si>
  <si>
    <t>dodaj tylko jeden. 
______
#tołpa #tolpa</t>
  </si>
  <si>
    <t>czy ktoś na Instagramie ma ochotę na nowości? 
_____
#tołpa #tolpa #nowość #premiera</t>
  </si>
  <si>
    <t>czasem tak jest, że po prostu musisz. Musisz i koniec. 
Oznacz koleżankę, która nigdy przenigdy nie wyjdzie z drogerii z pustymi rękami.  
________
#tołpa #tolpa #komiks #kosmetyki</t>
  </si>
  <si>
    <t>słyszeliście kiedyś, że „skóra przyzwyczaja się do kosmetyków”  ? 
To często powtarzany MIT! Jeżeli działanie obecnie używanego przez nas kosmetyku ‚”słabnie”, oznacza to tylko, że zmieniły się potrzeby naszej skóry. Dlatego zaufanie swojej rutynie pielęgnacyjnej nie jest niczym złym. 
Jaki jest Twój sprawdzony, ulubiony, zatołpiony kosmetyk? 
_______
#tołpa #tolpa #polskamarka #kosmetyki #pielęgnacja</t>
  </si>
  <si>
    <t>„jak dla mnie zmiana jest naprawdę spektakularna, a zaskórniki zostały mocno zredukowane.  Na pewno będę kontynuować pielęgnację tymi kosmetykami, by buzia była całkowicie czysta bo wierzę, że te kosmetyki są w stanie tego dokonać. Chcecie zobaczyć efekt za kolejne 5 dni?  
Dodam, że nie jestem łatwym przykładem. Moja cera jest strasznie wrażliwa i reaguje podrażnieniem na 90% kosmetyków. Zazwyczaj omijam wszystkie enzymatyczne kosmetyki, ale przy tych z moją buzią naprawdę nic złego się nie działo.”</t>
  </si>
  <si>
    <t>dzieje się powoli, ale potrafi zdziałać wielkie rzeczy. Tworzą go miliony roślin. A może nawet mil… iardy? 
Torf tołpa.® jest częścią wszystkich kosmetyków do twarzy, które znajdziesz na naszych półkach. 
ps Zerknij na Stories i rozwiąż QUIZ. Sprawdź, co wiesz o torfie tołpa.® 
_______
#tołpa #tolpa #komiks #torf #składnik #polskamarka</t>
  </si>
  <si>
    <t>Kupując swoje ulubione kosmetyki @tolpa_mniej_wiecej masz szansę wygrać super nagrody !! 
Aktualnie w drogerii @superpharmpoland produkty do pielęgnacji @tolpa_mniej_wiecej kupisz z rabatem -40%. A to jeszcze nie wszystko ...  
Kupują za minimum 50 zł produkty marki, (w sklepie stacjonarnym lub online) i rejestrując paragon na stronie  www.skuteczna-loteria-tolpa.pl/ masz szansę wygrać 1 z 317 nagród !!
Codziennie możesz wygrać zestaw kosmetyków, szczoteczki soniczne Foreo albo Apple Watche. A w  losowaniu głównym do zdobycia jest: iPhone 15!!!
Nie przegap szansy na wygranie świetnych nagród.
Reklama @tolpa_mniej_wiecej
#tołpa #nagrody #okazja #pielegnacja #pielganacjatwarzy #superpharm #wspołpracaplatna #reklama</t>
  </si>
  <si>
    <t>kto nie spotkał się skóra w skórę z glinką, ten nich prędko nadrabia. I przesunie karuzelę w lewo. Na dobry początek.  ________
 #tołpa #tolpa #mitołpasuje #drogerierossmann #glinka #pielęgnacja #skóra #dobryskład #polskamarka</t>
  </si>
  <si>
    <t>którego gagatka polecasz? Opowiedz w dwóch słowach. 
ps Wiesz, że kupując dowolny secik naszych kosmetyków w drogerii Super-Pharm, możesz wziąć udział w loterii? Do zdobycia ponad 300 nagród! 
_____
#tołpa #tolpa #KONKURS #loteria #superpharmpoland</t>
  </si>
  <si>
    <t>miłego zmywania, kremowania, odżywkowania, peelingowania, balsamowania... i co tam jeszcze masz w planie. ✌
_______________
#pielegnacjatwarzy #skincare #wieczornarutyna</t>
  </si>
  <si>
    <t>na zdrowie naszej Planecie z kosmetykami pure trends! 
Co warto wiedzieć o linii pure trends?
 kartonik:
➢ w 83% z makulatury z certyfikatem FSC.
➢ mniej wyciętych drzew i nowych odpadów kartonowych.
 butelka:
➢ w 100% z plastiku z recyklingu.
➢ mniej nowych odpadów plastikowych.
 etykieta:
➢ materiał etykiety w 100% z surowców odnawialnych.
 receptura:
➢ 100% wegańska
_______
#tołpa #tolpa #ekologia #ziemia #planeta #ekologiczne #wegańskie</t>
  </si>
  <si>
    <t>nad czym pracujemy?
: redukcja cellulitu, ujędrnienie skóry, zmniejszenie obwodów, wysmuklenie ciała.
Kosmetyki w dłoń. Przesuń karuzelę w lewo i skomponuj swój rytuał.  
Na tolpa.pl spotkasz promocję: do -40% na wszystkie kosmetyki ☺️
________
#tołpa #tolpa #pielęgnacja #mitołpasuje #wiosenneporządki #ciało #cellulit #pielegnacjaciala #polskamarka</t>
  </si>
  <si>
    <t>rolka, która pachnie. 
Ręka w górę, kto ma go w domu! ✌
Wideo: @paulabrzezinskaa 
_____
#tołpa #tolpa #enzymy #peeling #polskamarka #bestseller</t>
  </si>
  <si>
    <t>dlaczego warto zacząć od peelingu? 
A dlatego, że...
✎pobudza podskórne mikrokrążenie krwi i limfy,
✎dotlenia komórki skóry,
✎poprawia przepływ w naczyniach krwionośnych i limfatycznych,
✎rozluźnia tkankę łączną,
✎ujędrnia naskórek,
✎poprawia wchłanialność składników aktywnych w kosmetykach antycellulitowych.
Namówiona? 
______
#tołpa #tolpa #cellulit
pielęgnacja antycellulitowa</t>
  </si>
  <si>
    <t>ziemia. Nasza przyjaciółka. Od zawsze, na zawsze! 
Z myślą o niej spotkaliśmy się w gronie wyjątkowych kobiet. Porozmawialiśmy o naszej roślinnej linii, pure trends i projekcie „Zielona Polityka” - czyli proekologicznych inicjatywach i działaniach, które pozwalają na zrównoważony rozwój naszej zatołpionej marki.
Dziękujemy wszystkim gościniom i prelegentkom. A Was zachęcamy do rzucenia okiem na linię pure trends. To gama kosmetyków, które jak soczewka, kumulują w sobie wszystko, w co wierzymy i wyznajemy: ekologię, minimalizm, wyselekcjonowane składniki, naturalność, estetykę i przyjemność stosowania. 
PS Miejsce, które widzicie to @pijalniazioldarynatury. Polecamy z serca. 
_______
#tołpa #tolpa #event #ekologia #roślinne #spotkanie #eko</t>
  </si>
  <si>
    <t>Kosmetyki do pielęgnacji twarzy @tolpa_mniej_wiecej my skin changer w super cenach do 18.03 kupimy w drogerii Rossmann 
Promocja to idealna okazja, aby wypróbować te rewelacyjne produkty i odkryć sekret promiennej cery ✨
tolpa my skin my changer to trzy gamy,
•Oh My Glow - rozświetla
•Sea Yourself - nawilża
•Renew Me - odnawia
Każda linia składa się z trzech produktów tj. serum, kremu pod oczy i peelingu do twarzy.
Zdradzę Ci sekret  Możesz połączyć ze sobą peeling rozświetlający do twarzy i skóry wokół oczu z linii oh my glow z serum renee me i kremem pod oczy sea yourself. Dzięki temu stworzysz pielęgnację dopasowaną do potrzeb Twojej skóry.
Nie czekaj i skorzystaj z promocji.
W komentarzu napisz, którą serię chcesz wypróbować. A ja dla jednej osoby po zakończeniu promocji wyślę 3 produkty z wybranej przez Ciebie gamy 
Reklama @tolpa_mniej_wiecej
#reklama #promocja #okazja #pielegnacja #pielgnacjatwarzy #myskinchanger #rossmann #rossmannpolska #okazja #drogeria #kosmetyk #kosmetyki #promocje #uroda #dzienkobiet</t>
  </si>
  <si>
    <t>#DzieńKobiet w Śląsku Wrocław świętujemy razem z @tolpa_mniej_wiecej 
Panie pracujące w naszym klubie otrzymały specjalne zestawy z najlepszymi życzeniami od męskiej części administracji. Uśmiechów nie brakowało! 
#współpraca</t>
  </si>
  <si>
    <t>hialuronowy, czyli jaki? 
Przygotowaliśmy dla Was FAQ na temat kwasu hialuronowego. Łapcie i nakładajcie. Wiadomo. 
1. Kwas hialuronowy, co to takiego?
- to substancja, która naturalnie występuje w ludzkim ciele, między innymi w stawach, oczach, nerkach, strunach głosowych. Aż 50% znajduje się w skórze. Razem z wiekiem, produkcja kwasu hialuronowego w ciele maleje.
2. Jak działa kwas hialuronowy?
- Gwarantuje tkance sprężystość, elastyczność, odpowiednie nawodnienie i napięcie.
3. Kto powinien go stosować?
- Kwas hialuronowy jest polecany głównie osobom o suchej i szorstkiej skórze, a także cerze dojrzałej. Może być używany przez właścicieli skóry wrażliwej, podrażnionej i czerwieniącej się.
4. Czy może powodować alergie?
- To składnik kompatybilny ze skórą, dzięki czemu nie powoduje alergii.
Przekonani? 
ps Kupisz go w drogerii Super-Pharm w promocji -40%. Przy okazji możesz wziąć udział w naszej szalonej loterii!
_______
#tołpa #tolpa #nawilżenie #kwashialuronowy
loteria super pharm</t>
  </si>
  <si>
    <t>aktywność skrojona na miarę soboty. 
______
#tołpa #tolpa #loteria #superpharm</t>
  </si>
  <si>
    <t>hej, stópki! Ostatnia prosta do sandałków i klapków! 
ps Słyszeliście o naszej loterii z drogerią @superpharmpoland ? Przygotowaliśmy ponad 300 nagród! 
_______
#tołpa #tolpa #stopy 
pielęgnacja stóp</t>
  </si>
  <si>
    <t>set dla tych, którzy:
☀️ zamienili zimowe buty na trampki,
☀️ podwinęli rękawy,
☀️ szukają efektu glow!
ps Kosmetyki my skin changer czekają na Ciebie w drogerii Super-Pharm w promocji -40%. Zarejestruj swój paragon i weź udział w LOTERII. 
_____
#tołpa #tolpa #loteria #efektglow</t>
  </si>
  <si>
    <t>skóra działa jak gąbka? 
Bardzo sucha gąbka nie wchłania od razu wody. Dopiero gdy zaczyna być wilgotna, momentalnie nią nasiąka. 
Podobnie jest ze skórą. 
Nakładaj krem, serum czy maskę na lekko wilgotną skórę. Wtedy dużo lepiej wchłonie składniki aktywne zawarte w kosmetyku. 
ps Tak, tak. Ta sama zasada dotyczy balsamowania ciała. 
______
#tołpa #tolpa #pielęgnacja #skóra #tonik 
zasada gąbki</t>
  </si>
  <si>
    <t>nasz tip: nakładaj punktowo na noc. 
_______
#tołpa #tolpa #pryszcz #niedoskonałości
sposób na pryszcza</t>
  </si>
  <si>
    <t>3 kroki do gładkiej skóry bez zaskórników z linią enzyme od marki tołpa! Jeśli chcesz przetestować te kosmetyki to teraz z moim kodem “zosia” masz 15% rabatu na stronie tolpa.pl na całą linię enzyme, przy zakupie min. 2 produktów Rabat ŁĄCZY SIĘ z innymi promocjami, więc można upolować je nawet 50% taniej! #reklama @tolpa_mniej_wiecej</t>
  </si>
  <si>
    <t>[materiał reklamowy] 3 tygodnie wspólnych testów kosmetyków od @tolpa_mniej_wiecej kończymy rolką z podsumowaniem: jestem zakochana… ale mnie to nie dziwi!  Seria enzyme była mi częściowo znana od lat, bo sam peeling używam systematycznie od przełomu gimnazjum/liceum, a kosmetyki uzupełniające serię - krem i żel do twarzy - boskie! Krem świetnie łagodzi stany zapalne i podrażnienia, a żel oczyszcza rewelacyjnie i nie zostawia „ściągniętej” czy przesuszonej skóry. Peeling - tu się rozwodzić zbyt wiele nie będę, po nim mam tak gładką twarz, że ciężko to opisać słowami + to dzięki niemu w głównej mierze tak oczyściły mi się pory i zniknęły zaskórniki! 
Jest na co zwrócić uwagę, także łapcie kod „wielzi” na dodatkowe 15% rabatu (przy zakupie min. 2 produktów z serii enzyme) i łączy się z innymi promkami! Dajcie znać, czy znacie, macie i lubicie te produkty? ❤️ #tołpa  #pielegnacja #pielęgnacja #krem #peeling #kosmetyki #recenzjakosmetyczna</t>
  </si>
  <si>
    <t>Napary ziołowe, suplementacja i masaże limfatyczne będą towarzyszyły mi w sezonie wiosennym. Nie zabraknie też 3 kroków do gładkiej skóry bez zaskórników z kosmetykami z serii enzyme od @tolpa_mniej_wiecej 
 Żel do mycia twarzy głęboko oczyszcza, zwęża pory o 17% i w 5 dni redukuje liczbę zaskórników.
 Peeling enzymatyczny ogranicza wydzielanie sebum o 74% oraz zmniejsza ilość zaskórników.
 Krem z tej serii w 5 dni redukuje zaskórniki otwarte i zamknięte oraz ma działanie matujące.
Jeśli chcecie przetestować te fantastyczne produkty, kod „julia” da Wam dodatkowe -15% na całą linię enzyme na tolpa.pl, przy zakupie min. 2 produktów do twarzy. Rabat łączy się z innymi promocjami (co znaczy, że można zyskać zniżkę nawet do -50%!).
#reklama</t>
  </si>
  <si>
    <t>3 kroków do gładkiej skóry bez zaskórników  @tolpa_mniej_wiecej #reklama 
KROK 1: Oczyszczanie żelem do mycia twarzy 
KROK 2: Złuszczanie peelingiem 3 enzymy (2x
w tygodniu)
KROK 3: Pielęgnacja kremem na zaskórniki 
Kod “strulax” daje wam dodatkowe -15% na zakup min. 2 kosmetyków enzyme, łączy się z innymi promocjami</t>
  </si>
  <si>
    <t>Koniecznie sprawdźcie promocje na 3 serie tołpa my skin changer!❤️ 
 glow on me - rozświetlenie 
sea yourself - nawilżenie
 renew me - odnowa
Macie aż 3 sera do wyboru. Kosmetyki możecie ze sobą miksować. Nie ma złych połączeń. 
Do 18.01.2024 znajdziecie je w super cenach w @rossmannpl ! 
*współpraca reklamowa 
#dealzycia #dealżycia #tołpa #promocja #rossmann #kosmetyki</t>
  </si>
  <si>
    <t>wszystkie maseczki czekają na Was w drogeriach Hebe. Razem z promocją do -50%. 
_____
#tołpa #tolpa #maseczka #promocja #hebe</t>
  </si>
  <si>
    <t>może i nie mamy narzędzia gumki. Ale mamy krem, który działa jak gumka. Pierwsze efekty już za 5 dni. 
______
#tołpa #tolpa #pielęgnacja #oczyszczanietwarzy #zaskórniki #enzymy</t>
  </si>
  <si>
    <t>czekaj chwilę! 
To skuteczny plan na redukcję zaskórników. 
______
#tołpa #tolpa #zaskórniki #hebe</t>
  </si>
  <si>
    <t>a gdyby tak uśmiechnąć się do szczęścia zanim to ono uśmiechnie się do nas? 
Wystartowaliśmy z szaloną loterią! Zaglądajcie do drogerii @superpharmpoland i złapcie 40% rabatu na wszystkie kosmetyki tołpa. 
Po zakupach nie zapomnijcie zarejestrować swojego paragonu na naszej stronie. ✌
Trzymamy kciuki!
________
#tołpa #tolpa #loteria #superpharm
loteria</t>
  </si>
  <si>
    <t>natura. To ona ma najlepsze poczucie rytmu. 
_______
#tołpa #tolpa #natura #pielęgnacja 
dobowy rytm skóry</t>
  </si>
  <si>
    <t>na naszej facebookowej grupie spotkacie wiele metamorfoz. Tutaj przed i po Pauli. 
Przesuń karuzelę i zobacz jakich kosmetyków użyła. Mały spojler - króluje ananasek! 
_______
#tołpa #tolpa #pielęgnacja #metamorfoza #enzymy</t>
  </si>
  <si>
    <t>ptaszki śpiewają, że idzie wiosna. 
Zdradzisz jaki kosmetyk wprowadzisz do swojej pielęgnacji?
_______
#tołpa #tolpa #wiosna #pośladki #pielęgnacja #cellulit</t>
  </si>
  <si>
    <t>włos żyje przeciętnie od 5 do 6 lat. To nic złego, że kilka z nich chce przepowiedzieć Ci przyszłość. Ważne, by nie robiły tego zespołowo. ✌
Zadbaj o skórę głowy z serum do skóry głowy hair rituals. 
______
#tołpa #tolpa #wróżba #włosy #pielęgnacja #hebe
skóra głowy</t>
  </si>
  <si>
    <t>bibip, bibip. Koniec zabiegu. ⏰
Życzymy Wam tylko wyspanych poranków. A gdyby coś poszło nie tak, wiecie gdzie nas szukać. 
________
#tołpa #tolpa #hebe #promocja</t>
  </si>
  <si>
    <t>kto to taki, zapytasz. To Kosmetyk Wszech Czasów Wizażanek! 
✔️nawilża przez 72h,
✔️w 7 dni poprawia elastyczność skóry,
✔️wzmacnia barierę hydrolipidową i mikrobiom,
✔️hipoalergiczny,
✔️bezzapachowy,
✔️tylko 12 składników,
✔️98% składników pochodzenia naturalnego.
Znacie się? 
___
#tołpa #tolpa #nawilżanie #pielęgnacja #krem #twarz
#skincare #suchaskóra #pielegnacjatwarzy</t>
  </si>
  <si>
    <t>krótka historia, jak powstają zaskórniki? 
Zaczyna się tak: 
Skóra właściwa ma w swoich głębszych warstwach ujścia z mieszkami włosowo-łojowymi. Przypominają małe lejki. 
Na ich dnie dochodzi do rogowacenia tkanki, czyli obumierania starych komórek i produkcji nowych.
Zalegają tam stare komórki skóry. To właśnie ją zmiatamy z twarzy i ciała podczas pielęgnacji peelingiem. 
U osób ze skórą mieszaną, tłustą, trądzikową i skłonną do nadmiernej produkcji łoju, dochodzi do „sklejania się” ze sobą martwych komórek naskórka i pozostałości sebum. 
W wyniku tego dochodzi do nagromadzenia się ich w porach. Taka mieszanka skutecznie zatyka ujścia mieszków włosowo-łojowych i tworzy znane nam zaskórniki. 
Jeśli lejki pozostaną zamknięte i powstanie środowisko beztlenowe, to wykwity będą białe. 
Jeśli zaś doprowadzi się do otwarcia ujść i tym samym do stworzenia warunków tlenowych, może dojść do nadkażenia bakteryjnego i pojawienia się zaskórników otwartych – czarnych.
______
#tołpa #tolpa #zaskórniki #enzymy</t>
  </si>
  <si>
    <t>TA OPINIA PODBIŁA NASZE SERCA  
“Doczyszcza nawet w remoncie :)
Głównym zadaniem szamponu jest dobrze oczyścić skórę głowy i włosy, ale wbrew pozorom nie każdy szampon daje sobie z tym radę. Sebum i zanieczyszczenia jakie osadzają się na skórze głowy jak i włosach to pikuś dla tego szamponu! Szampon Tołpa Hair Rituals daje sobie radę nawet z remontowym syfem, jaki unosi się obecnie w moim otoczeniu i całkowicie pozbywa się gipsu i kurzu, a przy tym włosy po nim samym sa bardzo przyjemne w dotyku. Szczerze polecam :)”
- nevermindann
Zakochaj się w hair rituals. Szukaj swoich ulubieńców na tolpa.pl i w drogeriach Hebe. 
_____
#tołpa #tolpa #włosy #szampondowłosów #hairrituals #hebe
szampon do włosów</t>
  </si>
  <si>
    <t>małe wielke zmiany. To właśnie dzięki nim możemy wrzucić piąty bieg w domowej pielęgnacji. ✌
Co było Twoim game changerem? Opowiadaj! 
_____
#tołpa #tolpa #tip #rada #pielęgnacja</t>
  </si>
  <si>
    <t>my w sprawie zaskórników. 
Cały zestaw czeka na Ciebie w drogeriach Hebe. Razem ze zniżką do -50%. 
______
#tołpa #tolpa #promocja #zaskórniki #enzymy</t>
  </si>
  <si>
    <t>podziel się z nami kosmetykami, bez których ani rusz. 
_______
#tołpa #tolpa #pielęgnacja #kosmetyki #polskamarka</t>
  </si>
  <si>
    <t>sprawiają, że woda nie ucieka z naskórka, a skóra trzyma się zdrowo! 
Kosmetyki z ceramidami pre age czekają na Ciebie w drogeriach Hebe. Razem ze zniżką do -50%. 
______
#tołpa #tolpa #ceramidy #promocja #hebe #rabat</t>
  </si>
  <si>
    <t>#reklama #konkurs z @tolpa_mniej_wiecej 
Kto ma ochotę wygrać zestaw kosmetyków od tołpa?  Na pewno nie jedna osoba! W 1 etapie konkursu 5 osób wygra zestaw kosmetyków tołpa enzyme. ❤️ Wystarczy zostawić komentarz odpowiadający na moje pytanie. Laureatki zostaną zaproszone do drugiego etapu konkursu, w którym zostaną poproszone o pokazanie swojej pielęgnacyjnej rutyny z kosmetykami tołpa enzyme w grupie tołpa małe wielkie rozmowy na Facebooku. Najciekawszy materiał zostanie nagrodzony nagrodą: FOREO LUNA™ 4 Mini Macie czas do 16.02!
Regulamin konkursu: https://bit.ly/3StfpsZ.</t>
  </si>
  <si>
    <t>wystarczy położyć się do łóżka godzinę później niż zwykle. I nie móc wcisnąć przycisku „drzemka”. 
Bierzemy na warsztat zmęczone oczy i opuchniętą skórę w ich okolicach! 
Czym są worki pod oczami?
Często – szczególnie w młodym wieku – są następstwem nieprzespanych nocy. Bywają też wpisane w naszą urodę, jednak najpopularniejszą przyczyną jest po prostu upływający czas. 
Wraz z wiekiem skóra staje się coraz słabsza i gorzej radzi sobie z zachowaniem elastyczności. Dodatkowo problemy pojawiają się w jej głębszych warstwach - w pracy naczyń krwionośnych i limfatycznych. To one odpowiadają między innymi za usuwanie gromadzącego się w okolicy oczu płynu. Proces starzenia osłabia krążenie krwi i limfy, dochodzi do częstego zatrzymywania wody, co często widzimy właśnie w postaci obrzęków.
Jakie są przyczyny worków pod oczami?
To między innymi:
❌przewlekły lub krótkotrwały stres,
❌uwarunkowania genetyczne,
❌odwodnienie,
❌niewyspanie bądź bezsenność,
❌przegrzanie organizmu,
❌nadmiar soli, cukru i żywności przetworzonej w diecie,
❌nadużywanie alkoholu,
❌brak ruchu fizycznego,
❌zaburzenia hormonalne,
❌niedobory witamin i minerałów (między innymi witaminy K i żelaza),
❌stany depresyjne.
Szukasz kremu pod oczy? Chodź prędko na tolpa.pl! 
______
#tołpa #tolpa #krempodoczy #worki #workipodoczami</t>
  </si>
  <si>
    <t>Wizażanki. Oddajemy głos do Waszego studia! 
 lucynka00
Tak wygładzonych włosów jak po zastosowaniu tej odżywki już naprawdę dawno nie miałam. Po pierwszym użyciu byłam naprawdę w szoku. Włosy były wręcz jak tafla wody. Rewelacja!
 Justyna1984rok
 To prawdziwa rewelacja włosy gładkie i proste ten produkt spełnił moje oczekiwania w 100 procentach!
 KlaudiaMJ30
Ta odzywka to złoto - tafla to efekt gwarantowany - włosy błyszczą, wyglądają bardzo zdrowo, lśnią.
______
#tołpa #tolpa #wizaz #efekttafli
wizaż efekt tafli</t>
  </si>
  <si>
    <t>chelatowanie to inaczej bardzo głębokie oczyszczanie. ✌
Jak działa szampon chelatujący hair rituals?
 oczyszcza skórę głowy i włosy
✓ z zanieczyszczeń, 
✓ ze środków do stylizacji,
✓ z nadmiaru sebum. 
 sprawia, że włosy przetłuszczają się mniej już od 1 użycia. 
 ogranicza wydzielanie sebum o  24%.
Zakochaj się w hair rituals. Szukaj swoich ulubieńców na tolpa.pl i w drogeriach Hebe.  
_____
#tołpa #tolpa #włosy #szampondowłosów #hairrituals #hebe
szampon do włosów</t>
  </si>
  <si>
    <t>pośpiech to zawsze zły doradca. 
_____
#tołpa #tolpa #pielęgnacja #mycie #oczyszczanie #żeldotwarzy #mapa
oczyszczanie twarzy</t>
  </si>
  <si>
    <t>5 dni to długo czy krótko? 
To zależy. Czy czekamy na weekend. Czy na gładką skórę bez zaskórników. 
Przetestuj nasz zestaw 3 kroki do gładkiej skóry bez zaskórników. 
_______
#tołpa #tolpa #promocja #enzymy #zaskórniki #polskamarka #kosmetyki</t>
  </si>
  <si>
    <t>botoks dla włosów. Czyli rytuał intensywnej regeneracji. 
➤ silnie odbudowuje i wzmacnia włosy.
➤ przeciwdziała łamaniu i kruszeniu.
➤ włosy stają się grubsze.
➤ zawiera olej awokado, olej migdałowy, kwas mlekowy.
Testowałaś już? Opowiadaj! 
_______
#tołpa #tolpa #wizaz #włosy #zdrowewłosy
odżywka botoks</t>
  </si>
  <si>
    <t>motyle w brzuchu. Ananas na twarzy. 
______
#walentynki #tołpa #tolpa #peeling</t>
  </si>
  <si>
    <t>włosy jak od fryzjera. Czy to efekt zarezerwowany wyłącznie dla salonów fryzjerskich? 
Przed Wami metamorfoza @olindziaa!
W roli głównej nasze nowości - kosmetyki hair rituals 
______
#tołpa #tolpa #metamorfoza 
hair rituals ・nowości</t>
  </si>
  <si>
    <t>zacznij od końcówek. A potem w górę. Powoli, krok po kroku. ✌
Czesanie na siłe i szarpanie włosów powoduje wypadanie, łamanie i osłabienie włosów. 
ps zanim chwycisz za szczotkę psiknij włosy odżywką hair rituals bez spłukiwania.  
_____
#tołpa #tolpa #czesanie
hair rituals</t>
  </si>
  <si>
    <t>płaszcz hydrolipidowy. Superbohater. Naturalny bodyguard Twojej skóry. ‍♂️
A teraz konkrety. Płaszcz hydrolipidowy to warstwa okluzyjna naszej skóry. Składa się z tłuszczów endogennych i egzogennych. Jego zadania są bardzo sprecyzowane i szalenie ważne:
⭐️ ochrona przed wnikaniem substancji alergizujących,
⭐️ ochrona przed wnikaniem bakterii i zanieczyszczeń, 
⭐️ utrzymywanie nawilżenia głębokich warstw skóry,
⭐️ utrzymywanie odpowiedniego pH.
Choć trudno myśleć o jego super mocach na co dzień (na przykład, kiedy stężenie smogu bije rekordy) to warto zrobić to podczas porannego i wieczornego oczyszczania. Jak? 
unikaj:
❌ SLS i SLES,
❌ sztucznych substancji zapachowych,
❌ dłuuuugich składów,
❌ parabenów.
szukaj:
✅ naturalnych składników,
✅ krótkich i czytelnych składów,
✅ składników wspierających oczyszczanie, takich jak niacynamid i kwasy AHA,
✅ kompleksów roślinnych.
_______
#tołpa #tolpa #tolpadajerade 
jak dbać o płaszcz hydrolipidowy?</t>
  </si>
  <si>
    <t>zgadujemy. Czy marzysz o tym, by Twoje włosy włączyły 5 bieg? I rosły jak szalone? 
Zadbaj o skórę głowy. To najważniejszy krok, kiedy Twoim celem jest długość. 
ps Wskocz na tolpa.pl i poznaj nasze serum do skóry głowy hair rituals. 
______
#tołpa #tolpa #włosy
hair rituals ・serum・ skóra głowy</t>
  </si>
  <si>
    <t>zatołpione metamorfozy! Podziwianie Waszych efektów to prawdziwa przyjemność! 
Dołącz do grupy „tołpa, małe wielkie rozmowy” i śledź metamorfozy razem z nami! LINK W BIO.
_____
#tołpa #tolpa #metamorfoza #włosy #hairrituals #hebe</t>
  </si>
  <si>
    <t>rytuały i powtarzalność. Nasze włosy lubią to. 
Zmajstrowaliśmy kalendarz, który pomoże Ci odnaleźć się w pielęgnacyjnych zakamarkach. I stworzyć swój własny włosowy rytuał. 
ps kosmetyki hair rituals czekają na Ciebie na tolpa.pl</t>
  </si>
  <si>
    <t>dlaczego potrzebne nam dwa szampony? Już wyjaśniamy. 
O oczyszczaniu skóry głowy myśl na dwa sposoby. 
→ oczyszczanie na co dzień. 
Przed pracą, na dobranoc, po hucznym wyjściu z kumpelami.
Zajmie Ci 10 minut (od momentu podniesienia się z kanapy✌).
 Użyj szamponu nawilżającego.
⏰ Stosuj jak często potrzebujesz.
→ głębokie oczyszczanie. 
To reset dla skóry głowy i włosów po całym tygodniu przygód. 
Pozbędziesz się resztek środków do stylizacji, osadów, nadmiaru sebum i zanieczyszczeń. 
 Użyj szamponu chelatującego.
⏰ Stosuj raz w tygodniu. 
________
#tołpa #tolpa #włosy 
hair rituals ・pielęgnacja・nowości</t>
  </si>
  <si>
    <t>którą odżwykę wybrać? Chodź! Wszystko Ci wyjaśnimy!</t>
  </si>
  <si>
    <t>coś mało odznak przyznajemy sobie w tej dorosłości. Pora to zmienić. 
Wstałaś z kanapy, zebrałaś się w sobie i umyłaś włosy? Nasze gratulacje! 
ps znasz już naszą linię hair rituals? Chodź szybko na tolpa.pl! 
_______
#tołpa #tolpa #włosy #hairrituals #hebe
mycie włosów</t>
  </si>
  <si>
    <t>zastanawiasz się jak efekt tafli sprawdzi się na Twoich włosach?
Próbki odżywki hair rituals czekają na Ciebie:
 w paczkach zamówionych na tolpa.pl
 w najnowszym numerze @wysokieobcasyekstra.
Sprawdź. I koniecznie daj znać. 
_____
#tołpa #tolpa #wizaz #wysokieobcasy #dodatek #próbka
odżywka laminacja</t>
  </si>
  <si>
    <t>regularność. Najważniejsza zasada pielęgnacji skóry. Jak działa u Ciebie?  
Zapisz post, będziesz mieć go zawsze pod ręką. Tak samo jak szczotkę i kosmetyki dermo body. 
________
#tołpa #tolpa #szczotkowanie
sposób na cellulit</t>
  </si>
  <si>
    <t>mróz, suche powietrze, ogrzewanie. Nasze skóry mają do tych warunków kilka zastrzeżeń. 
Chodź na Stories i dowiedz się jak odróżnić skórę odwodnioną od suchej. 
#pielegnacjatwarzy #skincare #cera 
Kosmetyki Naturalne | Pielęgnacja</t>
  </si>
  <si>
    <t>miłość od pierwszego nałożenia. 
Który kosmetyk hair rituals trafił w sam środek Twojego serca, hm? 
#opinie #pielęgnacja #włosomaniaczki 
Włosing | Wizaż</t>
  </si>
  <si>
    <t>wszystko idzie zgodnie z planem? 
______
#tołpa #tolpa 
kalendarz skóry - nawilżanie skóry - moja pielęgnacja</t>
  </si>
  <si>
    <t>powiedz szczerze. Szczeeerzeee. Lubisz myć włosy? 
______
#tołpa #tolpa #włosy
mycie włosów - pielęgnacja włosów</t>
  </si>
  <si>
    <t>w pielęgnacji ważna jest elastyczność i obserwacja. Zima to solidny bodziec dla naszej skóry. I powód do małych (albo większych?) zmian w planie. 
Twoja skóra przeżywa suchy czas? Poznaj ją z linią lipidro. To kosmetyki po brzego wypełnione masłami i olejami. 
_______
#tołpa #tolpa #zima 
pielęgnacja・zima・oleje・sucha skóra</t>
  </si>
  <si>
    <t>szczęściu trzeba pomagać. Niech będzie to nasza zasada na 2024 rok! 
Poznajcie laureatkę konkursu tołpa x Hebe „Twoja droga do skutecznej pielęgnacji”! Gratulujemy i życzymy szerokiej i zatołpionej drogi! 
ps Tak, kolejne konkursy już niebawem. Obserwujcie nas i bądźcie na bieżąco.
#nagroda #pielęgnacja #dbamosiebie 
Kosmetyki • Konkurs</t>
  </si>
  <si>
    <t>bo do tanga trzeba dwojga! 
Jaki jest Twój perfect match?
______
#tołpa #tolpa</t>
  </si>
  <si>
    <t>cellulit to nie potwór spod łóżka. Szacuje się, że ma go ok, 85% kobiet. 
Przesuń karuzelę w lewo, dowiedz się więcej i sprawdź nasze sposoby na jego redukcję. ✌
______
#tołpa #cellulit
sposób na cellulit - redukcja cellulitu</t>
  </si>
  <si>
    <t>krem nawilżona skóra, authentic. Kapitan drużyny „nawilżenie”! Nie bez powodu że otrzymał wyróżnienie Kosmetyku Wszech Czasów! Jeśli jeszcze się nie znacie, koniecznie złap go za rękę w najbliższej drogerii. 
✓ zwiększa nawilżenie nawet o 47% nawilża przez 72 h
✓ w 7 dni poprawia elastyczność nawet o 14%
✓ przywraca równowagę skórze:
- wspiera i wzmacnia mikrobiom
- nie zaburza naturalnego pH
- odbudowuje barierę hydrolipidową
PS złapiesz go w wersji BOGATEJ i LEKKIEJ. ✌
#skincare #suchaskóra #pielegnacjatwarzy
Dbam O Siebie | Kosmetyki</t>
  </si>
  <si>
    <t>brrr! Zimno się zrobiło. Czują to dłonie, uszy, nos i... nasza skóra. 
Chodź, podpowiemy Ci na co zwrócić uwagę podczas zimowej pielęgnacji! ✌
_____
#tołpa #tolpa
zimowa pielęgnacja ・ zima ・ mróz</t>
  </si>
  <si>
    <t>fanki i fani peelingu 3 enzymy, odezwijcie się w komentarzach! 
#peelingenzymatyczny #pielęgnacja #skincare 
Peeling | Enzymy | Oczyszczanie Skóry</t>
  </si>
  <si>
    <t>KONKURS! Przenieśmy się na chwilę o 7 dni w przyszłość. Ostatni goście pożegnani, naczynia biorą kąpiel w zmywarce, a gwar zamienił się w błogą ciszę... Tak rozpoczyna się poświąteczny czas dla siebie. To może być drzemka, gorąca kąpiel, peeling całego ciała. My mamy pomysły, ale chcemy posłuchać Twoich. Co zrobisz, kiedy goście już wyjdą?
Wygraj zestaw kosmetyków @tolpa_mniej_wiecej oraz relaksującą poduszkę na oczy @plantule_pillows i naprawdę odpocznij po świętach!
Czekamy na Wasze zgłoszenia!
Regulamin: https://bit.ly/4apF4uN
konkurs | zabawa | nagrody</t>
  </si>
  <si>
    <t>zatołpione paczki polecają się pod choinkę!
Złapiesz je na tolpa.pl i u naszych partnerów. 
zestawy świąteczne | prezent | pomysł na prezent
#święta #pielęgnacja #choinka</t>
  </si>
  <si>
    <t>serum do skóry głowy. Pomyśl o nim jak o serum do skóry twarzy, To ułatwi WIELKĄ SPRAWĘ pielęgnacji włosów. 
 Umyj głowę.
 Nałóż serum i delikatnie wmasuj je w skórę.
Czego możesz się spodziewać?
♡ wzmacnionych włosów od nasady,
♡ ukojenia i nawilżenia skóry głowy,
♡ lekkich i świeżych włosów.
#serum #pielęgnacja #włosing #włosy</t>
  </si>
  <si>
    <t>jeszcze szukasz? 
Chodź szybko na tolpa.pl. Czekają tam na Ciebie paczki stworzone z myślą o ludziach, których lubisz najbardziej! 
ps czy znajdziesz też rabaty? Nie zawiedziesz się! 
______
#tołpa #tolpa #zestaw #naprezent #prezent #rabat #pomyslnaprezent</t>
  </si>
  <si>
    <t>świąt, które chodzą Wam po głowie od dawna. Uściski świąteczne!✨♥️
#święta #życzenia #spokój</t>
  </si>
  <si>
    <t>promyczek? A może prawdziwa gwiazda?
Złap nasze zatołpione inspiracje dla osoby, która kocha efekt glow!
ps Kosmetyki czekają na Ciebie na tolpa.pl 
prezent | efekt glow | prezentownik
#upominek #rozświetlenie #pielęgnacja</t>
  </si>
  <si>
    <t>Reklama @tolpa_mniej_wiecej 
Zestawy świąteczne @tolpa_mniej_wiecej wiecej to idealny prezent na nadchodzące Święta 
Gotowe, pięknie zapakowane pudełka wypełnione świetnymi produktami.  
Znajdziecie tu propozycje dla mężów, chłopaków, przyjaciółek, siostry, brata, mamy i taty. A może coś dla siebie?  
Zestawy dostępne w @hebe.polska i @superpharmpoland ✌ 
#dealżycia #dealzycia #zestawy #prezenty #tołpa</t>
  </si>
  <si>
    <t>pewnie chodzi Ci po głowie noworoczne postanowienie. A może masz ich całą listę? 
My nadstawiliśmy ucha i... dowiedzieliśmy się, o co chce zadbać Twoja skóra. 
Zapisz koniecznie! 
postanowienia noworoczne | potrzeby skóry | pielęgnacja
#postanowienia #nowyrok #lista</t>
  </si>
  <si>
    <t>dobro krąży po świecie. Zagląda w różne zakamarki. I wraca ze zdwojoną siłą! 
Całą naszą trójką w składzie - Ekostraż, tołpa, Łowca Życia - zapraszamy Was do naszej świątecznej akcji!
Zrób prezent wybranemu zwierzakowi z Ekostraży i otrzymaj jedną z 50 paczek tołpa! 
Na Stories znajdziesz listy napisane łapkami:
Ragnara, Barrego, Martina, Zoi, Szczypiorka i Twarożka, Lukra, Asi, Ciapy, Reni, Grażki, Puff Puffa i Srebrniaka.
Czekamy na wiadomość od Ciebie!
_____
#tołpa #ekostraż #prezent #dlazwierząt #dobrowraca #piesek #kot #jeż #lis #gołąb #robimydobro</t>
  </si>
  <si>
    <t>jeden fałszywy ruch. I krostka zmienia się w całą krostkową wyspę. 
W 2024 rezygnujemy z wyciskania, ok? 
postanowienia noworoczne | pov | z życia wzięta
#niedoskonałości #pielęgnacja #pielęgnacjatwarzy</t>
  </si>
  <si>
    <t>w rękach kolorowe wstążki, a na głowie cała lista zadań. Czy to z Tobą minęliśmy się na drodze? 
______
#tołpa #święta</t>
  </si>
  <si>
    <t>wiemy, że święta rządzą się swoimi prawami. Jednak pozwólcie, że zostawimy tu małą radę. 
W komentarzach czekamy na zatołpione spostrzeżenia. Jak Wasza skóra reaguje na dużą dawkę ️?
______
#tolpadajerade #tołpa #tolpa #dieta #skóra</t>
  </si>
  <si>
    <t>grudzień to nie wyścig. Raczej spokojny spacerek. Można wypić kawę z cynamonem, obejrzeć dobrze znany film (w którym pada śnieg!) i uśmiechnąć się do siebie. Oczekiwanie na święta to olbrzymia dawka ciepła na serce i policzki. Tego się trzymamy. ☺️
Bądźcie z nami na ostatniej prostej do świąt. Przygotowaliśmy kilka zatołpionych niespodzianek. 
grudzień | przyjemności | świąteczny czas 
#święta #kalendarzadwentowy</t>
  </si>
  <si>
    <t>kropki na nosie, kropki na brodzie, kropki na czole. Skąd przybyły i dokąd zmierzają? Wszystkiego dowiesz się z naszej karuzeli! 
______
#tołpa #tolpa #tołpadajeradę #zaskórniki #wągry 
TOŁPA SPOSÓB NA ZASKÓRNIKI</t>
  </si>
  <si>
    <t>na Twojej skórze pojawił się wyprysk. Co robisz?
A. dotykam i skubię. 
B. jestem dzielna i zatołpiona! Oczyszczam i wyczekuję aż sobie pójdzie. 
tołpa daje radę | wypryski | niedoskonałości
#pielęgnacja #edukacja #pytanie</t>
  </si>
  <si>
    <t>krąży pogłoska, że nasze nowości hair rituals podbiły Wasze serca. 
Który kosmetyk jest Twoim -naj -naj -naj? Opowiadajcie! 
#metamorfoza #włosing #kosmetyki 
Pielęgnacja włosów | Metamorfoza | Szampon | Odżywka</t>
  </si>
  <si>
    <t>każdemu należy się „wtorkowy wieczór na kanapie”. Z maseczką. ✌
pielęgnacja | wieczór | wtorek
#friends #przyjaciele #relaks</t>
  </si>
  <si>
    <t>MASZ CZAS DO PÓŁNOCY 
ktoś trafił Cię śnieżką w czoło? A może wpadłaś na Mikołaja, który okazał się być... no właśnie, kim? 
Nie szczędź nam szczegółów! 
Regulamin: https://bit.ly/3Nea9Yi
______
#konkurs #mikołajki #tołpa #tolpa #prezent
PREZENT MIKOŁAJKI TOŁPA</t>
  </si>
  <si>
    <t>kosmetyczna bestia. Wie co, jak, kiedy i z czym. 
W karuzeli ukryliśmy dla niej świąteczny prezent!
prezent | pomysł na prezent | upominek
#prezentownik #pomysłnaprezent #święta</t>
  </si>
  <si>
    <t>hej, ciałko! Mamy coś zatołpionego dla Ciebie! ✌
______
#tołpa #tolpa 
pielęgnacja ciała - sposób na cellulit</t>
  </si>
  <si>
    <t>Nowości od @tolpa_mniej_wiecej seria Hair Rituals [reklama]
Produkty dostępne są w Hebe w promocji - 40% do 13.12
W rolce poznacie moich ulubieńców z tej serii 
#tołpa #nawilżeniewłosów #pielegnacjawlosow #hebe #hairrituals</t>
  </si>
  <si>
    <t>pora rozplątać światełka! 
Zima to wyjątkowo trudny czas dla skóry. Wiesz, że podczas mrozów traci
2 x więcej wody niż latem? Kto by pomyślał!
Rozkręć naszą karuzelę, zapamiętaj rady i włącz je do swojej codziennej pielęgnacji. 
_______
#tołpa #tolpa #pielęgnacja #rada #zima #mróz #nawilżenie #zima
TOŁPA SKÓRA ZIMA MRÓZ</t>
  </si>
  <si>
    <t>czy to najsłodsza rolka jaką dziś zobaczycie? Być może. 
Nosek Lilki wyniuchał coś ważnego w enzymatycznej paczce. Nie możemy przejść obok tego obojętnie. 
PS Zestawy prezentowe czekają na Was na tolpa.pl 
Wideo: @aussie.lilo 
______
#tołpa #tolpa #święta #prezent #owczarekaustralijski #piesek #pomyslnaprezent 
PREZENT TOŁPA POMYSŁ NA PREZENT</t>
  </si>
  <si>
    <t>znasz taką osobistość? Oznacz ją w komentarzu. 
______
#tołpa #tolpa #prezentownik #pomysłnaprezent #święta 
PREZENT POMYSŁ NA PREZENT</t>
  </si>
  <si>
    <t>https://www.instagram.com/p/C8ADZZkIQax/</t>
  </si>
  <si>
    <t>https://www.instagram.com/p/C718cMPIiU9/</t>
  </si>
  <si>
    <t>https://www.instagram.com/p/C77Re3HIInX/</t>
  </si>
  <si>
    <t>https://www.instagram.com/p/C6JE3CPI1kR/</t>
  </si>
  <si>
    <t>https://www.instagram.com/p/C8FWBb5Id6i/</t>
  </si>
  <si>
    <t>https://www.instagram.com/p/C79USaoooaQ/</t>
  </si>
  <si>
    <t>https://www.instagram.com/p/C7wjeGSIZVR/</t>
  </si>
  <si>
    <t>https://www.instagram.com/p/C8EYWy3o7DE/</t>
  </si>
  <si>
    <t>https://www.instagram.com/p/C7j9PiSo0nz/</t>
  </si>
  <si>
    <t>https://www.instagram.com/p/C7rYTgpoDn2/</t>
  </si>
  <si>
    <t>https://www.instagram.com/p/C7yYrqdIv0t/</t>
  </si>
  <si>
    <t>https://www.instagram.com/p/C7PCr1LoqhR/</t>
  </si>
  <si>
    <t>https://www.instagram.com/p/C7Rev58IYWZ/</t>
  </si>
  <si>
    <t>https://www.instagram.com/p/C7eZMbqILfb/</t>
  </si>
  <si>
    <t>https://www.instagram.com/p/C7hUvohojF5/</t>
  </si>
  <si>
    <t>https://www.instagram.com/p/C7Ll0oHIMWp/</t>
  </si>
  <si>
    <t>https://www.instagram.com/p/C7GsT7QIZIc/</t>
  </si>
  <si>
    <t>https://www.instagram.com/p/C7E6UkNIUG4/</t>
  </si>
  <si>
    <t>https://www.instagram.com/p/C7WcQBmoVcy/</t>
  </si>
  <si>
    <t>https://www.instagram.com/p/C61BxWhI-ZJ/</t>
  </si>
  <si>
    <t>https://www.instagram.com/p/C7BQCs-o87R/</t>
  </si>
  <si>
    <t>https://www.instagram.com/p/C66TBlSoihc/</t>
  </si>
  <si>
    <t>https://www.instagram.com/p/C69Ey_MoSCh/</t>
  </si>
  <si>
    <t>https://www.instagram.com/p/C7lYD4BITgK/</t>
  </si>
  <si>
    <t>https://www.instagram.com/p/C6svHcvINOv/</t>
  </si>
  <si>
    <t>https://www.instagram.com/p/C6arQXyoySn/</t>
  </si>
  <si>
    <t>https://www.instagram.com/p/C6JtghgtHlG/</t>
  </si>
  <si>
    <t>https://www.instagram.com/p/C6WaUe0IJnb/</t>
  </si>
  <si>
    <t>https://www.instagram.com/p/C6ZH4mzIC-w/</t>
  </si>
  <si>
    <t>https://www.instagram.com/p/C6O10LYoeQ6/</t>
  </si>
  <si>
    <t>https://www.instagram.com/p/C6xwFOqo2cM/</t>
  </si>
  <si>
    <t>https://www.instagram.com/p/C6f-9wyIq9_/</t>
  </si>
  <si>
    <t>https://www.instagram.com/p/C6v4fZ9IiW7/</t>
  </si>
  <si>
    <t>https://www.instagram.com/p/C6BbCRSoA05/</t>
  </si>
  <si>
    <t>https://www.instagram.com/p/C6HUQYYIJN5/</t>
  </si>
  <si>
    <t>https://www.instagram.com/p/C6dvof_orQw/</t>
  </si>
  <si>
    <t>https://www.instagram.com/p/C5s7DcLsk_A/</t>
  </si>
  <si>
    <t>https://www.instagram.com/p/C539Ad_rLaq/</t>
  </si>
  <si>
    <t>https://www.instagram.com/p/C5l7DAAsfrb/</t>
  </si>
  <si>
    <t>https://www.instagram.com/p/C5bEhF3or95/</t>
  </si>
  <si>
    <t>https://www.instagram.com/p/C5772ZzIM_-/</t>
  </si>
  <si>
    <t>https://www.instagram.com/p/C5yAAEuobE_/</t>
  </si>
  <si>
    <t>https://www.instagram.com/p/C5gWk8FoGpG/</t>
  </si>
  <si>
    <t>https://www.instagram.com/p/C5V6koIt9Po/</t>
  </si>
  <si>
    <t>https://www.instagram.com/p/C5YFBf5Lufe/</t>
  </si>
  <si>
    <t>https://www.instagram.com/p/C5qgKRRoJ9Y/</t>
  </si>
  <si>
    <t>https://www.instagram.com/p/C5TfbLRt36W/</t>
  </si>
  <si>
    <t>https://www.instagram.com/p/C5QoUisMPGa/</t>
  </si>
  <si>
    <t>https://www.instagram.com/p/C5A5H0GoL0g/</t>
  </si>
  <si>
    <t>https://www.instagram.com/p/C42rxJUoLsq/</t>
  </si>
  <si>
    <t>https://www.instagram.com/p/C4vkA6qIRUO/</t>
  </si>
  <si>
    <t>https://www.instagram.com/p/C4-cjFaoikj/</t>
  </si>
  <si>
    <t>https://www.instagram.com/p/C5D_NY_IkIo/</t>
  </si>
  <si>
    <t>https://www.instagram.com/p/C41Y0IiIpdp/</t>
  </si>
  <si>
    <t>https://www.instagram.com/p/C48ncSfIcah/</t>
  </si>
  <si>
    <t>https://www.instagram.com/p/C4qig9lIXHJ/</t>
  </si>
  <si>
    <t>https://www.instagram.com/p/C5GX3QlMZ3X/</t>
  </si>
  <si>
    <t>https://www.instagram.com/p/C4oCKVuopVU/</t>
  </si>
  <si>
    <t>https://www.instagram.com/p/C4ig2fqNEwu/</t>
  </si>
  <si>
    <t>https://www.instagram.com/p/C4xicJqIkEW/</t>
  </si>
  <si>
    <t>https://www.instagram.com/p/C4P7n0sIj0y/</t>
  </si>
  <si>
    <t>https://www.instagram.com/p/C4QMNn4r7yy/</t>
  </si>
  <si>
    <t>https://www.instagram.com/p/C4P4YAgIAhB/</t>
  </si>
  <si>
    <t>https://www.instagram.com/p/C4S64vLoLVo/</t>
  </si>
  <si>
    <t>https://www.instagram.com/p/C4bJjw_L8xM/</t>
  </si>
  <si>
    <t>https://www.instagram.com/p/C4fsW6zMUp5/</t>
  </si>
  <si>
    <t>https://www.instagram.com/p/C4Ns5oHoKzv/</t>
  </si>
  <si>
    <t>https://www.instagram.com/p/C4dm_Pfor9R/</t>
  </si>
  <si>
    <t>https://www.instagram.com/p/C4OIEtWopxO/</t>
  </si>
  <si>
    <t>https://www.instagram.com/p/C4YPlwkNv3K/</t>
  </si>
  <si>
    <t>https://www.instagram.com/p/C4iJoeBoowt/</t>
  </si>
  <si>
    <t>https://www.instagram.com/p/C4Ykf6TucBf/</t>
  </si>
  <si>
    <t>https://www.instagram.com/p/C4LoLDkojEu/</t>
  </si>
  <si>
    <t>https://www.instagram.com/p/C3-wtQ9otJj/</t>
  </si>
  <si>
    <t>https://www.instagram.com/p/C3xdWDxI-F_/</t>
  </si>
  <si>
    <t>https://www.instagram.com/p/C33Il97Izei/</t>
  </si>
  <si>
    <t>https://www.instagram.com/p/C4IlH0jo1dx/</t>
  </si>
  <si>
    <t>https://www.instagram.com/p/C4Du4pyoiK4/</t>
  </si>
  <si>
    <t>https://www.instagram.com/p/C4LshWyoQY2/</t>
  </si>
  <si>
    <t>https://www.instagram.com/p/C35nq13on9W/</t>
  </si>
  <si>
    <t>https://www.instagram.com/p/C38AoDco-aK/</t>
  </si>
  <si>
    <t>https://www.instagram.com/p/C3nWysmoOec/</t>
  </si>
  <si>
    <t>https://www.instagram.com/p/C30RKRYtctm/</t>
  </si>
  <si>
    <t>https://www.instagram.com/p/C3su5wjIJ0T/</t>
  </si>
  <si>
    <t>https://www.instagram.com/p/C3LXaRvIeyt/</t>
  </si>
  <si>
    <t>https://www.instagram.com/p/C3IUrfkoCkH/</t>
  </si>
  <si>
    <t>https://www.instagram.com/p/C3aiHleIMvW/</t>
  </si>
  <si>
    <t>https://www.instagram.com/p/C3DNkZtox9B/</t>
  </si>
  <si>
    <t>https://www.instagram.com/p/C3h3b1Louhc/</t>
  </si>
  <si>
    <t>https://www.instagram.com/p/C3TC_rgPMJm/</t>
  </si>
  <si>
    <t>https://www.instagram.com/p/C3QOJP4oRGy/</t>
  </si>
  <si>
    <t>https://www.instagram.com/p/C3GYOYvISNV/</t>
  </si>
  <si>
    <t>https://www.instagram.com/p/C3NstkvoTGQ/</t>
  </si>
  <si>
    <t>https://www.instagram.com/p/C3dWR9WIVCF/</t>
  </si>
  <si>
    <t>https://www.instagram.com/p/C3mc-XCohRl/</t>
  </si>
  <si>
    <t>https://www.instagram.com/p/C2vUCzVtDXo/</t>
  </si>
  <si>
    <t>https://www.instagram.com/p/C3V01VlInYn/</t>
  </si>
  <si>
    <t>https://www.instagram.com/p/C2PgV_tIV2f/</t>
  </si>
  <si>
    <t>https://www.instagram.com/p/C2StcaMIA1j/</t>
  </si>
  <si>
    <t>https://www.instagram.com/p/C2-iPKZoWMI/</t>
  </si>
  <si>
    <t>https://www.instagram.com/p/C2fNx5qo9WN/</t>
  </si>
  <si>
    <t>https://www.instagram.com/p/C27VHxMosls/</t>
  </si>
  <si>
    <t>https://www.instagram.com/p/C2YGpo9I96g/</t>
  </si>
  <si>
    <t>https://www.instagram.com/p/C2dDnkIILKL/</t>
  </si>
  <si>
    <t>https://www.instagram.com/p/C2p9DqooOPa/</t>
  </si>
  <si>
    <t>https://www.instagram.com/p/C20AgSdIfoL/</t>
  </si>
  <si>
    <t>https://www.instagram.com/p/C2hjff2ogZr/</t>
  </si>
  <si>
    <t>https://www.instagram.com/p/C1zjb94oNnY/</t>
  </si>
  <si>
    <t>https://www.instagram.com/p/C2IXh3RIgLR/</t>
  </si>
  <si>
    <t>https://www.instagram.com/p/C2KlxVuI9vY/</t>
  </si>
  <si>
    <t>https://www.instagram.com/p/C1uLsFoocek/</t>
  </si>
  <si>
    <t>https://www.instagram.com/p/C2NFhRgoKXs/</t>
  </si>
  <si>
    <t>https://www.instagram.com/p/C2sELBcogWf/</t>
  </si>
  <si>
    <t>https://www.instagram.com/p/C2AciKtImdf/</t>
  </si>
  <si>
    <t>https://www.instagram.com/p/C2CaOOpoDtD/</t>
  </si>
  <si>
    <t>https://www.instagram.com/p/C1rGATkoFf5/</t>
  </si>
  <si>
    <t>https://www.instagram.com/p/C143o2EI5yM/</t>
  </si>
  <si>
    <t>https://www.instagram.com/p/C160Pssodgg/</t>
  </si>
  <si>
    <t>https://www.instagram.com/p/C1mijlRIQTS/</t>
  </si>
  <si>
    <t>https://www.instagram.com/p/C1CWsmGoXKS/</t>
  </si>
  <si>
    <t>https://www.instagram.com/p/C1ALr45sjrn/</t>
  </si>
  <si>
    <t>https://www.instagram.com/p/C1csfriom7p/</t>
  </si>
  <si>
    <t>https://www.instagram.com/p/C1Bz_wmMvkJ/</t>
  </si>
  <si>
    <t>https://www.instagram.com/p/C1NIOM1ISp4/</t>
  </si>
  <si>
    <t>https://www.instagram.com/p/C08lbZ0MCGz/</t>
  </si>
  <si>
    <t>https://www.instagram.com/p/C1AA-qEII-T/</t>
  </si>
  <si>
    <t>https://www.instagram.com/p/C1fEpU0ol9e/</t>
  </si>
  <si>
    <t>https://www.instagram.com/p/C04ZqUuoWEL/</t>
  </si>
  <si>
    <t>https://www.instagram.com/p/C1XdPERIUeD/</t>
  </si>
  <si>
    <t>https://www.instagram.com/p/C1Kr1cFLaCU/</t>
  </si>
  <si>
    <t>https://www.instagram.com/p/C1IG-kZLCv6/</t>
  </si>
  <si>
    <t>https://www.instagram.com/p/C0cHTTyMqEP/</t>
  </si>
  <si>
    <t>https://www.instagram.com/p/C0eSNf1s0tK/</t>
  </si>
  <si>
    <t>https://www.instagram.com/p/C01kNfeIKT3/</t>
  </si>
  <si>
    <t>https://www.instagram.com/p/C0rReLRMevs/</t>
  </si>
  <si>
    <t>https://www.instagram.com/p/C0wpi-nonPZ/</t>
  </si>
  <si>
    <t>https://www.instagram.com/p/C0g4nbgs-R7/</t>
  </si>
  <si>
    <t>https://www.instagram.com/p/C0zIPZioOTG/</t>
  </si>
  <si>
    <t>https://www.instagram.com/p/C12KnWSoq89/</t>
  </si>
  <si>
    <t>https://www.instagram.com/p/C0oPII6tz09/</t>
  </si>
  <si>
    <t>https://www.instagram.com/p/C0jc9THMWH2/</t>
  </si>
  <si>
    <t>https://www.instagram.com/p/C0tV6FSs1ti/</t>
  </si>
  <si>
    <t>https://www.instagram.com/p/C0mLwAdskgo/</t>
  </si>
  <si>
    <t>2024-06-09T15:58:48.000Z</t>
  </si>
  <si>
    <t>2024-06-05T17:46:50.000Z</t>
  </si>
  <si>
    <t>2024-06-07T19:39:58.000Z</t>
  </si>
  <si>
    <t>2024-04-24T11:01:58.000Z</t>
  </si>
  <si>
    <t>2024-06-11T17:17:45.000Z</t>
  </si>
  <si>
    <t>2024-06-08T14:28:40.000Z</t>
  </si>
  <si>
    <t>2024-06-03T15:31:13.000Z</t>
  </si>
  <si>
    <t>2024-06-11T08:20:10.000Z</t>
  </si>
  <si>
    <t>2024-05-29T18:10:53.000Z</t>
  </si>
  <si>
    <t>2024-06-01T15:17:27.000Z</t>
  </si>
  <si>
    <t>2024-06-04T08:35:26.000Z</t>
  </si>
  <si>
    <t>2024-05-21T15:09:48.000Z</t>
  </si>
  <si>
    <t>2024-05-22T13:53:30.000Z</t>
  </si>
  <si>
    <t>2024-05-27T14:15:31.000Z</t>
  </si>
  <si>
    <t>2024-05-28T17:33:56.000Z</t>
  </si>
  <si>
    <t>2024-05-20T06:59:52.000Z</t>
  </si>
  <si>
    <t>2024-05-18T09:20:22.000Z</t>
  </si>
  <si>
    <t>2024-05-17T16:44:18.000Z</t>
  </si>
  <si>
    <t>2024-05-24T12:27:03.000Z</t>
  </si>
  <si>
    <t>2024-05-11T12:41:33.000Z</t>
  </si>
  <si>
    <t>2024-05-16T06:37:09.000Z</t>
  </si>
  <si>
    <t>2024-05-13T13:49:09.000Z</t>
  </si>
  <si>
    <t>2024-05-14T15:41:55.000Z</t>
  </si>
  <si>
    <t>2024-05-30T07:19:52.000Z</t>
  </si>
  <si>
    <t>2024-05-08T07:24:37.000Z</t>
  </si>
  <si>
    <t>2024-05-01T07:04:33.000Z</t>
  </si>
  <si>
    <t>2024-04-24T16:57:09.000Z</t>
  </si>
  <si>
    <t>2024-04-29T15:19:37.000Z</t>
  </si>
  <si>
    <t>2024-04-30T16:36:14.000Z</t>
  </si>
  <si>
    <t>2024-04-26T16:45:57.000Z</t>
  </si>
  <si>
    <t>2024-05-10T06:09:16.000Z</t>
  </si>
  <si>
    <t>2024-05-03T08:33:00.000Z</t>
  </si>
  <si>
    <t>2024-05-09T12:44:36.000Z</t>
  </si>
  <si>
    <t>2024-04-21T11:41:49.000Z</t>
  </si>
  <si>
    <t>2024-04-23T18:38:01.000Z</t>
  </si>
  <si>
    <t>2024-05-02T11:40:32.000Z</t>
  </si>
  <si>
    <t>2024-04-13T12:37:32.000Z</t>
  </si>
  <si>
    <t>2024-04-17T19:26:15.000Z</t>
  </si>
  <si>
    <t>2024-04-10T19:22:48.000Z</t>
  </si>
  <si>
    <t>2024-04-06T14:13:54.000Z</t>
  </si>
  <si>
    <t>2024-04-19T08:33:06.000Z</t>
  </si>
  <si>
    <t>2024-04-15T11:57:39.000Z</t>
  </si>
  <si>
    <t>2024-04-08T15:27:55.000Z</t>
  </si>
  <si>
    <t>2024-04-04T14:11:33.000Z</t>
  </si>
  <si>
    <t>2024-04-05T10:49:08.000Z</t>
  </si>
  <si>
    <t>2024-04-12T14:04:04.000Z</t>
  </si>
  <si>
    <t>2024-04-03T15:35:06.000Z</t>
  </si>
  <si>
    <t>2024-04-02T12:55:07.000Z</t>
  </si>
  <si>
    <t>2024-03-27T10:14:05.000Z</t>
  </si>
  <si>
    <t>2024-03-23T11:04:59.000Z</t>
  </si>
  <si>
    <t>2024-03-20T16:42:33.000Z</t>
  </si>
  <si>
    <t>2024-03-26T11:30:07.000Z</t>
  </si>
  <si>
    <t>2024-03-28T15:04:59.000Z</t>
  </si>
  <si>
    <t>2024-03-22T23:00:34.000Z</t>
  </si>
  <si>
    <t>2024-03-25T18:22:37.000Z</t>
  </si>
  <si>
    <t>2024-03-18T17:53:14.000Z</t>
  </si>
  <si>
    <t>2024-03-29T13:18:54.000Z</t>
  </si>
  <si>
    <t>2024-03-17T18:32:38.000Z</t>
  </si>
  <si>
    <t>2024-03-15T15:05:09.000Z</t>
  </si>
  <si>
    <t>2024-03-21T11:09:12.000Z</t>
  </si>
  <si>
    <t>2024-03-08T09:56:02.000Z</t>
  </si>
  <si>
    <t>2024-03-08T12:21:35.000Z</t>
  </si>
  <si>
    <t>2024-03-08T09:24:46.000Z</t>
  </si>
  <si>
    <t>2024-03-09T13:44:26.000Z</t>
  </si>
  <si>
    <t>2024-03-12T18:26:34.000Z</t>
  </si>
  <si>
    <t>2024-03-14T12:47:36.000Z</t>
  </si>
  <si>
    <t>2024-03-07T13:06:01.000Z</t>
  </si>
  <si>
    <t>2024-03-13T17:22:12.000Z</t>
  </si>
  <si>
    <t>2024-03-07T17:04:00.000Z</t>
  </si>
  <si>
    <t>2024-03-11T15:25:37.000Z</t>
  </si>
  <si>
    <t>2024-03-15T11:43:37.000Z</t>
  </si>
  <si>
    <t>2024-03-11T18:25:45.000Z</t>
  </si>
  <si>
    <t>2024-03-06T17:49:02.000Z</t>
  </si>
  <si>
    <t>2024-03-01T17:50:56.000Z</t>
  </si>
  <si>
    <t>2024-02-25T13:51:21.000Z</t>
  </si>
  <si>
    <t>2024-02-27T18:46:28.000Z</t>
  </si>
  <si>
    <t>2024-03-05T13:21:51.000Z</t>
  </si>
  <si>
    <t>2024-03-03T16:10:57.000Z</t>
  </si>
  <si>
    <t>2024-03-06T18:24:13.000Z</t>
  </si>
  <si>
    <t>2024-02-28T17:55:30.000Z</t>
  </si>
  <si>
    <t>2024-02-29T16:12:03.000Z</t>
  </si>
  <si>
    <t>2024-02-21T15:41:42.000Z</t>
  </si>
  <si>
    <t>2024-02-26T16:02:36.000Z</t>
  </si>
  <si>
    <t>2024-02-23T17:48:34.000Z</t>
  </si>
  <si>
    <t>2024-02-10T18:49:00.000Z</t>
  </si>
  <si>
    <t>2024-02-09T14:26:46.000Z</t>
  </si>
  <si>
    <t>2024-02-16T16:10:48.000Z</t>
  </si>
  <si>
    <t>2024-02-07T14:48:26.000Z</t>
  </si>
  <si>
    <t>2024-02-19T12:31:29.000Z</t>
  </si>
  <si>
    <t>2024-02-13T18:25:35.000Z</t>
  </si>
  <si>
    <t>2024-02-12T16:03:36.000Z</t>
  </si>
  <si>
    <t>2024-02-08T20:21:03.000Z</t>
  </si>
  <si>
    <t>2024-02-11T16:33:51.000Z</t>
  </si>
  <si>
    <t>2024-02-17T18:24:49.000Z</t>
  </si>
  <si>
    <t>2024-02-21T07:16:28.000Z</t>
  </si>
  <si>
    <t>2024-01-30T21:20:12.000Z</t>
  </si>
  <si>
    <t>2024-02-14T20:17:52.000Z</t>
  </si>
  <si>
    <t>2024-01-18T12:51:59.000Z</t>
  </si>
  <si>
    <t>2024-01-19T18:44:56.000Z</t>
  </si>
  <si>
    <t>2024-02-05T19:13:41.000Z</t>
  </si>
  <si>
    <t>2024-01-24T15:17:37.000Z</t>
  </si>
  <si>
    <t>2024-02-04T13:20:30.000Z</t>
  </si>
  <si>
    <t>2024-01-21T21:00:38.000Z</t>
  </si>
  <si>
    <t>2024-01-23T19:10:21.000Z</t>
  </si>
  <si>
    <t>2024-01-28T19:23:49.000Z</t>
  </si>
  <si>
    <t>2024-02-01T17:05:40.000Z</t>
  </si>
  <si>
    <t>2024-01-25T13:05:50.000Z</t>
  </si>
  <si>
    <t>2024-01-07T16:20:17.000Z</t>
  </si>
  <si>
    <t>2024-01-15T18:20:17.000Z</t>
  </si>
  <si>
    <t>2024-01-16T15:03:12.000Z</t>
  </si>
  <si>
    <t>2024-01-05T14:16:34.000Z</t>
  </si>
  <si>
    <t>2024-01-17T14:19:07.000Z</t>
  </si>
  <si>
    <t>2024-01-29T15:03:48.000Z</t>
  </si>
  <si>
    <t>2024-01-12T16:32:44.000Z</t>
  </si>
  <si>
    <t>2024-01-13T10:48:22.000Z</t>
  </si>
  <si>
    <t>2024-01-04T09:29:10.000Z</t>
  </si>
  <si>
    <t>2024-01-09T17:53:00.000Z</t>
  </si>
  <si>
    <t>2024-01-10T12:01:50.000Z</t>
  </si>
  <si>
    <t>2024-01-02T15:06:07.000Z</t>
  </si>
  <si>
    <t>2023-12-19T13:46:10.000Z</t>
  </si>
  <si>
    <t>2023-12-18T17:31:28.000Z</t>
  </si>
  <si>
    <t>2023-12-29T19:18:47.000Z</t>
  </si>
  <si>
    <t>2023-12-19T08:42:57.000Z</t>
  </si>
  <si>
    <t>2023-12-23T18:11:20.000Z</t>
  </si>
  <si>
    <t>2023-12-17T07:59:27.000Z</t>
  </si>
  <si>
    <t>2023-12-18T15:57:55.000Z</t>
  </si>
  <si>
    <t>2023-12-30T17:27:48.000Z</t>
  </si>
  <si>
    <t>2023-12-15T16:59:40.000Z</t>
  </si>
  <si>
    <t>2023-12-27T18:27:21.000Z</t>
  </si>
  <si>
    <t>2023-12-22T19:24:48.000Z</t>
  </si>
  <si>
    <t>2023-12-21T19:39:37.000Z</t>
  </si>
  <si>
    <t>2023-12-04T17:20:30.000Z</t>
  </si>
  <si>
    <t>2023-12-05T13:34:19.000Z</t>
  </si>
  <si>
    <t>2023-12-14T14:34:08.000Z</t>
  </si>
  <si>
    <t>2023-12-10T14:37:59.000Z</t>
  </si>
  <si>
    <t>2023-12-12T16:44:33.000Z</t>
  </si>
  <si>
    <t>2023-12-06T13:48:23.000Z</t>
  </si>
  <si>
    <t>2023-12-13T15:51:14.000Z</t>
  </si>
  <si>
    <t>2024-01-08T16:41:06.000Z</t>
  </si>
  <si>
    <t>2023-12-09T10:20:46.000Z</t>
  </si>
  <si>
    <t>2023-12-07T13:44:25.000Z</t>
  </si>
  <si>
    <t>2023-12-11T10:06:05.000Z</t>
  </si>
  <si>
    <t>2023-12-08T15:11:47.000Z</t>
  </si>
  <si>
    <t>Znacie już nasze kultowe produkty?  Kupicie je teraz na promo 1+1!  #maskawasabi #hairytalecosmetics #wlosomaniaczka #wlosing #promoalert #nuttycowash</t>
  </si>
  <si>
    <t>Wydobądź skręt z HAIRMOJI ❤️ #pielegnacjawlosow #hairytalecosmetics #hairmoji #wydobywanieskrętu #kreconewlosy</t>
  </si>
  <si>
    <t>Kto też ma taki problem?  Przychodzimy z rozwiązaniem!❤️ #pielegnacjawlosow #scrunchie #miniscrunchies #scrunchies #hairytalecosmetics #silkscrunchies</t>
  </si>
  <si>
    <t>A ty znasz już nasze odżywki HAIRMOJI?  #wlosing #pielegnacjawlosow #hairmoji #odzywkadowłosów</t>
  </si>
  <si>
    <t>Jak wrażenia po nowym sezonie Bridgertonów? #scrunchies #gumkijedwabne #wlosing #bridgerton #jedwab</t>
  </si>
  <si>
    <t>Stres to chleb powszedni każdej Panny Młodej!  dlatego warto mieć pod ręką wcierke Wasabi, żeby nie martwić sie problemem włosów   A wy co wcieracie?  #pannamłoda #wesele2024 #zapuszczanie #wlosy</t>
  </si>
  <si>
    <t>Idealne wykonczenie kazdej pielegnacji  idealne serum z ochrona UV i zapachem slodkiej mirabelki   #wlosy #wlosing #loki #serum #lato</t>
  </si>
  <si>
    <t>Pamiętajcie, że najważniejsza jest REGULARNOŚĆ! ‍♀️ Wcierkę Hairmoji kupicie stacjonarnie w @Hebe Polska oraz online @Napieknewlosy.pl włosowy sklep ❤️</t>
  </si>
  <si>
    <t>A ty co wybierasz?  Chlodzaca wcierke Cool moon?  Czy rozgrzewajaca On fire?  #wcierka #wcierki #zapuszczaniewłosów #pielegnacja #wlosy</t>
  </si>
  <si>
    <t>Satyna to nie materiał, a rodzaj splotu nici! Wiedziałaś o tym?  @Napieknewlosy.pl włosowy sklep @Anna  #scrunchies #gumkadowłosów</t>
  </si>
  <si>
    <t>Wiemy że wchodzicie na naszego instagrama popatrzeć na te wyjatkowe opakowania  nie ma co sie wstydzić też to robimy ✨ #kosmetyki #pielegnacja #wlosy #wlosing</t>
  </si>
  <si>
    <t>Dziekujemy za wsparcie każdemu kto w marcu zakupił naszego Seal The Deala   Razem przekazalismy 2500zl dla @ZOO Wroclaw  #wlosy #wlosing #laminacja #foki #foczka @Anna</t>
  </si>
  <si>
    <t>Objętość czy wygładzenie? Poznaj nasze dwie bestsellerowe maski - BIANA I OATME ❤️  Maska emolientowa BIANA - zawiera olej z pigwowca japońskiego, kiełków pszenicy i nasion lnu. Hydrolizowane estry oleju jojoba wygładzają i dociążają wszelkie odstające włoski i ujarzmiają puch!  Maska proteinowa OATME - doproteinowanie zapewniają dwa rodzaje ekstraktów z owsa, a za objętość odpowiada mąka owsiana! Obie masku są niezwykle gęste i wydajne, a także napakowane składnikami naturalnymi  Maski znajdziesz w  @Napieknewlosy.pl włosowy sklep, a także stacjonarnie w @Hebe Polska</t>
  </si>
  <si>
    <t>Oznacz osobe która musi Ci kupić nasze kosmetyki ✨    #wlosy #wlosing #pielegnacja #zakupy</t>
  </si>
  <si>
    <t>od razu lepiej ❤️ @Napieknewlosy.pl włosowy sklep #wlosing #pielegnacjawlosow</t>
  </si>
  <si>
    <t>Ile produktów do włosów używacie?✨ @marcin.flips @Napieknewlosy.pl włosowy sklep</t>
  </si>
  <si>
    <t>Dzisiaj obchodzimy światowy dzień foki!  #sealover</t>
  </si>
  <si>
    <t>Nie bez powodu ten kosmetyk nazywa się „Liquid Gold” ✨</t>
  </si>
  <si>
    <t>Chłopaki z drużyny KTS Flot Warszawa postanowili złożyć Wam życzenia. Udanych włosingów ❤️</t>
  </si>
  <si>
    <t>Pamiętacie, żeby regularnie stosować serum silikonowe? Znajdziecie je w @Napieknewlosy.pl włosowy sklep ✨ #serum #shine #shineonyou #hairytalecosmetics #hairtok #pielęgnacjawłosów #włosing #włosomaniaczki #włosomaniaczka #napieknewlosy</t>
  </si>
  <si>
    <t>Używaliście już HAIRMOJI On Fire?</t>
  </si>
  <si>
    <t>shareCount</t>
  </si>
  <si>
    <t>playCount</t>
  </si>
  <si>
    <t>isSlideshow</t>
  </si>
  <si>
    <t>false</t>
  </si>
  <si>
    <t>diggCount</t>
  </si>
  <si>
    <t>createTimeISO</t>
  </si>
  <si>
    <t>2024-06-11T13:43:47.000Z</t>
  </si>
  <si>
    <t>2024-06-07T13:36:57.000Z</t>
  </si>
  <si>
    <t>2024-06-06T11:43:20.000Z</t>
  </si>
  <si>
    <t>2024-06-05T11:37:32.000Z</t>
  </si>
  <si>
    <t>2024-05-30T17:16:39.000Z</t>
  </si>
  <si>
    <t>2024-05-27T10:47:20.000Z</t>
  </si>
  <si>
    <t>2024-05-14T07:51:03.000Z</t>
  </si>
  <si>
    <t>2024-05-13T12:56:13.000Z</t>
  </si>
  <si>
    <t>2024-05-07T11:05:58.000Z</t>
  </si>
  <si>
    <t>2024-04-30T10:17:30.000Z</t>
  </si>
  <si>
    <t>2024-04-15T10:35:33.000Z</t>
  </si>
  <si>
    <t>2024-04-10T11:23:12.000Z</t>
  </si>
  <si>
    <t>2024-04-09T11:50:09.000Z</t>
  </si>
  <si>
    <t>2024-04-08T12:53:02.000Z</t>
  </si>
  <si>
    <t>2024-04-02T11:30:38.000Z</t>
  </si>
  <si>
    <t>2024-03-25T10:44:56.000Z</t>
  </si>
  <si>
    <t>2024-03-22T13:15:29.000Z</t>
  </si>
  <si>
    <t>2024-03-14T17:27:04.000Z</t>
  </si>
  <si>
    <t>2024-03-08T14:02:24.000Z</t>
  </si>
  <si>
    <t>2024-03-04T10:12:47.000Z</t>
  </si>
  <si>
    <t>2024-02-22T10:57:17.000Z</t>
  </si>
  <si>
    <t>2024-02-21T12:21:34.000Z</t>
  </si>
  <si>
    <t>commentCount</t>
  </si>
  <si>
    <t>collectCount</t>
  </si>
  <si>
    <t>webVideoUrl</t>
  </si>
  <si>
    <t>https://www.tiktok.com/@hairytalecosmetics/video/7379240933440752928</t>
  </si>
  <si>
    <t>https://www.tiktok.com/@hairytalecosmetics/video/7377754850148306209</t>
  </si>
  <si>
    <t>https://www.tiktok.com/@hairytalecosmetics/video/7377354493576367393</t>
  </si>
  <si>
    <t>https://www.tiktok.com/@hairytalecosmetics/video/7376981911735930145</t>
  </si>
  <si>
    <t>https://www.tiktok.com/@hairytalecosmetics/video/7374842790037032224</t>
  </si>
  <si>
    <t>https://www.tiktok.com/@hairytalecosmetics/video/7373629173983743264</t>
  </si>
  <si>
    <t>https://www.tiktok.com/@hairytalecosmetics/video/7368759648498896160</t>
  </si>
  <si>
    <t>https://www.tiktok.com/@hairytalecosmetics/video/7368467203206745377</t>
  </si>
  <si>
    <t>https://www.tiktok.com/@hairytalecosmetics/video/7366212302124666145</t>
  </si>
  <si>
    <t>https://www.tiktok.com/@hairytalecosmetics/video/7363602191224933665</t>
  </si>
  <si>
    <t>https://www.tiktok.com/@hairytalecosmetics/video/7358040574781361441</t>
  </si>
  <si>
    <t>https://www.tiktok.com/@hairytalecosmetics/video/7356197434801884448</t>
  </si>
  <si>
    <t>https://www.tiktok.com/@hairytalecosmetics/video/7355833294459637024</t>
  </si>
  <si>
    <t>https://www.tiktok.com/@hairytalecosmetics/video/7355478419775163680</t>
  </si>
  <si>
    <t>https://www.tiktok.com/@hairytalecosmetics/video/7353230674012278049</t>
  </si>
  <si>
    <t>https://www.tiktok.com/@hairytalecosmetics/video/7350250198196653344</t>
  </si>
  <si>
    <t>https://www.tiktok.com/@hairytalecosmetics/video/7349175746071416096</t>
  </si>
  <si>
    <t>https://www.tiktok.com/@hairytalecosmetics/video/7346271909090282784</t>
  </si>
  <si>
    <t>https://www.tiktok.com/@hairytalecosmetics/video/7343992656785100064</t>
  </si>
  <si>
    <t>https://www.tiktok.com/@hairytalecosmetics/video/7342449110680685856</t>
  </si>
  <si>
    <t>https://www.tiktok.com/@hairytalecosmetics/video/7338378665245396257</t>
  </si>
  <si>
    <t>https://www.tiktok.com/@hairytalecosmetics/video/7338029297946430753</t>
  </si>
  <si>
    <t>musicMeta/musicName</t>
  </si>
  <si>
    <t>original sound</t>
  </si>
  <si>
    <t>NANANA COLA IAN ASHER EDIT Out Now On SoundCloud</t>
  </si>
  <si>
    <t>espresso sabrina</t>
  </si>
  <si>
    <t>Bridgerton (Theme)</t>
  </si>
  <si>
    <t>Im In Love Im Obsessed Rihanna x Casa Di Remix</t>
  </si>
  <si>
    <t>Hip Hop Background(814204)</t>
  </si>
  <si>
    <t>honeypie</t>
  </si>
  <si>
    <t>IG</t>
  </si>
  <si>
    <t>dźwięk oryginalny</t>
  </si>
  <si>
    <t>i like the way you kiss me</t>
  </si>
  <si>
    <t>WAIT FOR SUMMER</t>
  </si>
  <si>
    <t>moje smutki leczy forsa</t>
  </si>
  <si>
    <t>Guantanamera (She's Hot)</t>
  </si>
  <si>
    <t>som original</t>
  </si>
  <si>
    <t>HERO</t>
  </si>
  <si>
    <t>how i love being a woman</t>
  </si>
  <si>
    <t>2024-06-11T11:49:30.000Z</t>
  </si>
  <si>
    <t>2024-06-03T14:03:41.000Z</t>
  </si>
  <si>
    <t>2024-06-01T10:59:50.000Z</t>
  </si>
  <si>
    <t>2024-05-29T08:29:21.000Z</t>
  </si>
  <si>
    <t>2024-05-28T12:53:26.000Z</t>
  </si>
  <si>
    <t>2024-05-27T11:12:13.000Z</t>
  </si>
  <si>
    <t>2024-05-24T15:30:34.000Z</t>
  </si>
  <si>
    <t>2024-05-22T14:18:19.000Z</t>
  </si>
  <si>
    <t>2024-05-17T12:27:12.000Z</t>
  </si>
  <si>
    <t>2024-05-15T14:35:39.000Z</t>
  </si>
  <si>
    <t>2024-05-13T13:04:59.000Z</t>
  </si>
  <si>
    <t>2024-05-10T11:42:12.000Z</t>
  </si>
  <si>
    <t>2024-05-06T11:59:16.000Z</t>
  </si>
  <si>
    <t>2024-05-02T10:10:24.000Z</t>
  </si>
  <si>
    <t>2024-04-30T09:57:37.000Z</t>
  </si>
  <si>
    <t>2024-04-29T10:28:55.000Z</t>
  </si>
  <si>
    <t>2024-04-26T08:55:42.000Z</t>
  </si>
  <si>
    <t>2024-04-24T13:49:49.000Z</t>
  </si>
  <si>
    <t>2024-04-19T09:42:12.000Z</t>
  </si>
  <si>
    <t>2024-04-16T13:33:44.000Z</t>
  </si>
  <si>
    <t>2024-04-16T10:38:06.000Z</t>
  </si>
  <si>
    <t>2024-04-15T15:33:36.000Z</t>
  </si>
  <si>
    <t>2024-04-11T15:35:08.000Z</t>
  </si>
  <si>
    <t>2024-04-10T14:22:50.000Z</t>
  </si>
  <si>
    <t>2024-04-08T13:15:57.000Z</t>
  </si>
  <si>
    <t>2024-04-05T10:06:57.000Z</t>
  </si>
  <si>
    <t>2024-04-04T08:46:02.000Z</t>
  </si>
  <si>
    <t>2024-04-01T13:33:07.000Z</t>
  </si>
  <si>
    <t>2024-03-28T11:26:25.000Z</t>
  </si>
  <si>
    <t>2024-03-26T11:53:19.000Z</t>
  </si>
  <si>
    <t>2024-03-22T12:56:08.000Z</t>
  </si>
  <si>
    <t>2024-03-20T14:48:11.000Z</t>
  </si>
  <si>
    <t>2024-03-18T14:13:22.000Z</t>
  </si>
  <si>
    <t>2024-03-14T10:35:22.000Z</t>
  </si>
  <si>
    <t>2024-03-13T14:32:01.000Z</t>
  </si>
  <si>
    <t>2024-03-11T12:55:12.000Z</t>
  </si>
  <si>
    <t>2024-03-08T15:00:01.000Z</t>
  </si>
  <si>
    <t>2024-03-06T11:59:08.000Z</t>
  </si>
  <si>
    <t>2024-03-04T09:57:31.000Z</t>
  </si>
  <si>
    <t>2024-03-01T12:55:00.000Z</t>
  </si>
  <si>
    <t>2024-02-28T14:03:47.000Z</t>
  </si>
  <si>
    <t>2024-02-27T13:10:12.000Z</t>
  </si>
  <si>
    <t>2024-02-26T14:15:03.000Z</t>
  </si>
  <si>
    <t>2024-02-23T10:54:21.000Z</t>
  </si>
  <si>
    <t>2024-02-22T11:00:39.000Z</t>
  </si>
  <si>
    <t>2024-02-21T13:09:11.000Z</t>
  </si>
  <si>
    <t>2024-02-20T10:02:33.000Z</t>
  </si>
  <si>
    <t>2024-02-14T14:21:55.000Z</t>
  </si>
  <si>
    <t>2024-02-13T14:11:14.000Z</t>
  </si>
  <si>
    <t>2024-02-12T13:53:57.000Z</t>
  </si>
  <si>
    <t>2024-02-08T10:45:52.000Z</t>
  </si>
  <si>
    <t>2024-02-06T11:43:45.000Z</t>
  </si>
  <si>
    <t>2024-02-01T13:37:01.000Z</t>
  </si>
  <si>
    <t>2024-01-26T10:08:04.000Z</t>
  </si>
  <si>
    <t>2024-01-24T15:41:09.000Z</t>
  </si>
  <si>
    <t>2024-01-22T11:17:21.000Z</t>
  </si>
  <si>
    <t>2024-01-21T11:36:40.000Z</t>
  </si>
  <si>
    <t>2024-01-20T12:09:32.000Z</t>
  </si>
  <si>
    <t>2024-01-19T11:28:42.000Z</t>
  </si>
  <si>
    <t>2024-01-17T15:36:44.000Z</t>
  </si>
  <si>
    <t>2024-01-15T14:09:31.000Z</t>
  </si>
  <si>
    <t>2024-01-12T14:12:10.000Z</t>
  </si>
  <si>
    <t>2024-01-09T14:07:40.000Z</t>
  </si>
  <si>
    <t>2024-01-03T14:13:59.000Z</t>
  </si>
  <si>
    <t>2023-12-31T14:40:37.000Z</t>
  </si>
  <si>
    <t>2023-12-28T14:07:00.000Z</t>
  </si>
  <si>
    <t>2023-12-23T14:43:31.000Z</t>
  </si>
  <si>
    <t>2023-12-20T13:56:19.000Z</t>
  </si>
  <si>
    <t>2023-12-18T14:27:40.000Z</t>
  </si>
  <si>
    <t>2023-12-14T14:14:47.000Z</t>
  </si>
  <si>
    <t>2023-12-12T15:13:11.000Z</t>
  </si>
  <si>
    <t>2023-12-08T13:45:05.000Z</t>
  </si>
  <si>
    <t>2023-12-06T14:02:39.000Z</t>
  </si>
  <si>
    <t>2023-12-04T13:42:15.000Z</t>
  </si>
  <si>
    <t>2023-12-01T14:03:32.000Z</t>
  </si>
  <si>
    <t>Mimo drobnych starć w temacie temperatury… ❄️☀️ wciąż jesteśmy jak dobrze zorganizowane stado, które łączy miłość do pielęgnacji ❤️ #BasicLab #pielęgnacja #safari #biuro #pracawbiurze</t>
  </si>
  <si>
    <t>Wiedział_ś, że wykonywanie codziennych czynności ma tak istotny wpływ na skuteczność fotoochrony?  Daj znać w komentarzu, ile razy w ciągu dnia reaplikujesz SPF     #BasicLab #pielęgnacja #SPF #ochronaprzeciwsloneczna #filtryuv</t>
  </si>
  <si>
    <t>Wszystkiego dobrego dla wszystkich dzieci!  Znacie naszą baby trehalozę?  #BasicLab #dzieńdziecka #trehaloza #królowatrehaloza</t>
  </si>
  <si>
    <t>Który wynik najbardziej Was zaskoczył?  #basiclab #pielęgnacja #retinal #kosmetyki #serum</t>
  </si>
  <si>
    <t>Bo nasze futrzane pupile są częścią zespołu BasicLab ❤️  Dlatego jesteśmy Cruelty Free:  Nie testujemy gotowych kosmetyków na zwierzętach na żadnym etapie produkcji.   Nie zlecamy testów na zwierzętach innym podmiotom.   Nasze produkty nie są dostępne stacjonarnie na rynku chińskim.  P.S. Jesteście #TeamPsy  czy #TeamKoty❓ #pielęgnacja #kosmetyki #świadomapielęgnacja</t>
  </si>
  <si>
    <t>Nasza nowość  OCHRONNY KREM DO RĄK SPF 30 PPD 27,2  Wraz z premierą mamy dla Was ‼️ PROMOCJĘ -25% na wszystkie produkty SPF ‼️  #nowościkosmetyczne #spf #ochronaprzeciwsloneczna #pielęgnacja #świadomapielęgnacja</t>
  </si>
  <si>
    <t>PREMIERA W BASICLAB NADCHODZI…  Stay tuned   #BasicLab #kosmetyki #nowość #pielęgnacja #świadomapielęgnacja</t>
  </si>
  <si>
    <t>A Ty, z jakimi problemami skórnymi się zmagasz?   #pielęgnacja #świadomapielęgnacja #basiclab #rutynapielęgnacyjna #kosmetykidotwarzy</t>
  </si>
  <si>
    <t>Czas na zmiany – witamy Was w NOWYM BIURZE! ❤️‍ Przy okazji, czy pamiętacie, jak długo jesteście już z nami?  #basiclab #świadomapielęgnacja #pielęgnacja #biuro #nowemiejsce</t>
  </si>
  <si>
    <t>Czy SPF jest SUPER STAR w Waszej codziennej pielęgnacji?  #pielęgnacja #spf #ochronaprzeciwsloneczna #pielęgnacjatwarzy</t>
  </si>
  <si>
    <t>A Wy, z jakimi problemami skórnymi się zmagacie?   #pielęgnacja #rutynapielęgnacyjna #świadomapielęgnacja #trądzik</t>
  </si>
  <si>
    <t>A jak wygląda Twoja pielęgnacja ciała? ‍♀️ #BasicLab #pielęgnacja #pielęgnacjaciała #świadomapielęgnacja</t>
  </si>
  <si>
    <t>Znacie to uczucie, gdy ktoś sugeruje Wam, że powinniście zwolnić z zakupami? ️     #BasicLab #wzwiązkuzpielęgnacją #świadomapielęgnacja #skutecznapielęgnacja #pielęgnacja #slowmotion #ulubieńcy #SPF #fotoochrona</t>
  </si>
  <si>
    <t>Bez jakiego produktu BasicLab nie wyobrażacie sobie już podróży? U nas zdecydowanie jest to SPF 50+!   #BasicLab #majówka #podróż #SPF #weekendmajowy #świadomapielęgnacja #pielęgnacja #kosmetyczka</t>
  </si>
  <si>
    <t>Nie daj się zaskoczyć słońcu podczas odpoczynku ☀️ Kup swój ulubiony SPF 2️⃣0️⃣% taniej❗️</t>
  </si>
  <si>
    <t>W końcu nic tak nie ukoi i nie zregeneruje jak Królowa Trehaloza   #basiclab #pielęgnacja #pielęgnacjatwarzy #świadomapielęgnacja #serumdotwarzy #kosmetyki #overthinking #relaks #odpoczynek</t>
  </si>
  <si>
    <t>Czy Wasi chłopacy też byli szik szak szok?  #BasicLab #wzwiązkuzpielęgnacją #skutecznapielęgnacja #pielęgnacja #świadomapielęgnacja #chłopak #dziewczyna #para #męskapielęgnacja #kosmetykidlachłopaka #szikszakszok #shikshakshok</t>
  </si>
  <si>
    <t>Zastanawialiście się kiedyś, czy stosujecie niektóre produkty pielęgnacyjne w odpowiedni sposób?  #BasicLab #pielęgnacja #pielęgnacjatwarzy #świadomapielęgnacja #kosmetyki</t>
  </si>
  <si>
    <t>Znacie to?  #BasicLab #wzwiązkuzpielęgnacją #skutecznapielęgnacja #pielęgnacja #relaks #spa #trehaloza #królowatrehaloza #serum #kąpiel #bath</t>
  </si>
  <si>
    <t>Z ogromną ekscytacją przedstawiamy Wam nowych bohaterów w rodzinie BasicLab.  NAWILŻAJĄCE SERA POPRAWIAJĄCE NAPIĘCIE Z KWASEM HIALURONOWYM</t>
  </si>
  <si>
    <t>Przed Wami produkty, na które tak długo czekaliście! ‍‍‍‍ Z ogromną ekscytacją przedstawiamy Wam nowych bohaterów w rodzinie BasicLab. Do filaru RÓWNOWAGA dołączają  NAWILŻAJĄCE SERA POPRAWIAJĄCE NAPIĘCIE Z KWASEM HIALURONOWYM ‍   Zawsze z ogromną starannością opracowujemy formuły naszych produktów, dlatego zawarty w naszych serach kwas hialuronowy występuje w aż 5 różnych formach, we wszystkich rozmiarach cząsteczek (ultranisko–, nisko– i wysokocząsteczkowy), dzięki czemu intensywnie nawadnia skórę na wielu poziomach     Nowe serum dostaniecie w dwóch wariantach:  DERMOCOSMETICS (w pojemności 15 i 30ml) z 3% kwasu hialuronowego, która zawiera:   5% kompleksu aminokwasów, które odbudowują barierę naskórkową,  15% kompleksu peptydów biomimetycznych, które minimalizują zmarszczki mimiczne.  ‍♀️ Przeznaczone dla każdego rodzaju skóry, szczególnie odwodnionej z oznakami starzenia.    COSMETOLOGY (w pojemności 30ml) z 4% kwasu hialuronowego, która zawiera:   10% kompleksu aminokwasów,   25% kompleksu peptydów biomimetycznych, w tym Oligopeptide – 4, który długotrwale wspiera poprawę gęstości skóry.  ‍♀️ Przeznaczone dla każdego rodzaju skóry, szczególnie odwodnionej i potrzebującej intensywniejszego efektu liftingującego. #BasicLab #wzwiązkuzpielęgnacją  #pielęgnacja #skutecznapielęgnacja #premiera #nowość #serum #kwashialuronowy #kosmetyki #pedro #pedropedropedropedro #szop #racoon</t>
  </si>
  <si>
    <t>Już jutro o godzinie 12 odkryjecie, co przygotowałyśmy dla Was i jakie cuda kryją się w naszym najnowszym produkcie. Nie możecie tego przegapić!   #BasicLab #idzienowe #nowość #świadomapielęgnacja #pielegnacja</t>
  </si>
  <si>
    <t>Królowa Trehaloza zdobyła nagrodę Kosmetyk Wszech Czasów 2024!   Zobaczcie relację, jak nasza Królowa brylowała na gali rozdania nagród! Co sądzicie o występie Jej Wysokości na wielkiej scenie?     #BasicLab #KWC2024 #wizaż #nagroda #trehaloza #KrólowaTrehaloza #serum</t>
  </si>
  <si>
    <t>AKCJA ANTYOKSYDACJA!  Odkryj nasze sera z witaminą C i zadbaj o zdrowy blask Twojej skóry</t>
  </si>
  <si>
    <t>Z jakim naszym produktem najczęściej randkujecie?    #BasicLab #świadomapielęgnacja #pielegnacja #kosmetyki #skóra #trehaloza #serumztrehalozą #randka #równowaga</t>
  </si>
  <si>
    <t>Ach te siostry  Kto też tak ma?  #BasicLab #pielęgnacja #kosmetyki #serum #krem #siostra #młodszasiostra #siostry #rodzina #bluemondayextentendedmix</t>
  </si>
  <si>
    <t>A czy Wasz facet podbiera Wam kosmetyki?  #Basiclab #pielęgnacja #kosmetyki #serum #chłopak #dziewczyna #para #związek #bluemondayextentendedmix</t>
  </si>
  <si>
    <t>A czy Ty, świętował_ś już Lany Poniedziałek?     #BasicLab #lanyponiedziałek #nawilżenie #trehaloza #równowaga #pielęgnacja #świadomapielęgnacja</t>
  </si>
  <si>
    <t>Znacie to uczucie? Odstawiacie na moment swój ulubiony kosmetyk, z myślą „czas przetestować coś nowego”, ale okazuje się, że to „nowe” to nie to samo, co Wasz ulubieniec  Więc, gdy tylko pojawi się na horyzoncie z utęsknieniem wyciągacie do niego ręce, bo wiecie, że nic nie dorówna jego działaniu!  Czy macie swoje ulubione serum, do którego zawsze wracacie? Dajcie nam znać w komentarzu!  #BasicLab #pielęgnacja #wzwiązkuzpielęgnacją #świadomapielęgnacja #pielęgnacjaskóry #kosmetyki #serum #urodzinytrehalozy #trehaloza #serum</t>
  </si>
  <si>
    <t>Hucznie świętujemy 4. urodziny naszej niezastąpionej królowej Trehalozy!  To właśnie ona stoi na czele naszej pielęgnacji, przynosząc niezrównane korzyści dla naszej skóry  Z okazji jej święta przygotowałyśmy dla Was niespodziankę:    -25% na wybrane produkty z filaru Równowaga   -20% na zestawy Kto dołącza do świętowania?  #BasicLab #urodziny #urodzinytrehalozy #trehaloza #BHL #równowaga #serum #pielęgnacja #kosmetyki</t>
  </si>
  <si>
    <t>Czy pamiętasz o reaplikacji SPF w ciągu dnia?  O ile ponowne nałożenie kremu z filtrem na czystą skórę nie jest kłopotliwym zagadnieniem, tak aplikacja na makijaż zwykle wzbudza w Was wiele pytań.   W takim razie wyjaśnijmy, jak wykonać to prawidłowo i to na 2 sposoby!   1️⃣ Zdejmij nadmiar sebum za pomocą chusteczki higienicznej lub bibułki matującej.   Przygotuj czystą gąbeczkę do makijażu, zwilż ją wodą i dokładnie odciśnij z nadmiaru wody. Pamiętaj, że gąbeczka musi być tylko lekko zwilżona, a nie całkowicie mokra!   Wyciśnij odpowiednią ilość produktu na dłoń (około 1 pełnej pompki na twarz).   Delikatnie wklep SPF za pomocą gąbeczki, zachowując makijaż nietknięty.   Po kilku minutach, jeśli chcesz uzyskać matowy efekt, nałóż swój ulubiony puder.  Wypróbuj też sposobu z użyciem naszego primera tonizujacego!     2️⃣ Dla efektu odświeżenia, zalecamy spryskanie twarzy wybranym przez siebie primerem tonizującym (kojącym, nawilżającym lub normalizującym ❤️) i przystąpienie do reaplikacji kremu z filtrem w taki sam sposób jak opisałyśmy wyżej. Primer minimalizuje ryzyko rolowania się kremu, a także pozwala na lepsze połączenie się kolejnych warstw podczas reaplikacji. A ty, jak reaplikujesz SPF w ciągu dnia?  #BasicLab #SPF #reaplikacjaspf #prewencja #ochronaprzeciwsloneczna #pielęgnacja</t>
  </si>
  <si>
    <t>A jaki jest Wasz ulubiony produkt BasicLab?   #BasicLab #świadomapielęgnacja #pielęgnacja #wzwiązkuzpielęgnacją #kosmetyki</t>
  </si>
  <si>
    <t>Jak skutecznie zmyć SPF ze skóry?   My rekomendujemy dwuetapowe oczyszczanie skóry ‍♀️ W pierwszym etapie oczyszczamy skórę z produktów nałożonych na skórę oraz całodniowych zanieczyszczeń. Natomiast w drugim kroku odświeżamy skórę, domywając wszystko to, czego nie udało się usunąć w poprzednim etapie ✨   Na zdjęciach wykonanych w świetle UV za pomocą aparatu diagnostycznego VISIA możecie zobaczyć, jak wygląda skóra w następujących etapach:  1️⃣ przed nałożeniem Lekkiej emulsji ochronnej do ciała SPF 50+.  2️⃣ po zaaplikowaniu produktu – zastosowane przez nas filtry szerokopasmowe mają zdolność pochłaniania światła UV w szerokim zakresie, dlatego skóra jest praktycznie niewidoczna.   3️⃣ po 1. oczyszczeniu skóry za pomocą dermatologicznej emulsji myjącej – SPF został zmyty częściowo.  4️⃣ po 2. oczyszczeniu skóry za pomocą dermatologicznej pianki myjącej – SPF został zmyty całkowicie.  Po które produkty sięgnąć?   Do 1. etapu oczyszczania szczególnie rekomendujemy:  ❤ dermatologiczną emulsję myjącą – bez problemu usuwa hydrofobowe zanieczyszczenia, nie podrażniając wrażliwej skóry.  ❤ płyny micelarne – micele działają jak magnes, oczyszczając skórę bez konieczności pocierania.  W 2. etapie oczyszczania świetnie sprawdzą się:   dermatologiczna emulsja myjąca    żele oczyszczające – w delikatny sposób usuwają zanieczyszczenia, nie pozostawiając uczucia ściągnięcia.   pianki myjące – w łagodny, a zarazem skuteczny sposób oczyszczają skórę, nie naruszając BHL. #BasicLab #oczyszczanietwarzy #SPF #świadomapielęgnacja #pielęgnacja</t>
  </si>
  <si>
    <t>Zdarzają Ci się podrażnienia po goleniu?  Poznaj nasze wskazówki!  1️⃣ Wykonaj peeling skóry 1-2 dni przed goleniem. 2️⃣ Nie gól skóry na sucho. Sięgnij po dedykowane do tego produkty, które zmiękczą włoski i nadadzą maszynce poślizg.    3️⃣ Zadbaj o odpowiednią maszynkę m! Pamiętaj, by zawsze używać precyzyjnej maszynki. Tępe ostrza sprzyjają powstawaniu podrażnień.    4️⃣ Wypracuj prawidłową technikę golenia. Ryzyko uszkodzenia naskórka jest również większe, gdy zbyt mocno dociskamy maszynkę do skóry. Wykonuj delikatne ruchy najpierw z kierunkiem wzrostu włosa, a następnie na boki.    5️⃣ Pamiętaj o regeneracji skóry  Na koniec sięgnij po produkt, który ukoi i odżywi skórę oraz złagodzi podrażnienia po goleniu  #BasicLab #podrażnienia #golenie #pielęgnacja #świadomapielęgnacja</t>
  </si>
  <si>
    <t>A gdyby tak umówić się z przyjaciółkami na wspólny relaks w domu?   Oznaczcie koniecznie swoje besties i dajcie im znać, że czas się spotkać!    #BasicLab #pielęgnacja #wzwiązkuzpielęgnacją #świadomapielęgnacja #kosmetyki #przyjaciółka #domowespa</t>
  </si>
  <si>
    <t>Gama INTIMIS – stworzona, by dbać z czułością o okolice miejsc intymnych!</t>
  </si>
  <si>
    <t>Szukacie idealnego prezentu na Dzień Mężczyzn?  Podarujcie swoim bliskim gamę Masculis stworzoną na miarę ich potrzeb!  #BasicLab #pielęgnacja #pielęgnacjamęska #świadomapielęgnacja #męskapielęgnacja #dzieńmężczyzn</t>
  </si>
  <si>
    <t>Które produkty BasicLab znajdują się w Waszym TOP10?  #BasicLab #pielęgnacja #świadomapielęgnacja #mytop10 #kosmetyki #pielęgnacjaskóry</t>
  </si>
  <si>
    <t>Nadchodzi NOWA KATEGORIA PRODUKTÓW!  Jak myślicie, co to będzie?  #basiclab #pielęgnacja #basiclabdermocosmetics #nowosc #premiera</t>
  </si>
  <si>
    <t>Pielęgnacja i serial to zdecydowanie nasze guilty pleasure ☺️ Jak jest u Was?  #BasicLab #świadomapielęgnacja #pielęgnacja #kosmetyki #hamster</t>
  </si>
  <si>
    <t>Ach ten zespół BasicLab, nic tylko pielęgnacja w głowie  Jaki kosmetyk macie zawsze pod ręką?  #świadomapielęgnacja #pielęgnacja #kosmetyki #biuro #praca</t>
  </si>
  <si>
    <t>Bez pielęgnacji nie zaśniemy — bo skiniarą się jest, a nie bywa! Kto zna to za dobrze?  #basiclab #pielęgnacja #basiclabdermocosmetics #hamster</t>
  </si>
  <si>
    <t>Tym sposobem serum z trehalozą jest zawsze pod ręką  Przyznajcie się, kto przygarnąłby taką obudowę na telefon?  #BasicLab #pielęgnacja #świadomapielęgnacja #trehaloza #serumdotwarzy#kosmetyki</t>
  </si>
  <si>
    <t>WIĘCEJ BASICLAB ZA MNIEJ    Teraz MAXI pojemności bestsellerów BasicLab dostępne w małych cenach  ✂️️ #BasicLab #pielęgnacja #pielęgnacjaskóry #świadomapielęgnacja #kosmetyki #serumdotwarzy #kremspf #spf</t>
  </si>
  <si>
    <t>WIECEJ za MNIEJ!  PO RAZ PIERWSZY możecie kupić naszą kultową Lekką Emulsję Ochronną SPF 50+ oraz Lekki Krem Ochronny SPF 50+ w większej pojemności 7️⃣5️⃣ ml w cenie mniejszych! #basiclab #promocja #spf #pielęgnacja</t>
  </si>
  <si>
    <t>Pamiętacie o reaplikacji SPF w ciągu dnia? ☀️   #BasicLab #pielęgnacja #świadomapielęgnacja #SPF #reaplikacjaSPF #ochronaprzeciwsłoneczna #kremzfiltrem #kremSPF</t>
  </si>
  <si>
    <t>BasicLovers, mamy dziś dla Was coś specjalnego❗️Pierwsze FLASH SALE w BasicLab❗️Przez 24h kupicie wszystkie pojedyncze produkty z retinoidami o 30% TANIEJ❗️  Szczegóły sprawdźcie na basiclab.shop. #BasicLab #wzwiązkuzpielęnacją #pielęgnacja #skutecznapielęgnacja #kosmetyki #retinol #retinal #serumdotwarzy</t>
  </si>
  <si>
    <t>Macie swój pielęgnacyjny PERFECT MATCH?  #BasicLab #pielęgnacja #świadomapielęgnacja #walentynki #retinol #ceramidy #powercouple</t>
  </si>
  <si>
    <t>Twój najważniejszy związek? Ten z samą sobą!  Celebruj go z Walentynkowymi duetami dermokosmetyków BasicLab   Walentynkowa promocja na zestawy: rabaty do 25% na basiclab.shop  #BasicLab #pielęgnacja #pielęgnacjaskóry #skutecznapielęgnacja #świadomapielęgnacja #walentynki #prezent #pomysłnaprezent</t>
  </si>
  <si>
    <t>Jaki zestaw od BasicLab chcielibyście otrzymać na Walentynki?  Teraz kosmetyki w parze są dostępne na naszej stronie z 25% rabatem!  #BasicLab #wzwiązkuzpielęgnacją #skutecznapielęgnacja #świadomapielęgnacja #pielęgnacja #Walentynki #prezetnawalentynki #prezenwalentynkowy</t>
  </si>
  <si>
    <t>Pobierz BEZPŁATNY E-BOOK o trądziku, aby zrozumieć swoją skórę!  Poświęciłyśmy 8 miesięcy, aby stworzyć  1️⃣1️⃣0️⃣ stron darmowej wiedzy i praktycznych porad zamkniętych w pigułce   Z naszego e-booka  dowiesz się m.in.:   ✅ Jakie są rodzaje i postacie trądziku,   ✅ Jak wdrożyć nawyki, które pomogą stworzyć pozytywną relację ze skorą,  ✅ Mity i fakty o trądziku,  ✅ Jaki ułożyć plan działania - poznasz przykładowe rutyny pielęgnacyjne,  ✅ Jak wygląda pomoc specjalisty w leczeniu trądziku: leczenie miejscowe i leczenie ogólne   ... i wiele więcej! A dziś przekazujemy go w Wasze ręce ZUPEŁNIE ZA DARMO! Pobierz na basiclab.shop  #BasicLab #trądzik #skóratrądzikowa #ebook #pielęgnacja #świadomapielęgnacja #skutecznapielęgnacja</t>
  </si>
  <si>
    <t>Kto czeka na paczkę od BasicLab?  #BasicLab #wzwiązkuzpielęgnacją #pielęgnacjaskóry #pielęgnacja #kosmetyki</t>
  </si>
  <si>
    <t>Posiadacie serum z ceramidami w swojej pielęgnacji?    #BasicLab #wzwiązkuzpielęgnacją #pielęgnacjaskóry #ceramidy #świadomapielęgnacja #skutecznapielęgnacja #serumzceramidami #bhl</t>
  </si>
  <si>
    <t>Świętuj 6. urodziny BasicLab:   okazje do -30%   6 nowych kremów uzupełniających sera   krem do rąk o zapachu tortu GRATIS #BasicLab #nowości #urodziny #pielęgnacja #skutecznapielęgnacja #świadomapięgnacja #complementis #krem</t>
  </si>
  <si>
    <t>Jestem BasicLover, więc to oczywiste, że…dokończcie zdanie w komentarzu!  #basiclab #pielęgnacjaskóryzimą #CapCut</t>
  </si>
  <si>
    <t>Nadszedł długo wyczekiwany dzień!  Dzisiaj świętujemy 6. rocznicę powstania naszej marki!  Z dumą przedstawiamy NOWOŚCI, które dołączają do gamy Complementis – 6 kremów stworzonych z myślą o kompleksowej pielęgnacji!  To symboliczne wyrażenie wdzięczności za każdy dzielony z Wami rok 6️⃣ Poznajcie dzisiejszych bohaterów!  Nawilżający krem z ektoiną o ultralekkiej konsystencji NAWODNIENIE I UKOJENIE  Nawilżający krem z ektoiną o lekkiej konsystencji WYGŁADZENIE I UKOJENIE  Antyoksydacyjny krem z witaminą C o lekkiej konsystencji ROZJAŚNIENIE I WYGŁADZENIE  Antyoksydacyjny krem z witaminą C o bogatej konsystencji ROZŚWIETLENIE I WYGŁADZENIE  Peptydowy krem pod oczy redukujący cienie i opuchnięcia o lekkiej konsystencji ROZJAŚNIENIE I NAWILŻENIE  Peptydowy krem regenerujący pod oczy o bogatej konsystencji WYGŁADZENIE I ODŻYWIENIE   Z okazji premiery, przygotowałyśmy wyjątkowe promocje i aż 9 zestawów z nowościami:   -30% na zestawy premierowe    -25% na pozostałe produkty i zestawy To nie wszystko! Zapraszamy Was do wspólnego świętowania  Pragniemy uczcić tę wyjątkową chwilę, dzieląc się z Wami urodzinowym tortem! Do każdego zamówienia dołączamy wyjątkowy prezent – limitowany krem do rąk o rozkosznym zapachu urodzinowego ciasta  Nie czekajcie, bo ilość tych produktów jest ograniczona     Jak pierwsze wrażenia? Kto biegnie na zakupy?  ️    #BasicLab #urodziny #premiera #nowości #complementis #skutecznapielęgnacja #wzwiązkuzpielęgnacją #świadomapielęgnacja #pielęgnacja</t>
  </si>
  <si>
    <t>TO JUŻ JUTRO!  6. urodziny BasicLab i premiera nowości!   Z kim się widzimy?   #BasicLab #premiera #urodziny #6urodzinyBasicLab #pielęgnacja #nowości #nowość #idzienowe</t>
  </si>
  <si>
    <t>BasicLovers, jesteście gotowi?   NADCHODZI PREMIERA W BASICLAB  #BasicLab #wzwiązkuzpielęgnacją #pielęgnacja #premiera #nowości #urodziny #6urodzinyBasicLab #skutecznapielęgnacja</t>
  </si>
  <si>
    <t>KONKURS   Opowiedz nam swoją pielęgnacyjną historię, zainspiruj innych i otrzymaj 5 kosmetyków BasicLab! Jak wziąć udział?    ➡ Nagraj krótkie wideo (20-45 sek) na którym opowiadasz swoją pielęgnacyjną historię. Co zmieniła u Ciebie świadoma pielęgnacja?    ➡ Wideo należy nagrać w pionie.  ➡ Zgłoszenie wraz z wideo wyślij na video.porada@basiclab.pl. W treści maila dopisz: Akceptuję regulamin oraz wyrażam zgodę na przetwarzanie danych osobowych.   ➡ Regulamin programu znajdziesz na https://basiclab.shop/   ➡ Każda osoba, której video zostanie udostępnione na naszych profilach, otrzyma nagrodę w postaci konsultacji video z ekspertką marki BasicLab oraz dobrane do potrzeb skóry 5 produktów.     Zgłoszenia przyjmujemy do 26.01.2024 r.    BasicLovers, w Was siła! Czekamy z niecierpliwością na Wasze zgłoszenia  #BasicLab #konkurs #twojahistoriawzwiązkuzpielęgnacją #pielęgnacja #skutecznapielęgnacja #świadomapielęgnacja</t>
  </si>
  <si>
    <t>6 urodziny obchodzi się tylko raz, więc postanowiliśmy uczcić to wyjątkowe wydarzenie! Wszystkie ręce na pokład i rozpoczynamy przygotowania! Balony, serpentyny, konfetti stworzą szampańską atmosferę!   Dziękujemy, że jesteście z nami w tej podróży. Do zobaczenia na naszych profilach, gdzie czekać będą na Was kolejne niespodzianki!     Gotowi na wspólne świętowanie?   #BasicLab #świadomapielęgnacja #urodziny #6urodzinyBasicLab</t>
  </si>
  <si>
    <t>Czy w Waszej rutynie gości nasza Królowa?     #BasicLab #trehaloza #wzwiązkuzpielęgnacją #pielęgnacjaskóry #świadomapielęgnacja #skutecznapielęgnacja #nawilżenie</t>
  </si>
  <si>
    <t>Dajcie znać w komentarzach, jak Wy przechowujecie nasze sera z retin_lem   #BasicLab #wzwiązkuzpielęgnacją #skutecznapielęgnacja #świadomapielęgnacja #pielęgnacja #retinoidy #retinol #retinal #przechowywaniekosmetyków</t>
  </si>
  <si>
    <t>ALERT SPF  Kto stosuje SPF przez cały rok?   #BasicLab #wzwiązkuzpielęgnacją #prewencja #SPF #filtrSPF #pielęgnacja #pielęgnacjatwarzy</t>
  </si>
  <si>
    <t>BasicLoverko/rze, jaka jest Twoja historia w związku z pielęgnacją❓ Opowiedz ją, zainspiruj innych i otrzymaj video konsultację z naszą ekspertką oraz dobrane do potrzeb Twojej skóry kosmetyki BasicLab! Droga do zdrowej skóry bywa kręta i wyboista. Część z Was jest na jej początku, inni w trakcie, ale są tu także osoby, które zbudowały już zdrową relację ze skórą. Ich historie trafiają do nas codziennie. Są smutne i poruszające, ale też inspirujące i dodające otuchy. Choć bywa trudno, a na efekty czasem trzeba czekać, to warto, bo relacja ze skórą, to relacja na całe życie. Nauczmy się o nią dbać. Akcja TWOJA HISTORIA W ZWIĄZKU Z PIELĘGNACJĄ powstała, aby wspierać, inspirować i przypominać, że warto być wytrwałym i nie poddawać się w dążeniu do zdrowej skóry   Opowiedz nam swoją historię! Może zainspiruje kogoś do zmiany nawyków i rozpoczęcia świadomej pielęgnacji, może da nadzieję, że efekty w końcu przyjdą, a może będzie wirtualnym uściskiem i powiedzeniem “nie jesteś sama/sam, mam tak samo”   Wybrane filmy będziemy publikować na naszych mediach społecznościowych. Jak wziąć udział?   ➡ Nagraj krótkie wideo (20-45 sek) na którym opowiadasz swoją pielęgnacyjną historię. Co zmieniła u Ciebie świadoma pielęgnacja?   ➡ Wideo należy nagrać w pionie (rozdzielczość 1080x1920), w formacie mp4, w jakości HD/4K 60 klatek.  ➡ Zgłoszenie wraz z wideo wyślij na video.porada@basiclab.pl. W treści maila dopisz: Akceptuję regulamin oraz wyrażam zgodę na przetwarzanie danych osobowych.  ➡ Regulamin programu znajdziesz na https://basiclab.shop/  ➡ Każda osoba, której video zostanie udostępnione, otrzyma nagrodę w postaci konsultacji video z ekspertką marki BasicLab oraz dobrane do potrzeb skóry 5 produktów.      Zgłoszenia przyjmujemy do 26.01.2024 r.    BasicLovers, w Was siła! Czekamy z niecierpliwością na Wasze zgłoszenia     #BasicLab #świadomapielęgnacja #związkuzpielęgnacją #relacjezeskórą #Twojawzwiązkuzpielęgnacją #skutecznapielęgnacja #pielęgnacja</t>
  </si>
  <si>
    <t>Rok 2023 był dla nas niezwykłym okresem, pełnym nowości, wyzwań i troski o Waszą skórę!  Dziękujemy, że byliście z nami, krok w krok, w tej pięknej podróży  Życzymy Wam szczęśliwego Nowego Roku!   Do usłyszenia w następnym! ❤️ #BasicLab #wzwiązkuzpielęgnacją #recap2023 #recap #podsumowanieroku #podsumowanie2023</t>
  </si>
  <si>
    <t>Get ready with Houston!  Czas przedstawić Wam naszego kolejnego pracownika, które swoje dni zazwyczaj spędza na home office! Dziś jednak postanowił przyłożyć łapę do naszej rutyny pielęgnacyjnej, gdyż jak widać, wie lepiej…  Jak oceniacie jego wybory?  #BasicLab #wzwiązkuzpielęgnacją #skutecznapielęgnacja #świadomapielęgnacja #pielęgnacja #getreadywithme #cat #skincare</t>
  </si>
  <si>
    <t>W tym świątecznym czasie życzymy Wam momentu na RESTART i odnalezienie RÓWNOWAGI ✨ Pamiętajcie, że to Wy wiecie najlepiej, czego potrzebujecie — wsłuchajcie się w siebie i pozwólcie sobie po prostu być ❤️     Wesołych Świąt i Szczęśliwego Nowego Roku! Życzy Zespół BasicLab  #basiclab #życzeniaświąteczne #święta #wesołychświąt #wzwiązkuzpielęgnacją</t>
  </si>
  <si>
    <t>Prezenty #lastminute?  Poznajcie nasze propozycje  Jeżeli złożycie i opłacicie zamówienie do końca dzisiejszego dnia (20.12), my zdążymy z dostawą przed pierwszą gwiazdką ✨ #basiclab #pielęgnacja #wzwiązkuzpielęgnacją #kosmetyki #prezentynaświęta</t>
  </si>
  <si>
    <t>Przedstawiamy Wam nasze  POWER COUPLES  - produkty, które idą w parze i działają ze zdwojoną siłą, bo ich misją jest troska o naszą skórę! Korzystaliście już z tych duetów? ☺️ #BasicLab #świadomapielęgnacja #wzwiązkuzpielęgnacją #pielęgnacja #powercouples</t>
  </si>
  <si>
    <t>Macie już prezenty na święta?  #basiclab #pielęgnacja #dc #christmas #prezent #święta</t>
  </si>
  <si>
    <t>Czy u kogoś reakcja była podobna?  #basiclab #pielęgnacja #dc #old #oldfilter</t>
  </si>
  <si>
    <t>Na pielęgnację zawsze znajdziemy czas… #basiclab #pielęgnacja #dc #święta</t>
  </si>
  <si>
    <t>Znajome?  #basiclab #pielęgnacja #dc #blackfriday</t>
  </si>
  <si>
    <t>W BasicLab stoimy na straży świadomej pielęgnacji absolutnie każdego typu skóry, dlatego w dzisiejszej rolce rzucamy światło na różne potrzeby! ✨ Które z tych produktów wybierzecie? #BasicLab #świadomapielęgnacja #skuteczapielęgnacja #krem #serum #pielęgnacja #składnikiaktywne #bhl #niedoskonałości #oznakistarzenia</t>
  </si>
  <si>
    <t>Czy stosujecie już serum ujędrniające w swoich rutynach?  #basiclab #pielęgnacja #dc</t>
  </si>
  <si>
    <t>son original</t>
  </si>
  <si>
    <t>оригинальный звук</t>
  </si>
  <si>
    <t>What Are You Doing?</t>
  </si>
  <si>
    <t>som original - CazéTV</t>
  </si>
  <si>
    <t>Warm Nights</t>
  </si>
  <si>
    <t>original sound - samvel</t>
  </si>
  <si>
    <t>back on 74 filmsbymai_</t>
  </si>
  <si>
    <t>Falling Angel</t>
  </si>
  <si>
    <t>BORN FOR THIS</t>
  </si>
  <si>
    <t>пиписька</t>
  </si>
  <si>
    <t>Hey It's Me</t>
  </si>
  <si>
    <t>Ghibli-style nostalgic waltz</t>
  </si>
  <si>
    <t>suono originale</t>
  </si>
  <si>
    <t>GASLIGHT</t>
  </si>
  <si>
    <t>Calm background music with acoustic guitar and saxophone(1288148)</t>
  </si>
  <si>
    <t>just A girl</t>
  </si>
  <si>
    <t>follow meee taytlaurel</t>
  </si>
  <si>
    <t>https://www.tiktok.com/@basiclab/video/7379211486318578976</t>
  </si>
  <si>
    <t>https://www.tiktok.com/@basiclab/video/7376277388579097889</t>
  </si>
  <si>
    <t>https://www.tiktok.com/@basiclab/video/7375487849795161376</t>
  </si>
  <si>
    <t>https://www.tiktok.com/@basiclab/video/7374335792874802464</t>
  </si>
  <si>
    <t>https://www.tiktok.com/@basiclab/video/7374032773406936352</t>
  </si>
  <si>
    <t>https://www.tiktok.com/@basiclab/video/7373635601003760929</t>
  </si>
  <si>
    <t>https://www.tiktok.com/@basiclab/video/7372588926940351776</t>
  </si>
  <si>
    <t>https://www.tiktok.com/@basiclab/video/7371828137119780129</t>
  </si>
  <si>
    <t>https://www.tiktok.com/@basiclab/video/7369944073127480609</t>
  </si>
  <si>
    <t>https://www.tiktok.com/@basiclab/video/7369235013365222689</t>
  </si>
  <si>
    <t>https://www.tiktok.com/@basiclab/video/7368469461571013920</t>
  </si>
  <si>
    <t>https://www.tiktok.com/@basiclab/video/7367334900438945057</t>
  </si>
  <si>
    <t>https://www.tiktok.com/@basiclab/video/7365854949554572576</t>
  </si>
  <si>
    <t>https://www.tiktok.com/@basiclab/video/7364342538037333281</t>
  </si>
  <si>
    <t>https://www.tiktok.com/@basiclab/video/7363597076246056224</t>
  </si>
  <si>
    <t>https://www.tiktok.com/@basiclab/video/7363234037848231201</t>
  </si>
  <si>
    <t>https://www.tiktok.com/@basiclab/video/7362096769058000161</t>
  </si>
  <si>
    <t>https://www.tiktok.com/@basiclab/video/7361430410523462944</t>
  </si>
  <si>
    <t>https://www.tiktok.com/@basiclab/video/7359511175811353888</t>
  </si>
  <si>
    <t>https://www.tiktok.com/@basiclab/video/7358457591552363809</t>
  </si>
  <si>
    <t>https://www.tiktok.com/@basiclab/video/7358412326313168160</t>
  </si>
  <si>
    <t>https://www.tiktok.com/@basiclab/video/7358117395774442784</t>
  </si>
  <si>
    <t>https://www.tiktok.com/@basiclab/video/7356633451124018464</t>
  </si>
  <si>
    <t>https://www.tiktok.com/@basiclab/video/7356243731709807905</t>
  </si>
  <si>
    <t>https://www.tiktok.com/@basiclab/video/7355484316907982112</t>
  </si>
  <si>
    <t>https://www.tiktok.com/@basiclab/video/7354322361610554656</t>
  </si>
  <si>
    <t>https://www.tiktok.com/@basiclab/video/7353930421513555232</t>
  </si>
  <si>
    <t>https://www.tiktok.com/@basiclab/video/7352891143555665185</t>
  </si>
  <si>
    <t>https://www.tiktok.com/@basiclab/video/7351374159366212897</t>
  </si>
  <si>
    <t>https://www.tiktok.com/@basiclab/video/7350638918125014305</t>
  </si>
  <si>
    <t>https://www.tiktok.com/@basiclab/video/7349170750592535840</t>
  </si>
  <si>
    <t>https://www.tiktok.com/@basiclab/video/7348457460904021280</t>
  </si>
  <si>
    <t>https://www.tiktok.com/@basiclab/video/7347706323401837856</t>
  </si>
  <si>
    <t>https://www.tiktok.com/@basiclab/video/7346165806922779937</t>
  </si>
  <si>
    <t>https://www.tiktok.com/@basiclab/video/7345855695130053921</t>
  </si>
  <si>
    <t>https://www.tiktok.com/@basiclab/video/7345088572229258529</t>
  </si>
  <si>
    <t>https://www.tiktok.com/@basiclab/video/7344007507347508513</t>
  </si>
  <si>
    <t>https://www.tiktok.com/@basiclab/video/7343218713664949536</t>
  </si>
  <si>
    <t>https://www.tiktok.com/@basiclab/video/7342445147692600609</t>
  </si>
  <si>
    <t>https://www.tiktok.com/@basiclab/video/7341377694996696353</t>
  </si>
  <si>
    <t>https://www.tiktok.com/@basiclab/video/7340653245649407265</t>
  </si>
  <si>
    <t>https://www.tiktok.com/@basiclab/video/7340268354088815904</t>
  </si>
  <si>
    <t>https://www.tiktok.com/@basiclab/video/7339913976895098144</t>
  </si>
  <si>
    <t>https://www.tiktok.com/@basiclab/video/7338749004693392673</t>
  </si>
  <si>
    <t>https://www.tiktok.com/@basiclab/video/7338379535890648352</t>
  </si>
  <si>
    <t>https://www.tiktok.com/@basiclab/video/7338041571390115105</t>
  </si>
  <si>
    <t>https://www.tiktok.com/@basiclab/video/7337622395378879776</t>
  </si>
  <si>
    <t>https://www.tiktok.com/@basiclab/video/7335462728410090785</t>
  </si>
  <si>
    <t>https://www.tiktok.com/@basiclab/video/7335088879990508832</t>
  </si>
  <si>
    <t>https://www.tiktok.com/@basiclab/video/7334713344022023457</t>
  </si>
  <si>
    <t>https://www.tiktok.com/@basiclab/video/7333180513856818464</t>
  </si>
  <si>
    <t>https://www.tiktok.com/@basiclab/video/7332453260852251936</t>
  </si>
  <si>
    <t>https://www.tiktok.com/@basiclab/video/7330627050551741728</t>
  </si>
  <si>
    <t>https://www.tiktok.com/@basiclab/video/7328346676425542944</t>
  </si>
  <si>
    <t>https://www.tiktok.com/@basiclab/video/7327690334727621921</t>
  </si>
  <si>
    <t>https://www.tiktok.com/@basiclab/video/7326880173033360673</t>
  </si>
  <si>
    <t>https://www.tiktok.com/@basiclab/video/7326514085812620577</t>
  </si>
  <si>
    <t>https://www.tiktok.com/@basiclab/video/7326151473719495968</t>
  </si>
  <si>
    <t>https://www.tiktok.com/@basiclab/video/7325769868001758496</t>
  </si>
  <si>
    <t>https://www.tiktok.com/@basiclab/video/7325091617986186529</t>
  </si>
  <si>
    <t>https://www.tiktok.com/@basiclab/video/7324326976695618849</t>
  </si>
  <si>
    <t>https://www.tiktok.com/@basiclab/video/7323214405787766049</t>
  </si>
  <si>
    <t>https://www.tiktok.com/@basiclab/video/7322099975004097825</t>
  </si>
  <si>
    <t>https://www.tiktok.com/@basiclab/video/7319875103980850464</t>
  </si>
  <si>
    <t>https://www.tiktok.com/@basiclab/video/7318768695839395104</t>
  </si>
  <si>
    <t>https://www.tiktok.com/@basiclab/video/7317646771411307808</t>
  </si>
  <si>
    <t>https://www.tiktok.com/@basiclab/video/7315800770190920993</t>
  </si>
  <si>
    <t>https://www.tiktok.com/@basiclab/video/7314675371134225697</t>
  </si>
  <si>
    <t>https://www.tiktok.com/@basiclab/video/7313941270697692449</t>
  </si>
  <si>
    <t>https://www.tiktok.com/@basiclab/video/7312453590235368737</t>
  </si>
  <si>
    <t>https://www.tiktok.com/@basiclab/video/7311726491186908448</t>
  </si>
  <si>
    <t>https://www.tiktok.com/@basiclab/video/7310219438714899745</t>
  </si>
  <si>
    <t>https://www.tiktok.com/@basiclab/video/7309481809203465504</t>
  </si>
  <si>
    <t>https://www.tiktok.com/@basiclab/video/7308734370976632097</t>
  </si>
  <si>
    <t>https://www.tiktok.com/@basiclab/video/7307626608540634401</t>
  </si>
  <si>
    <t>Suivre le soleil</t>
  </si>
  <si>
    <t>الصوت الأصلي</t>
  </si>
  <si>
    <t>You Don't Own Me</t>
  </si>
  <si>
    <t>Little Things</t>
  </si>
  <si>
    <t>These Words</t>
  </si>
  <si>
    <t>Material Girl</t>
  </si>
  <si>
    <t>Pedro</t>
  </si>
  <si>
    <t>original sound - Nintendo</t>
  </si>
  <si>
    <t>bounce (i just wanna dance)</t>
  </si>
  <si>
    <t>show me how</t>
  </si>
  <si>
    <t>ecoute cherie</t>
  </si>
  <si>
    <t>Hahahaha again</t>
  </si>
  <si>
    <t>Lady Killers II</t>
  </si>
  <si>
    <t>BARWY</t>
  </si>
  <si>
    <t>smile</t>
  </si>
  <si>
    <t>dance the night away sped</t>
  </si>
  <si>
    <t>She was a fairy</t>
  </si>
  <si>
    <t>TEXAS HOLD 'EM</t>
  </si>
  <si>
    <t>What You Won't Do for Love</t>
  </si>
  <si>
    <t>fantasize</t>
  </si>
  <si>
    <t>These Words (sped up)</t>
  </si>
  <si>
    <t>BABYDOLL SPEED</t>
  </si>
  <si>
    <t>Brazil</t>
  </si>
  <si>
    <t>Beat Goes On</t>
  </si>
  <si>
    <t>obsessed by mariah carey</t>
  </si>
  <si>
    <t>Fantasy X Feel So Close Carter Walsh Mashup</t>
  </si>
  <si>
    <t>Bling Bling</t>
  </si>
  <si>
    <t>Vibez</t>
  </si>
  <si>
    <t>Confidence (sped up version)</t>
  </si>
  <si>
    <t>Prada</t>
  </si>
  <si>
    <t>https://www.tiktok.com/@miyo_makeup_/video/7378941291951869217</t>
  </si>
  <si>
    <t>https://www.tiktok.com/@miyo_makeup_/video/7378925608279035169</t>
  </si>
  <si>
    <t>https://www.tiktok.com/@miyo_makeup_/video/7378089641200700704</t>
  </si>
  <si>
    <t>https://www.tiktok.com/@miyo_makeup_/video/7378088027031112993</t>
  </si>
  <si>
    <t>https://www.tiktok.com/@miyo_makeup_/video/7373374029291343137</t>
  </si>
  <si>
    <t>https://www.tiktok.com/@miyo_makeup_/video/7373013411623406880</t>
  </si>
  <si>
    <t>https://www.tiktok.com/@miyo_makeup_/video/7372915945716731169</t>
  </si>
  <si>
    <t>https://www.tiktok.com/@miyo_makeup_/video/7372439539538824480</t>
  </si>
  <si>
    <t>https://www.tiktok.com/@miyo_makeup_/video/7370635038033071393</t>
  </si>
  <si>
    <t>https://www.tiktok.com/@miyo_makeup_/video/7370268138132360480</t>
  </si>
  <si>
    <t>https://www.tiktok.com/@miyo_makeup_/video/7368199528794623264</t>
  </si>
  <si>
    <t>https://www.tiktok.com/@miyo_makeup_/video/7367994248953695521</t>
  </si>
  <si>
    <t>https://www.tiktok.com/@miyo_makeup_/video/7367796596634815776</t>
  </si>
  <si>
    <t>https://www.tiktok.com/@miyo_makeup_/video/7366129215525113120</t>
  </si>
  <si>
    <t>https://www.tiktok.com/@miyo_makeup_/video/7365185895672204577</t>
  </si>
  <si>
    <t>https://www.tiktok.com/@miyo_makeup_/video/7363003027571117344</t>
  </si>
  <si>
    <t>https://www.tiktok.com/@miyo_makeup_/video/7362628271017577760</t>
  </si>
  <si>
    <t>https://www.tiktok.com/@miyo_makeup_/video/7360386483825544481</t>
  </si>
  <si>
    <t>https://www.tiktok.com/@miyo_makeup_/video/7359865630432021792</t>
  </si>
  <si>
    <t>https://www.tiktok.com/@miyo_makeup_/video/7357807583245241632</t>
  </si>
  <si>
    <t>https://www.tiktok.com/@miyo_makeup_/video/7357299990080785697</t>
  </si>
  <si>
    <t>https://www.tiktok.com/@miyo_makeup_/video/7355390630215929121</t>
  </si>
  <si>
    <t>https://www.tiktok.com/@miyo_makeup_/video/7353932195620343072</t>
  </si>
  <si>
    <t>https://www.tiktok.com/@miyo_makeup_/video/7352627644107689249</t>
  </si>
  <si>
    <t>https://www.tiktok.com/@miyo_makeup_/video/7351887326231924001</t>
  </si>
  <si>
    <t>https://www.tiktok.com/@miyo_makeup_/video/7351518037771586849</t>
  </si>
  <si>
    <t>https://www.tiktok.com/@miyo_makeup_/video/7350693969233333536</t>
  </si>
  <si>
    <t>https://www.tiktok.com/@miyo_makeup_/video/7350204590362463520</t>
  </si>
  <si>
    <t>https://www.tiktok.com/@miyo_makeup_/video/7350031201152830753</t>
  </si>
  <si>
    <t>https://www.tiktok.com/@miyo_makeup_/video/7347415497262075169</t>
  </si>
  <si>
    <t>https://www.tiktok.com/@miyo_makeup_/video/7347284060755987745</t>
  </si>
  <si>
    <t>https://www.tiktok.com/@miyo_makeup_/video/7346657073201024289</t>
  </si>
  <si>
    <t>https://www.tiktok.com/@miyo_makeup_/video/7346576224241683744</t>
  </si>
  <si>
    <t>https://www.tiktok.com/@miyo_makeup_/video/7344813687372385568</t>
  </si>
  <si>
    <t>https://www.tiktok.com/@miyo_makeup_/video/7344431164200848672</t>
  </si>
  <si>
    <t>https://www.tiktok.com/@miyo_makeup_/video/7342218451026545953</t>
  </si>
  <si>
    <t>https://www.tiktok.com/@miyo_makeup_/video/7341814884704718112</t>
  </si>
  <si>
    <t>https://www.tiktok.com/@miyo_makeup_/video/7339547652964584737</t>
  </si>
  <si>
    <t>https://www.tiktok.com/@miyo_makeup_/video/7338412832087657761</t>
  </si>
  <si>
    <t>https://www.tiktok.com/@miyo_makeup_/video/7338089876505578784</t>
  </si>
  <si>
    <t>https://www.tiktok.com/@miyo_makeup_/video/7337733154423229729</t>
  </si>
  <si>
    <t>https://www.tiktok.com/@miyo_makeup_/video/7337296551737363745</t>
  </si>
  <si>
    <t>https://www.tiktok.com/@miyo_makeup_/video/7336531935977639200</t>
  </si>
  <si>
    <t>https://www.tiktok.com/@miyo_makeup_/video/7336492420852436256</t>
  </si>
  <si>
    <t>https://www.tiktok.com/@miyo_makeup_/video/7336265488227503392</t>
  </si>
  <si>
    <t>https://www.tiktok.com/@miyo_makeup_/video/7334307706397936929</t>
  </si>
  <si>
    <t>https://www.tiktok.com/@miyo_makeup_/video/7333975442556226848</t>
  </si>
  <si>
    <t>https://www.tiktok.com/@miyo_makeup_/video/7332051586195164449</t>
  </si>
  <si>
    <t>https://www.tiktok.com/@miyo_makeup_/video/7331080739645132065</t>
  </si>
  <si>
    <t>https://www.tiktok.com/@miyo_makeup_/video/7330651694096764193</t>
  </si>
  <si>
    <t>https://www.tiktok.com/@miyo_makeup_/video/7329078193875438880</t>
  </si>
  <si>
    <t>https://www.tiktok.com/@miyo_makeup_/video/7328706204346141985</t>
  </si>
  <si>
    <t>https://www.tiktok.com/@miyo_makeup_/video/7326963840824970528</t>
  </si>
  <si>
    <t>https://www.tiktok.com/@miyo_makeup_/video/7322910084630105376</t>
  </si>
  <si>
    <t>https://www.tiktok.com/@miyo_makeup_/video/7322179790595804449</t>
  </si>
  <si>
    <t>https://www.tiktok.com/@miyo_makeup_/video/7321052086664187168</t>
  </si>
  <si>
    <t>https://www.tiktok.com/@miyo_makeup_/video/7315693063710444832</t>
  </si>
  <si>
    <t>https://www.tiktok.com/@miyo_makeup_/video/7315689291676536096</t>
  </si>
  <si>
    <t>https://www.tiktok.com/@miyo_makeup_/video/7315125611868048672</t>
  </si>
  <si>
    <t>https://www.tiktok.com/@miyo_makeup_/video/7312105479033982241</t>
  </si>
  <si>
    <t>https://www.tiktok.com/@miyo_makeup_/video/7311010792441138464</t>
  </si>
  <si>
    <t>#miyoxbeautyvtricks  powraca z mini letnia kolekcją jak ja pieknie dzis nazwaliscie definicja lata  @Beautyvtricks #miyomakeup #summertime</t>
  </si>
  <si>
    <t>Nie kryjemy sie z tym, że błyskotki to my lubimy ✨ #miyomakeup</t>
  </si>
  <si>
    <t>Cheeky blush 01, 04 i 05  ktory wybierasz dla siebie?  #miyomakeup</t>
  </si>
  <si>
    <t>#miyoxbeautyvtricks #miyomakeup new is coming</t>
  </si>
  <si>
    <t>Kto już skorzystał a kto dopiero zrobi zakupy?  #miyomakeup</t>
  </si>
  <si>
    <t>A na wszystkie palety -30% do 26.05  #miyomakeup</t>
  </si>
  <si>
    <t>Kto będzie z nami na Make up Barbecue na @Influencers LIVE Wrocław  w przyszły weekend?  #makeupbarbecue #miyomakeup #pierrerene #influencerslivewroclaw #influencerslive #event</t>
  </si>
  <si>
    <t>Promocja -30% na wszystkie palety wystartowała! Radzimy się spieszyć, rabat obowiązuje tylko do końca niedzieli ️ #miyomakeup #rabat #promocjakosmetyczna #kosmetyki #cieniedopowiek #paletacieni</t>
  </si>
  <si>
    <t>Odpowiadanie użytkownikowi @Dreska mówisz i masz  #miyomakeup @Wiktoria</t>
  </si>
  <si>
    <t>Kto czeka na part 2?  #miyomakeup @Wiktoria</t>
  </si>
  <si>
    <t>Jaki makijaż następny?  #miyomakeup @Wiktoria</t>
  </si>
  <si>
    <t>Jedziemy do Was✋Wroclaw influncerslive 1-2.06 #makeupbarbecue #miyomakeup #event #weekendvibes #summervibes</t>
  </si>
  <si>
    <t>#konkursmiyo dla Miyo Maniaków  Nagraj tiktoka z makijazem Girl Boss z użyciem minimum 2 naszych produktów ( koniecznie pokaż je na filmie  ) i zgarnij zestw najnowszej kolekcji Girl Boss  oznaczajcie nas na swoich materialach  macie czas do 25 maja, wygrywa jedna osoba  #miyomakeup</t>
  </si>
  <si>
    <t>#miyomakeup</t>
  </si>
  <si>
    <t>It’s never too much   #miyomakeup #CapCut</t>
  </si>
  <si>
    <t>Lubicie challange makijażowe?  @Wiktoria uwielbia  #makeupchallenge #miyomakeup</t>
  </si>
  <si>
    <t>Kto już zdążył się rozmarzyć o francuskim makijażu i czerwonych ustach?  Nowy kolor Waszej ulubionej konturówki już dostępny  #miyomakeup #redlips #czerwoneusta</t>
  </si>
  <si>
    <t>I’m just a GIRL BOSS ✨ #miyomakeup</t>
  </si>
  <si>
    <t>Biegniemy z @Wiktoriażeby powiedzieć wszystkim fanom MIYO MAKEUP, że dorwiecie nas we wszystkich drogeriach @Super-Pharm Poland  Najnowsza kolekcja GIRL BOSS czeka na sprawdzenie</t>
  </si>
  <si>
    <t>Top 5 kosmetyków Miyo @Wiktoria  to ile było tych 5?  #miyo #makeup</t>
  </si>
  <si>
    <t>Kolekcje @Beautyvtricks to inny wymiar szczęścia  #miyo #makeup</t>
  </si>
  <si>
    <t>Contour Lip Scribber 02 toffee  Outstanding Lip gloss no 30  #miyo #makeup</t>
  </si>
  <si>
    <t>Odpowiadanie użytkownikowi @Sabina Górzna Wy lubicie tą serie i my tak samo  #perfectlipcombo #miyo</t>
  </si>
  <si>
    <t>Kto tak ma?  #miyomakeup</t>
  </si>
  <si>
    <t>You’re doing amazing sweetie  #miyo #miyomakeup</t>
  </si>
  <si>
    <t>To co? Mogą czy nie mogą?  #miyomakeup</t>
  </si>
  <si>
    <t>Miosna nadeszła   #miyomakeup #makeup #miyo #makeuptutorial</t>
  </si>
  <si>
    <t>Co już powstało w kolekcji Girl Boss?  Napisz w komentarzu swojego faworyta  #girlboss #miyomakeup #makeup #kosmetyki #polskamarka</t>
  </si>
  <si>
    <t>Hot nowość  Paleta Girl Boss  Wróżkowy makijaż zmajstrowała @Wiktoria  #miyo #miyomakeup #makeup #fairymakeup #girlboss</t>
  </si>
  <si>
    <t>#miyomakeup #newlaunch @Super-Pharm Poland</t>
  </si>
  <si>
    <t>Odpowiadanie użytkownikowi @Wiktoria Szukamy idealnego lip combo  #makeup #miyomakeup #perfectlipcombo #lipcombo</t>
  </si>
  <si>
    <t>Kreska palcem? Sprawdzamy to z Mystic Eye Stick 03  Kto sprawdzi na sobie?  #eyeliner #makeup #miyomakeup</t>
  </si>
  <si>
    <t>Kto zna nasz pisak do piegów The Sun Dots? ☀️ @Wiktoria pokaże Ci sposób na szybki „retusz” niechcianych przyjaciół  #piegi #miyomakeup #makijaz</t>
  </si>
  <si>
    <t>Toffee dla każdego  #konturówkadoust #miyomakeup #makeup #toffee</t>
  </si>
  <si>
    <t>Paleta pistachio gelato i eyeliner mint poszły w ruch  #eyeshadowpalette #makeup #miyomakeup #makijaz</t>
  </si>
  <si>
    <t>Pistachio gelato to jedyna prawidłowa odpowiedź  #swatches #eyeshadowpalette #pistachio #makeup #green</t>
  </si>
  <si>
    <t>#miyomakeup #eyeshadowpalette #springvibes #pistachio</t>
  </si>
  <si>
    <t>#miyomakeup #newlaunch #spring2024</t>
  </si>
  <si>
    <t>#miyomakeup #newlaunch #fivepointspalette</t>
  </si>
  <si>
    <t>Malujecie oczy na codzień?  Z naszymi produktami makijaz oka będzie szybki i efektowny przez caly dzien  #miyomakeup #makijaz #challenge</t>
  </si>
  <si>
    <t>Odpowiadanie użytkownikowi @olusia spodobało się Wam szukanie na ślepo więc łapcie part 2  #makeupchallenge #miyomakeup #lipcombo #challenge</t>
  </si>
  <si>
    <t>Part 2?  Szukamy idealnego lip combo z @Wiktoria  #lipcombo #challenge #makeupchallenge #miyo #miyomakeup</t>
  </si>
  <si>
    <t>Brow Poet już dostępne w sprzedaży  @Wiktoria pokazała jak prosty i szybki jest makijaż brwi z naszymi NOWOŚCIAMI  Kto się skusi?  #miyomakeup #miyo #brwi #kredkadobrwi #makijaż</t>
  </si>
  <si>
    <t>Znacie juz nowe Mystic Eye Stick? ✨ #miyomakeup #kosmetyki #makijaz</t>
  </si>
  <si>
    <t>Hejo tu @Wiktoria i powitalny makijaż studniówkowy  Jeśli chcecie więcej zostawiajcie komentarze   #studniówka #makijaz #miyo #miyomakeup</t>
  </si>
  <si>
    <t>#miyomakeup #makeupstick #new</t>
  </si>
  <si>
    <t>#miyomakeup #mobwife #new</t>
  </si>
  <si>
    <t>#miyomakeup #goodvibes</t>
  </si>
  <si>
    <t>#miyomakeup #lipcontour #lips</t>
  </si>
  <si>
    <t>#miyomakeup #lip #hotstufffffff</t>
  </si>
  <si>
    <t>#miyoxbeautyvtricks #miyo#instashape #wetcontouring Ktory kolor jest Waszym ukuburncem? @Beautyvtricks</t>
  </si>
  <si>
    <t>#miyomakeup #glitterlips #christmaslips</t>
  </si>
  <si>
    <t>#miyomakeup #freckles #frecklespen</t>
  </si>
  <si>
    <t>#miyomakeup #makeuptutorial #girlboss</t>
  </si>
  <si>
    <t>#miyomakeup #cherrycolalips #liptutorial</t>
  </si>
  <si>
    <t>2024-06-10T18:20:57.000Z</t>
  </si>
  <si>
    <t>2024-06-10T17:20:05.000Z</t>
  </si>
  <si>
    <t>2024-06-08T11:16:10.000Z</t>
  </si>
  <si>
    <t>2024-06-08T11:09:56.000Z</t>
  </si>
  <si>
    <t>2024-05-26T18:17:06.000Z</t>
  </si>
  <si>
    <t>2024-05-25T18:57:45.000Z</t>
  </si>
  <si>
    <t>2024-05-25T12:39:33.000Z</t>
  </si>
  <si>
    <t>2024-05-24T05:51:03.000Z</t>
  </si>
  <si>
    <t>2024-05-19T09:08:28.000Z</t>
  </si>
  <si>
    <t>2024-05-18T09:24:44.000Z</t>
  </si>
  <si>
    <t>2024-05-12T19:37:26.000Z</t>
  </si>
  <si>
    <t>2024-05-12T06:21:04.000Z</t>
  </si>
  <si>
    <t>2024-05-11T17:33:51.000Z</t>
  </si>
  <si>
    <t>2024-05-07T05:43:35.000Z</t>
  </si>
  <si>
    <t>2024-05-04T16:43:00.000Z</t>
  </si>
  <si>
    <t>2024-04-28T19:32:19.000Z</t>
  </si>
  <si>
    <t>2024-04-27T19:18:05.000Z</t>
  </si>
  <si>
    <t>2024-04-21T18:18:49.000Z</t>
  </si>
  <si>
    <t>2024-04-20T08:37:41.000Z</t>
  </si>
  <si>
    <t>2024-04-14T19:31:23.000Z</t>
  </si>
  <si>
    <t>2024-04-13T10:41:40.000Z</t>
  </si>
  <si>
    <t>2024-04-08T07:12:36.000Z</t>
  </si>
  <si>
    <t>2024-04-04T08:52:58.000Z</t>
  </si>
  <si>
    <t>2024-03-31T20:30:33.000Z</t>
  </si>
  <si>
    <t>2024-03-29T20:37:43.000Z</t>
  </si>
  <si>
    <t>2024-03-28T20:44:43.000Z</t>
  </si>
  <si>
    <t>2024-03-26T15:26:55.000Z</t>
  </si>
  <si>
    <t>2024-03-25T07:48:00.000Z</t>
  </si>
  <si>
    <t>2024-03-24T20:35:01.000Z</t>
  </si>
  <si>
    <t>2024-03-17T19:24:46.000Z</t>
  </si>
  <si>
    <t>2024-03-17T10:54:45.000Z</t>
  </si>
  <si>
    <t>2024-03-15T18:21:44.000Z</t>
  </si>
  <si>
    <t>2024-03-15T13:08:03.000Z</t>
  </si>
  <si>
    <t>2024-03-10T19:08:24.000Z</t>
  </si>
  <si>
    <t>2024-03-09T18:24:00.000Z</t>
  </si>
  <si>
    <t>2024-03-03T19:17:35.000Z</t>
  </si>
  <si>
    <t>2024-03-02T17:11:33.000Z</t>
  </si>
  <si>
    <t>2024-02-25T14:33:34.000Z</t>
  </si>
  <si>
    <t>2024-02-22T13:09:49.000Z</t>
  </si>
  <si>
    <t>2024-02-21T16:16:37.000Z</t>
  </si>
  <si>
    <t>2024-02-20T17:12:18.000Z</t>
  </si>
  <si>
    <t>2024-02-19T12:58:07.000Z</t>
  </si>
  <si>
    <t>2024-02-17T11:31:03.000Z</t>
  </si>
  <si>
    <t>2024-02-17T08:57:44.000Z</t>
  </si>
  <si>
    <t>2024-02-16T18:17:04.000Z</t>
  </si>
  <si>
    <t>2024-02-11T11:39:51.000Z</t>
  </si>
  <si>
    <t>2024-02-10T14:10:30.000Z</t>
  </si>
  <si>
    <t>2024-02-05T09:45:06.000Z</t>
  </si>
  <si>
    <t>2024-02-02T18:57:33.000Z</t>
  </si>
  <si>
    <t>2024-02-01T15:12:40.000Z</t>
  </si>
  <si>
    <t>2024-01-28T09:26:46.000Z</t>
  </si>
  <si>
    <t>2024-01-27T09:23:14.000Z</t>
  </si>
  <si>
    <t>2024-01-22T16:41:55.000Z</t>
  </si>
  <si>
    <t>2024-01-11T18:31:15.000Z</t>
  </si>
  <si>
    <t>2024-01-09T19:17:20.000Z</t>
  </si>
  <si>
    <t>2024-01-06T18:21:16.000Z</t>
  </si>
  <si>
    <t>2023-12-23T07:45:36.000Z</t>
  </si>
  <si>
    <t>2023-12-23T07:31:05.000Z</t>
  </si>
  <si>
    <t>2023-12-21T19:03:35.000Z</t>
  </si>
  <si>
    <t>2023-12-13T15:43:53.000Z</t>
  </si>
  <si>
    <t>2023-12-10T16:55:53.000Z</t>
  </si>
  <si>
    <t>2024-06-11T15:21:59.000Z</t>
  </si>
  <si>
    <t>2024-06-10T17:15:56.000Z</t>
  </si>
  <si>
    <t>2024-06-08T16:49:16.000Z</t>
  </si>
  <si>
    <t>2024-06-06T18:08:20.000Z</t>
  </si>
  <si>
    <t>2024-06-05T18:04:13.000Z</t>
  </si>
  <si>
    <t>2024-06-03T17:58:50.000Z</t>
  </si>
  <si>
    <t>2024-06-02T18:52:07.000Z</t>
  </si>
  <si>
    <t>2024-06-02T09:30:16.000Z</t>
  </si>
  <si>
    <t>2024-05-30T18:55:33.000Z</t>
  </si>
  <si>
    <t>2024-05-24T18:20:12.000Z</t>
  </si>
  <si>
    <t>2024-05-23T19:17:28.000Z</t>
  </si>
  <si>
    <t>2024-05-22T19:17:57.000Z</t>
  </si>
  <si>
    <t>2024-05-21T16:57:02.000Z</t>
  </si>
  <si>
    <t>2024-05-20T19:11:42.000Z</t>
  </si>
  <si>
    <t>2024-05-19T08:42:05.000Z</t>
  </si>
  <si>
    <t>2024-05-17T17:00:20.000Z</t>
  </si>
  <si>
    <t>2024-05-15T18:10:36.000Z</t>
  </si>
  <si>
    <t>2024-05-14T15:48:15.000Z</t>
  </si>
  <si>
    <t>2024-05-12T18:13:57.000Z</t>
  </si>
  <si>
    <t>2024-05-12T07:56:27.000Z</t>
  </si>
  <si>
    <t>2024-05-11T18:27:54.000Z</t>
  </si>
  <si>
    <t>2024-05-08T18:55:09.000Z</t>
  </si>
  <si>
    <t>2024-05-06T18:50:58.000Z</t>
  </si>
  <si>
    <t>2024-05-05T18:48:50.000Z</t>
  </si>
  <si>
    <t>2024-05-05T09:08:15.000Z</t>
  </si>
  <si>
    <t>2024-04-30T16:49:29.000Z</t>
  </si>
  <si>
    <t>2024-04-29T18:16:59.000Z</t>
  </si>
  <si>
    <t>2024-04-28T18:23:20.000Z</t>
  </si>
  <si>
    <t>2024-04-26T18:11:05.000Z</t>
  </si>
  <si>
    <t>2024-04-25T19:20:33.000Z</t>
  </si>
  <si>
    <t>2024-04-24T15:31:05.000Z</t>
  </si>
  <si>
    <t>2024-04-22T15:46:47.000Z</t>
  </si>
  <si>
    <t>2024-04-21T18:11:09.000Z</t>
  </si>
  <si>
    <t>2024-04-20T16:27:07.000Z</t>
  </si>
  <si>
    <t>2024-04-19T18:46:54.000Z</t>
  </si>
  <si>
    <t>2024-04-17T16:07:23.000Z</t>
  </si>
  <si>
    <t>2024-04-16T18:31:06.000Z</t>
  </si>
  <si>
    <t>2024-04-14T18:39:44.000Z</t>
  </si>
  <si>
    <t>2024-04-13T17:43:10.000Z</t>
  </si>
  <si>
    <t>2024-04-11T18:40:10.000Z</t>
  </si>
  <si>
    <t>2024-04-10T17:53:14.000Z</t>
  </si>
  <si>
    <t>2024-04-09T19:55:41.000Z</t>
  </si>
  <si>
    <t>2024-04-07T17:32:09.000Z</t>
  </si>
  <si>
    <t>2024-04-07T08:26:47.000Z</t>
  </si>
  <si>
    <t>2024-04-04T18:12:16.000Z</t>
  </si>
  <si>
    <t>2024-04-03T14:49:22.000Z</t>
  </si>
  <si>
    <t>2024-04-01T19:26:40.000Z</t>
  </si>
  <si>
    <t>2024-03-28T18:01:02.000Z</t>
  </si>
  <si>
    <t>2024-03-26T18:37:25.000Z</t>
  </si>
  <si>
    <t>2024-03-25T18:30:53.000Z</t>
  </si>
  <si>
    <t>2024-03-24T19:03:43.000Z</t>
  </si>
  <si>
    <t>2024-03-23T20:40:07.000Z</t>
  </si>
  <si>
    <t>2024-03-22T19:29:25.000Z</t>
  </si>
  <si>
    <t>2024-03-21T18:28:15.000Z</t>
  </si>
  <si>
    <t>2024-03-19T17:53:38.000Z</t>
  </si>
  <si>
    <t>2024-03-18T19:11:16.000Z</t>
  </si>
  <si>
    <t>2024-03-17T18:29:29.000Z</t>
  </si>
  <si>
    <t>2024-03-16T19:46:46.000Z</t>
  </si>
  <si>
    <t>2024-03-14T18:13:19.000Z</t>
  </si>
  <si>
    <t>2024-03-13T20:36:46.000Z</t>
  </si>
  <si>
    <t>2024-03-12T17:56:11.000Z</t>
  </si>
  <si>
    <t>2024-03-10T17:05:10.000Z</t>
  </si>
  <si>
    <t>2024-03-09T18:19:48.000Z</t>
  </si>
  <si>
    <t>2024-03-08T19:03:16.000Z</t>
  </si>
  <si>
    <t>2024-03-07T16:22:43.000Z</t>
  </si>
  <si>
    <t>2024-03-06T17:07:43.000Z</t>
  </si>
  <si>
    <t>2024-03-05T19:36:47.000Z</t>
  </si>
  <si>
    <t>2024-03-04T19:23:59.000Z</t>
  </si>
  <si>
    <t>2024-03-02T18:21:48.000Z</t>
  </si>
  <si>
    <t>2024-03-01T19:22:52.000Z</t>
  </si>
  <si>
    <t>2024-02-29T18:21:38.000Z</t>
  </si>
  <si>
    <t>2024-02-27T18:57:07.000Z</t>
  </si>
  <si>
    <t>2024-02-26T19:00:55.000Z</t>
  </si>
  <si>
    <t>2024-02-25T19:55:03.000Z</t>
  </si>
  <si>
    <t>2024-02-23T16:08:45.000Z</t>
  </si>
  <si>
    <t>2024-02-22T18:33:59.000Z</t>
  </si>
  <si>
    <t>2024-02-21T19:10:14.000Z</t>
  </si>
  <si>
    <t>2024-02-20T17:49:45.000Z</t>
  </si>
  <si>
    <t>2024-02-19T17:22:19.000Z</t>
  </si>
  <si>
    <t>2024-02-16T18:12:13.000Z</t>
  </si>
  <si>
    <t>2024-02-15T19:05:31.000Z</t>
  </si>
  <si>
    <t>2024-02-14T20:16:12.000Z</t>
  </si>
  <si>
    <t>2024-02-13T18:03:02.000Z</t>
  </si>
  <si>
    <t>2024-02-11T18:02:26.000Z</t>
  </si>
  <si>
    <t>2024-02-10T19:55:13.000Z</t>
  </si>
  <si>
    <t>2024-02-09T19:33:35.000Z</t>
  </si>
  <si>
    <t>2024-02-08T19:21:21.000Z</t>
  </si>
  <si>
    <t>2024-02-07T18:43:34.000Z</t>
  </si>
  <si>
    <t>2024-02-05T19:10:14.000Z</t>
  </si>
  <si>
    <t>2024-02-04T18:09:31.000Z</t>
  </si>
  <si>
    <t>2024-02-03T19:19:44.000Z</t>
  </si>
  <si>
    <t>2024-02-01T19:09:33.000Z</t>
  </si>
  <si>
    <t>2024-01-29T17:52:13.000Z</t>
  </si>
  <si>
    <t>2024-01-28T18:42:12.000Z</t>
  </si>
  <si>
    <t>2024-01-28T18:32:09.000Z</t>
  </si>
  <si>
    <t>2024-01-25T17:09:53.000Z</t>
  </si>
  <si>
    <t>2024-01-24T17:41:43.000Z</t>
  </si>
  <si>
    <t>2024-01-23T17:22:22.000Z</t>
  </si>
  <si>
    <t>2024-01-22T18:02:30.000Z</t>
  </si>
  <si>
    <t>2024-01-21T20:36:42.000Z</t>
  </si>
  <si>
    <t>sail away (instrumental)</t>
  </si>
  <si>
    <t>origineel geluid</t>
  </si>
  <si>
    <t>bad habit</t>
  </si>
  <si>
    <t>Smalltown Boy</t>
  </si>
  <si>
    <t>Creepy Violins</t>
  </si>
  <si>
    <t>Piano sleep LoFi slow midnight(808930)</t>
  </si>
  <si>
    <t>Follow Her</t>
  </si>
  <si>
    <t>WE CANNOT ESCAPE WE CANNOT COME OUT</t>
  </si>
  <si>
    <t>Originalton</t>
  </si>
  <si>
    <t>AnySoundEffects Monkeys Spinning Monkeys</t>
  </si>
  <si>
    <t>unwritten</t>
  </si>
  <si>
    <t>Sleepmode</t>
  </si>
  <si>
    <t>End of beginning by djo</t>
  </si>
  <si>
    <t>GIVE IT TO ME X LONDON BRIDGE</t>
  </si>
  <si>
    <t>Vlog Video work Fashionable BGM(847726)</t>
  </si>
  <si>
    <t>Kylieloverss</t>
  </si>
  <si>
    <t>sonido original</t>
  </si>
  <si>
    <t>nhạc nền - TheFamilyguys MEME✅</t>
  </si>
  <si>
    <t>Secret Getaway</t>
  </si>
  <si>
    <t>Funny video "Carmen Prelude" Arranging weakness(836530)</t>
  </si>
  <si>
    <t>오리지널 사운드 - 쌈@뽕한 징징이</t>
  </si>
  <si>
    <t>FEEL THE GROOVE</t>
  </si>
  <si>
    <t>Murder On The DanceFloor</t>
  </si>
  <si>
    <t>Someone cooked here</t>
  </si>
  <si>
    <t>Real MR</t>
  </si>
  <si>
    <t>That Gworl</t>
  </si>
  <si>
    <t>Homosexual el q use el audio</t>
  </si>
  <si>
    <t>Ladyfingers by Herb Alpert and The Tijuana Brass</t>
  </si>
  <si>
    <t>original sound - Aaron Lee - Law Student ⚖️</t>
  </si>
  <si>
    <t>queen of disaster with sparkles</t>
  </si>
  <si>
    <t>Peace</t>
  </si>
  <si>
    <t>Murder on the Dancefloor x Gypsy Woman by L BEATS</t>
  </si>
  <si>
    <t>suara asli - .</t>
  </si>
  <si>
    <t>Czy wiesz, ile LAT spędzasz mając miesiączkę??  #yourkaya #menstruacja #miesiaczka #miesiaczkabeztabu #higienaintymna</t>
  </si>
  <si>
    <t>@ig: wiecej.klaudii mądrze mówi! ♥️ #yourkaya #relatable</t>
  </si>
  <si>
    <t>Przyjmuje się, że pierwsza miesiączka u osób w naszej szerokości geograficznej pojawia się przeważnie między 12. a 16. rokiem życia (w samej Polsce - między 12. a 14.). A jak było u Was?  #yourkaya #sondauliczna #okrestime #pierwszamiesiaczka #pierwszyokres</t>
  </si>
  <si>
    <t>Bestseller do golenia bez podrażnień  #yourkaya #golenie #girlstips #golenienog #serum #podraznieniapogoleniu #podraznienia</t>
  </si>
  <si>
    <t>Dla większości osób prawidłowe golenie to całkowicie bezpieczna praktyka! Słowo klucz: prawidłowe. Czyli jakie? Pokazuje @curly.cup.cake ❤  #yourkaya #golenietwarzy #golenie #girlstips</t>
  </si>
  <si>
    <t>Tabletki antykoncepcyjne a okres - fakty i mity! #yourkaya #menstruacja #antykoncepcja</t>
  </si>
  <si>
    <t>Dziewica i tampon. Dream team z prawdziwego zdarzenia, a może totalnie niekompatybilny związek? #yourkaya #tampony #pierwszamiesiaczka #okrestime</t>
  </si>
  <si>
    <t>W dzień dziecka wchodzimy sentymentalnie! #yourkaya #yourkayafamily #officelife #dziendziecka</t>
  </si>
  <si>
    <t>To, że nie jest niebieska, wszyscy już wiemy :) Ale co może nam powiedzieć czarny kolor krwi menstruacyjnej? #yourkaya #okrestime #miesiaczka</t>
  </si>
  <si>
    <t>Czy Twój cykl menstruacyjny jest ZESTRESOWANY?  #yourkaya #zdrowiekobiet #miesiaczka #miesiaczkabeztabu</t>
  </si>
  <si>
    <t>Za mało mówi się o tym, jak ważne informacje o naszym zdrowiu może przekazać nam krew menstruacyjna #yourkaya #zdrowiekobiet #zdrowieintymne #okres #miesiaczka #miesiaczkabeztabu #menstruacja #tampony #podpaski #pierwszamiesiaczka</t>
  </si>
  <si>
    <t>Papa wrastające włoski  #yourkaya #golenie #golenienog #wrastajacewloski #serum #kwasy #zluszczanie</t>
  </si>
  <si>
    <t>Z serii: też się kiedyś nad tym zastanawiałaś_eś?  #yourkaya #edukacjaseksualna #ciaza #lepiejwiedzieć</t>
  </si>
  <si>
    <t>Wiedzieliście, że 19 maja obchodziliśmy Dzień Dobrych Uczynków?  Zobaczcie, kogo udało nam się dzisiaj zaskoczyć w naszym biurze! #yourkaya #officelife #polskamarka #dzienwbiurze #yourkayafamily #worklife #dobreuczynki #dziendobry</t>
  </si>
  <si>
    <t>To, co należy jasno ustalić to: s3ks w trakcie menstruacji może być przyjemny, o ile jesteście na to gotowi_we ✨ Wymaga to zaufania, bezpieczeństwa i pewności w obszarze Waszej intymności  #yourkaya #edutok #zdrowiekobiet #zdrowieintymne #miesiaczka #okrestime #edukacjaseksualna</t>
  </si>
  <si>
    <t>Your KAYA w @Hebe Polska  Zerkamy tam na Was z półki z kosmetykami naturalnymi  #yourkaya #kosmetyki #polskamarka #hebe #kosmetykizhebe #drogeriahebe</t>
  </si>
  <si>
    <t>Kto z Was jeszcze na nią czeka?  #yourkaya #miesiaczka #pierwszamiesiaczka #okrestime #podpaski #tampony #menstruacja #relatable</t>
  </si>
  <si>
    <t>Gdzie wyrzucić zużyty tampon? To dosyć istotne pytanie w obliczu faktu, że przeciętna osoba menstruująca zużywa w swoim życiu ponad 15 000 tamponów! #yourkaya #miesiaczka #okrestime #tampony #podpaski #pierwszamiesiaczka #menstruacja</t>
  </si>
  <si>
    <t>Są plusy i minusy tej sytuacji  #yourkaya #relatable #miesiaczka #okrestime</t>
  </si>
  <si>
    <t>Z naszym trio golenie zawsze idzie gładko   #yourkaya #golenie #depilacja #wlosy</t>
  </si>
  <si>
    <t>A Ty, co sądzisz?  My zawsze mówimy: bądź sobą i rób tak, jak czujesz✌ #yourkaya #golenie #golenienog #goleniebikini #depilacja #wlosy #relatable #sondauliczna</t>
  </si>
  <si>
    <t>Kolana  z nimi nie wygrasz #yourkaya #golenie #golenienog #relatable #funnyvideos #olejek #peeling #kremdogolenia</t>
  </si>
  <si>
    <t>Psss 63% naszych respondentek przyznało, że zdarzyło im się mieć plamę na ubraniu podczas przebywania w miejscu publicznym. Zdarza się, głowa do góry! Okres to nie wstyd  #yourkaya #okrestime #miesiaczka #pierwszamiesiaczka #okrestime #relatable #podpaski #tampony</t>
  </si>
  <si>
    <t>I po latach zastanawiasz się, do czego ci się tak spieszyło  #yourkaya #miesiaczka #pierwszamiesiaczka #okres #okrestime #relatable #funnyvideos</t>
  </si>
  <si>
    <t>Jeśli w pierwszy dzień krwawienia - a często nawet jeszcze przed - mogłabyś właściwie nie wychodzić z łazienki, bo i tak tylko nabijasz rekordy na krokomierzu, wiedz, że nie jesteś sam_a. Kupa miesiączkowa to normalna sprawa! #yourkaya #menstruacja #miesiaczkabeztabu #miesiaczka #podpaski #tampony #zdrowiekobiet #zdrowieintymne</t>
  </si>
  <si>
    <t>Przeciek  zdarza się najlepszym  #yourkaya #menstruacja #miesiaczka #miesiaczkabeztabu #relatable #podpaski #tampony</t>
  </si>
  <si>
    <t>Znacie? Używacie?  #yourkaya #menstruacja #miesiaczka #miesiaczkabeztabu #kubeczekmenstruacyjny</t>
  </si>
  <si>
    <t>✨ Feminatywy ✨ o co tyle krzyku? #yourkaya #feminatywy #feminatywyniebolą #relatable</t>
  </si>
  <si>
    <t>7 rzeczy, które osłabiają efekty Twojej starannie ułożonej pielęgnacji twarzy  #yourkaya #pielegnacjatwarzy #kosmetykidotwarzy #pielegnacjaskory #kosmetyki</t>
  </si>
  <si>
    <t>Jak wygląda zdrowa wydzielina? W wyróżnionych tiktokach na profilu znajdziecie o tym osobne wideo  #yourkaya #wydzielina #edukacja #zdrowiekobiet #zdrowieintymne</t>
  </si>
  <si>
    <t>Wraz z nadejściem wiosny ponownie ruszamy na ulice, by pytać Was o rzeczy super ważne, jak i te zupełnie nieważne ♥️ #yourkaya #golenie #golenienog #goleniesie #polskamarka #podraznieniapogoleniu #warszawa #ankieta #ankietauliczna</t>
  </si>
  <si>
    <t>Psss tylko do północy olejek intymny ma niższą o 20% cenę, oczywiście na www.yourkaya.pl  #yourkaya #olejekintymny #podraznieniapogoleniu #podraznienia #podraznionaskora #golenie #golenienog</t>
  </si>
  <si>
    <t>Jak cofnąć czas?  #yourkaya #miesiaczka #okres #okrestime #okrestoniewstyd #pierwszamiesiaczka #podpaski #tampony</t>
  </si>
  <si>
    <t>S3ks podczas miesiączki to jeden z tematów, który budzi wiele emocji. Czy to kwestia tabu, jakim wciąż jest krew menstruacyjna? Współżycie podczas krwawienia ma jednak kilka zalet… #yourkaya #edukacjaseksualna #miesiaczka #okres #okrestime #okrestoniewstyd #pierwszamiesiaczka #podpaski #tampony</t>
  </si>
  <si>
    <t>Wszystko do golenia -20% taniej z kodem: ODKRYCIE20 na yourkaya.pl ✨ #yourkaya #goleniebikini #golenie #wrastajacewloski #krostkipogoleniu</t>
  </si>
  <si>
    <t>@Kosmetolog Wiktoria ✨skincare ma dla Was kilka sprawdzonych rad  Psss nasze dermokosmetyki do twarzy w NOWEJ odsłonie czekają na Was na yourkaya.pl   #yourkaya #pielegnacjatwarzy #dermokosmetyki #kosmetykidotwarzy #witaminac #niacynamid #kwasywpielegnacji #kuracjazluszczajaca</t>
  </si>
  <si>
    <t>Kilka złotych rad od @ig: wiecej.klaudii ♥️ #yourkaya #okrestime #bolesnemiesiączki #miesiączka #pierwszyokres #okres</t>
  </si>
  <si>
    <t>Halo halo kto chce powiedzieć  wrastającym włoskom, ten niech sprawdzi nasze kwasowe serum w formie roll on ✨ Ten dermokosmetyk to prawdziwy pogromca wrastających włosków! #yourkaya #golenie #goleniebikini #wrastajacewloski #serumkwasowe #kwasy</t>
  </si>
  <si>
    <t>Weekendowe pozdrowienia dla wszystkich, które czują dzisiaj to samo ♥️ #yourkaya #relatable #okrestime #okres #miesiączka</t>
  </si>
  <si>
    <t>Składniki aktywne w kosmetykach ✨ #skladnikiaktywne #pielegnacjatwarzy #witaminac #niacynamid #wakrotaazjatycka #kwasy #kwasywpielegnacji #zluszczanie #kosmetykidotwarzy #pielegnacjaskory #dermokosmetyki</t>
  </si>
  <si>
    <t>Podpowiadamy, jak nie wprowadzać nowych kosmetyków do swojej pielęgnacji ✨ Dzięki tym kilku radom zrobisz to prawidłowo i bezpiecznie dla Twojej skóry ♥️ #yourkaya #pielegnacjatwarzy #kosmetyki #kosmetykidotwarzy #pielegnacjaskory #dermokosmetyki</t>
  </si>
  <si>
    <t>Nasze dermokosmetyki do twarzy zmieniły opakowania, by ich używanie było jeszcze przyjemniejsze ♥️ Z tej okazji poprosiłyśmy @Kosmetolog Wiktoria ✨skincare o przygotowanie dla Was samych przydatnych wskazówek dot. pielęgnacji twarzy. A to dopiero początek  #yourkaya #pielegnacjatwarzy #kosmetyki #kosmetykidotwarzy #pielegnacjaskory #dermokosmetyki</t>
  </si>
  <si>
    <t>Nie zawsze przychodzi nam to z łatwością, więc dzisiaj zastanówmy się, jak może wyglądać empatyczna i rzeczowa rozmowa o s3ksie ♥️ #yourkaya #edutok #edukacjaseksualna #rozmowazchlopakiem #girlstips #relatable</t>
  </si>
  <si>
    <t>Miss Miesiączka  Daj znak, jeśli to dziś  #yourkaya #menstruacja #pierwszamiesiaczka #okrestime</t>
  </si>
  <si>
    <t>Swędze… NIE! Golenie bez podrażnień i krostek z tą 3 jest prostsze myślisz ☀️ #yourkaya #girlstips #podraznieniapogoleniu #olejekyourkaya</t>
  </si>
  <si>
    <t>Czemu to się ZAWSZE dzieje  #yourkaya #podpaski #podpaska #menstruacja #pierwszamiesiaczka #okrestime #miesiaczka #funnyvideos #relatable</t>
  </si>
  <si>
    <t>Skąd masz wiedzieć, że masz owulację?  Obserwuj bacznie swoje ciało  #yourkaya #owulacja #cykl #cyklmenstruacyjny #girlstips #menstruacja #pierwszamiesiaczka</t>
  </si>
  <si>
    <t>Daj znak, czy potrzebujesz wolnego na czas miesiączki? I jak sobie radzisz, jeśli go nie masz ‍ #yourkaya #urlopmenstruacyjny #relatable #menstruacja #okrestime #miesiaczka #pierwszamiesiaczka #pierwszyokres</t>
  </si>
  <si>
    <t>Psss tylko nie mówcie nikomu  #yourkaya #yourkayafamily #officelife #officehumor #relatable #funnyvideos</t>
  </si>
  <si>
    <t>Do kogo też dzisiaj zapukał okres?  #yourkaya #menstruacja #relatable #funnyvideos #okrestime</t>
  </si>
  <si>
    <t>A tak bardziej poważnie: w ciągu miesiączki aktywność fizyczna wcale nie musi być pomijana, szczególnie jeżeli nie otrzymałyśmy_liśmy żadnych przeciwwskazań od lekarza. A jakie ćwiczenia wykonywać, żeby rozluźnić mięśnie i złagodzić ból? Chętnie przygotujemy o tym dla Was TikToka ♥️ #yourkaya #miesiaczka #menstruacja #relatable #okrestime #podpaski #tampony #girlstips</t>
  </si>
  <si>
    <t>Siostra wybrała język faktów  #yourkaya #miesiaczka #menstruacja #relatable #funny #podpaski #okrestime</t>
  </si>
  <si>
    <t>O co mamy zapytać naszych kolegów następnym razem?   #yourkaya #officelife #officehumor #yourkayafamily #cyklmenstruacyjny #miesiaczka #menstruacja</t>
  </si>
  <si>
    <t>W 2019 roku w The Journal of Sexual Medicine opublikowano wyniki ankiety na temat usuwania owłosienia łonowego. Na 1735 kobiet aż 80,3% przyznało, że to robi (przynajmniej częściowo)! Jak myślisz, skąd taki wynik? I czy wiesz, jaką funkcję pełnią włosy w okolicach intymnych❓ #yourkaya #golenie #edutok #goleniebikini #girlstips</t>
  </si>
  <si>
    <t>Czasem dobrze jest mieć subskrypcję na podpaski i dostawać je regularnie wprost pod swoje drzwi  #yourkaya #podpaski #subskrypcje #okrestime #miesiaczka #menstruacja</t>
  </si>
  <si>
    <t>Golenie miejsc intymnych - jak uniknąć krostek, podrażnień i wrastania włosków?  #yourkaya #golenie #krostkipogoleniu #goleniebikini #podraznieniapogoleniu #wrastajacewloski #olejekyourkaya #girlstips</t>
  </si>
  <si>
    <t>Poznajcie nasz team Your KAYA troszkę bliżej ♥️ #yourkaya #dzienkobiet #yourkayafamily #teamtiktok #officelife #officefun #polskamarka</t>
  </si>
  <si>
    <t>Rozprawmy się z 2 popularnymi mitami o antykoncepcji  #yourkaya #relatable #antykoncepcja #antykoncepcjahormonalna #pierwszyraz</t>
  </si>
  <si>
    <t>Jak wygląda PRAWDZIWY pierwszy dzień okresu? Zazwyczaj właśnie tak @sledz535  #yourkaya #relatable #polskamarka #okrestime #miesiaczka #pierwszyokres #pierwszamiesiaczka #podpaski #tampony</t>
  </si>
  <si>
    <t>Tęskniłam  #yourkaya #relatable #polskamarka #okrestime #miesiaczka #pierwszyokres #pierwszamiesiaczka #okresoweporady #podpaski #tampony</t>
  </si>
  <si>
    <t>Starsza siostra mówi: rób siku po stosunku. I ma rację  #yourkaya #edukacja #edukacjaseksualna #edutok #pierwszyraz #relatable #polskamarka</t>
  </si>
  <si>
    <t>Podczas Dnia Kobiet i warsztatów z lepienia z gliny, zapytałyśmy dziewczyny z Your KAYA, w jakim wieku dostały swoją pierwszą miesiączkę  #yourkaya #okrestime #miesiaczka #pierwszamiesiaczka #okresoweporady #okresowehistorie</t>
  </si>
  <si>
    <t>is coming #relatable #yourkaya #okrestime #miesiaczka #podpaski #tampony #pms</t>
  </si>
  <si>
    <t>3 rzeczy, których unikaj w składzie dezodorantu, by był on zdrowy i bezpieczny dla Twojej skóry  #yourkaya #dezodorant #dezodorantwsztywcie #skladkosmetykow #zdrowyskład #polskamarka</t>
  </si>
  <si>
    <t>Samo życie  #yourkaya #okrestime #miesiaczka #menstruacja #pierwszamiesiaczka #podpaski #tampony #pms #relatable</t>
  </si>
  <si>
    <t>Dzisiaj na tapecie: parzysty narząd, który – oprócz karmienia potomstwa – przy odpowiedniej stymulacji może wpłynąć także na jakość pożycia s3ksualnego. Just BIUST  @klaud ☁️ l ig: wiecej.klaudii  #yourkaya #edutok #edukacja #edukacjaseksualna</t>
  </si>
  <si>
    <t>Głęboki oddech dla skóry, czyli żel do mycia twarzy Your RELIEF ✨ #yourkaya #mycietwarzy #oczyszczanietwarzy #oczyszczanie #zeldomyciatwarzy #zeldomycia #polskamarka</t>
  </si>
  <si>
    <t>Zero przerwy, zero  #periodacne #yourkaya #okrestime #miesiaczka #menstruacja #wypryskinatwarzy #wypryski</t>
  </si>
  <si>
    <t>Widomo, kto wygrał tę bitwę ✨ #yourkaya #olejekdoust #olejekyourkaya #strawberriescoveredwithchocolate #strawberries #chocolate #tiktoktrend #viralvideo</t>
  </si>
  <si>
    <t>Okres i alko. Czy ta para ma szansę żyć ze sobą długo i szczęśliwie? Wybacz za spoiler, ale... nie #yourkaya #menstruacja #okrestime #podpaski #tampony #miesiaczka #okresoweporady #pierwszamiesiaczka</t>
  </si>
  <si>
    <t>Jaką metodę antykoncepcji powinniście wybrać na Wasz pierwszy raz?  Obejrzyjcie do końca, bo warto! #yourkaya #pierwszyraz #edukacja #edukacjaseksualna #antykoncepcja #antykoncepcjahormonalna #wiedza_poza_szkolna</t>
  </si>
  <si>
    <t>Okres rządzi się swoimi prawami  #yourkaya #menstruacja #okrestime #podpaski #tampony #miesiaczka #okresoweporady #pierwszamiesiaczka #relatable</t>
  </si>
  <si>
    <t>Od samego początku naturalnym było dla nas, że w momencie złego samopoczucia każdy pracownik ma prawo do wzięcia dodatkowego dnia wolnego. Okres nie jest wyjątkiem  W Your KAYA każda kobieta lub osoba menstruująca ma prawo wziąć wolne w trakcie miesiączki, jeśli tego potrzebuje. Nie wyobrażamy sobie, aby mogło być inaczej ♥️ #yourkaya #menstruacja #urlopmenstruacyjny #podpaski #okrestime #polskamarka</t>
  </si>
  <si>
    <t>Tak powinna wyglądać zdrowa miesiączka ♥️ Pamiętaj, że wszystkie swoje wątpliwości wsrto skonsultować z lekarzem  #yourkaya #okrestime #menstruacja #miesiaczka #podpaski #tampony #okresoweporady #pierwszamiesiaczka</t>
  </si>
  <si>
    <t>Pamiętasz? Był kiedyś taki serial… jego czołówka leciała jakoś tak: samooo życie, samooo życiee, takie właśnie jeeest  #yourkaya #relatable #okrestime #menstruacja #miesiaczka #podpaski #tampony #okresoweporady #pierwszamiesiaczka</t>
  </si>
  <si>
    <t>Someone cooked here  #yourkaya #relatable #olejekyourkaya #olejekdoust #pielegnacja #someonecookedhere #tiktoktrend #kosmetyki #menstruacja #podpaski</t>
  </si>
  <si>
    <t>Kiedy jest najlepszy czas na pierwszy raz?  #yourkaya #pierwszyraz #edukacja #edukacjaseksualna #edukacjamoznainaczej #edutok #nastoletnieżycie #nastoletniamilosc</t>
  </si>
  <si>
    <t>#comingsoon  #yourkaya #olejekdoust #olejekyourkaya #relatable</t>
  </si>
  <si>
    <t>Już niedługo bestsellerowe dermokosmetyki do twarzy powitasz w ✨ nowych, udoskonalonych opakowaniach ✨ Dlatego pełnowartościowe żel, serum i kurację w opakowaniach złapiesz teraz aż 30% taniej ♥️ #yourkaya #pielegnacja #pielegnacjatwarzy #pielegnacjaskory #wypryskinatwarzy #wypryski #niedoskonałości #nawilzenieskory #oczyszczanietwarzy</t>
  </si>
  <si>
    <t>Potwierdzone info  inspi: @Naitore  #yourkaya #relatable #okrestime #pierwszamiesiaczka #miesiączka #menstruacja #relatable #podpaski #tampony</t>
  </si>
  <si>
    <t>W wielu przypadkach odpowiednia higiena intymna może pomóc w zapobieganiu lub łagodzeniu uciążliwych objawów oraz ma wpływ na ogólne samopoczucie związane z poczuciem komfortu  Jak o nią dbać? Już podpowiadamy  #yourkaya #higienaintymna #higienaintymnakobiety #edutok #plyndohigienyintymnej</t>
  </si>
  <si>
    <t>Dziś jest ostatni dzień zniżek (nawet do -25%) na WSZYSTKO i pędzimy życzyć Ci wspaniałych Walentynek – niezależnie od Twoich planów i towarzystwa ♥️ #yourkaya #znizka #znizkanazakupy #polskamarka #kosmetyki #olejekyourkaya #walentynki #walentynki2024</t>
  </si>
  <si>
    <t>Ups  #yourkaya #znizka #znizkanazakupy #polskamarka #kosmetyki #olejek #olejekyourkaya #relatable</t>
  </si>
  <si>
    <t>Pamiętajcie - krwawienie przy pierwszej miesiączce przypomina bardziej plamienie, a wydzielina nie ma koloru wściekłej czerwieni, jest bardziej brunatna, brązowa  #yourkaya #temattabu #menstruacja #miesiączka #pierwszyokres #pierwszamiesiaczka #podpaski #tampony #okrestime #relatable</t>
  </si>
  <si>
    <t>Czy tyle wystarczy?  #100tampons #yourkaya #tampony #podpaski #menstruacja #miesiączka #okrestime #relatable</t>
  </si>
  <si>
    <t>Pierwszy s3ks: oczekiwania vs rzeczywistość  Jakie są Wasze doświadczenia w tym temacie? #yourkaya #pierwszyraz #edukacjaseksualna #edukacjamoznainaczej #edutok #nastoletnieżycie #nastoletniamilosc</t>
  </si>
  <si>
    <t>A u Was dzisiaj ile  na liczniku? #yourkaya #officelife #tlustyczwartek #pączki #pączki</t>
  </si>
  <si>
    <t>Kilka rad od nas, by Twój kubeczek menstruacyjny służył Ci jak najdłużej ✨ #yourkaya #kubeczekmenstruacyjny #kubeczek #menstruacja #okrestime #okres #podpaski #tampony</t>
  </si>
  <si>
    <t>W nastroju zbliżających się wielkimi krokami Walentynek zastanawiamy się, jak to jest: KOCHASZ, LUBISZ, czy SZANUJESZ?  Decyzja (i ZNIŻKA) należą do Ciebie! #yourkaya #polskamarka #polskiekosmetyki #pielegnacja #pielegnacjaskory #pielegnacjaciala #kosmetykidopielęgnacji #walentynki2024 #asmr</t>
  </si>
  <si>
    <t>Właśnie mam więc to oczywiste, że … #yourkaya #menstruacja #okrestime #okres #podpaski #tampon #podpaskizeskrzydelkami #menstruacionecofriendly #miesiączka</t>
  </si>
  <si>
    <t>Co warto wiedzieć przed pierwszym s3ksem?  #yourkaya #pierwszyraz #temattabu #edutok #edukacjaseksualna #edukacjamoznainaczej #nastoletnieżycie #nastoletniamilosc</t>
  </si>
  <si>
    <t>Dawno niewidziane ✨ olejki do ust ✨ w odcieniach CYNOBER i NUDE właśnie wróciły na yourkaya.pl ♥️ #yourkaya #olejekdoust #olejek #olejekyourkaya #olejekkaya #glowymakeup #juicylips</t>
  </si>
  <si>
    <t>✨ Część 2 naszej sondy ulicznej #cialotosztuka ✨ #yourkaya #sondauliczna  #polskamarka #kosmetykidopielęgnacji #kosmetyki #pielęgnacjaskóry #cialoakceptacja #cialopozytywnosc</t>
  </si>
  <si>
    <t>Sprawdź, co może oznaczać nieprzyjemny zapach z pochwy  I pamiętaj - każdy nietypowy zapach warto skonsultować z lekarzem! #yourkaya #edutok #zdrowiekobiet #zdrowieintymne #menstruacja #miesiaczkabeztabu</t>
  </si>
  <si>
    <t>Backstage vs rezultat sesji zdjęciowej naszej nowej linii CIAŁO i DERMO ✨ #yourkaya #pielęgnacjaskóry #kosmetyki #kosmetykidopielęgnacji #polskamarka #cialotosztuka #cialopozytywnosc #cialoakceptacja</t>
  </si>
  <si>
    <t>Reklamy vs rzeczywistość #yourkaya #okrestime #miesiaczka #miesiaczkabeztabu #okres #menstruacja #podpaski</t>
  </si>
  <si>
    <t>Nie tuszują, nie maskują i nie przeprowadzają żadnej metamorfozy wizerunku, za to pielęgnują, nawilżają, koją i opiekują się ciałem jak żadne inne ✨ Poznaj je i przekonaj się o tym na własnej skórze – linie CIAŁO i DERMO znajdziesz na www.yourkaya.pl #yourkaya #cialotosztuka #cialopozytywnosc #cialoakceptacja #sondauliczna #yourkayafamily #polskamarka #kosmetykidopielęgnacji #kosmetyki #pielęgnacjaskóry</t>
  </si>
  <si>
    <t>Jak włożyć tampon? Już Ci pokazujemy ♥️ #yourkaya #tampon #tampony #jakuzywac #okrestime #miesiaczka #miesiaczkabeztabu #okres #menstruacja</t>
  </si>
  <si>
    <t>Spędź z nami dzień na sesji zdjęciowej naszych nowych kosmetyków do pielęgnacji z linii CIAŁO i DERMO ✨  #yourkaya #yourkayafamily #polskamarka #kosmetykidopielęgnacji #kosmetyki #pielęgnacjaskóry</t>
  </si>
  <si>
    <t>Jeśli na około siedem dni przed okresem: ➢ masz ochotę popłakać się bez szczególnego powodu, ➢ zjeść coś z ciągnącym serem, albo z czekoladą, albo frytki, albo WSZYSTKO, ➢ jest Ci bardzo, bardzo smutno i samotnie, ➢ Twoje piersi są tkliwe, ➢ w Twoim organizmie zatrzymuje się woda i jesteś spuchnięta, ➢ masz zaparcia lub biegunkę, ➢ czujesz się osłabiona i szybko łapiesz infekcję, ➢ łapią Cię skurcze, ➢ na twarzy pojawiają się pryszcze, najprawdopodobniej należysz do 80% kobiet w wieku rozrodczym, których dotyka zespół napięcia przedmiesiączkowego. #yourkaya #pmsproblems #pms #relatable #okrestime #podpaski #tampony #miesiaczka #miesiaczkabeztabu</t>
  </si>
  <si>
    <t>2024-06-11T08:24:57.000Z</t>
  </si>
  <si>
    <t>2024-06-07T10:40:43.000Z</t>
  </si>
  <si>
    <t>2024-06-06T15:59:55.000Z</t>
  </si>
  <si>
    <t>2024-06-05T15:50:54.000Z</t>
  </si>
  <si>
    <t>2024-06-04T15:12:56.000Z</t>
  </si>
  <si>
    <t>2024-06-03T13:55:37.000Z</t>
  </si>
  <si>
    <t>2024-05-31T10:48:38.000Z</t>
  </si>
  <si>
    <t>2024-05-30T07:45:23.000Z</t>
  </si>
  <si>
    <t>2024-05-29T07:21:07.000Z</t>
  </si>
  <si>
    <t>2024-05-29T06:39:45.000Z</t>
  </si>
  <si>
    <t>2024-05-28T09:29:00.000Z</t>
  </si>
  <si>
    <t>2024-05-27T13:59:07.000Z</t>
  </si>
  <si>
    <t>2024-05-27T13:49:29.000Z</t>
  </si>
  <si>
    <t>2024-05-24T07:25:00.000Z</t>
  </si>
  <si>
    <t>2024-05-22T14:46:42.000Z</t>
  </si>
  <si>
    <t>2024-05-21T16:21:49.000Z</t>
  </si>
  <si>
    <t>2024-05-20T13:53:03.000Z</t>
  </si>
  <si>
    <t>2024-05-17T13:29:35.000Z</t>
  </si>
  <si>
    <t>2024-05-16T17:35:40.000Z</t>
  </si>
  <si>
    <t>2024-05-15T14:59:20.000Z</t>
  </si>
  <si>
    <t>2024-05-14T14:30:54.000Z</t>
  </si>
  <si>
    <t>2024-05-10T14:05:31.000Z</t>
  </si>
  <si>
    <t>2024-05-09T16:49:29.000Z</t>
  </si>
  <si>
    <t>2024-05-08T14:11:41.000Z</t>
  </si>
  <si>
    <t>2024-05-07T14:34:55.000Z</t>
  </si>
  <si>
    <t>2024-05-06T14:00:31.000Z</t>
  </si>
  <si>
    <t>MILLION DOLLAR BABY (VHS)</t>
  </si>
  <si>
    <t>Nasty x Naughty Girl</t>
  </si>
  <si>
    <t>we cant be friends</t>
  </si>
  <si>
    <t>TIME 2 PRETEND</t>
  </si>
  <si>
    <t>space song</t>
  </si>
  <si>
    <t>IF YOU HAVE THIS USE THAT</t>
  </si>
  <si>
    <t>Requiem "Dies irae" (Verdi)(1127439)</t>
  </si>
  <si>
    <t>https://www.tiktok.com/@tolpa_mniej_wiecej/video/7379158778597428512</t>
  </si>
  <si>
    <t>https://www.tiktok.com/@tolpa_mniej_wiecej/video/7377709432274210080</t>
  </si>
  <si>
    <t>https://www.tiktok.com/@tolpa_mniej_wiecej/video/7377420612064611616</t>
  </si>
  <si>
    <t>https://www.tiktok.com/@tolpa_mniej_wiecej/video/7377047201077316896</t>
  </si>
  <si>
    <t>https://www.tiktok.com/@tolpa_mniej_wiecej/video/7376666316859591968</t>
  </si>
  <si>
    <t>https://www.tiktok.com/@tolpa_mniej_wiecej/video/7376275294266740000</t>
  </si>
  <si>
    <t>https://www.tiktok.com/@tolpa_mniej_wiecej/video/7375113867346627873</t>
  </si>
  <si>
    <t>https://www.tiktok.com/@tolpa_mniej_wiecej/video/7374695570100751648</t>
  </si>
  <si>
    <t>https://www.tiktok.com/@tolpa_mniej_wiecej/video/7374318185220246816</t>
  </si>
  <si>
    <t>https://www.tiktok.com/@tolpa_mniej_wiecej/video/7374307514806029601</t>
  </si>
  <si>
    <t>https://www.tiktok.com/@tolpa_mniej_wiecej/video/7373980065517899040</t>
  </si>
  <si>
    <t>https://www.tiktok.com/@tolpa_mniej_wiecej/video/7373678618976800033</t>
  </si>
  <si>
    <t>https://www.tiktok.com/@tolpa_mniej_wiecej/video/7373676139228777760</t>
  </si>
  <si>
    <t>https://www.tiktok.com/@tolpa_mniej_wiecej/video/7372463789083512096</t>
  </si>
  <si>
    <t>https://www.tiktok.com/@tolpa_mniej_wiecej/video/7371835436999757088</t>
  </si>
  <si>
    <t>https://www.tiktok.com/@tolpa_mniej_wiecej/video/7371488890642894112</t>
  </si>
  <si>
    <t>https://www.tiktok.com/@tolpa_mniej_wiecej/video/7371079458024967457</t>
  </si>
  <si>
    <t>https://www.tiktok.com/@tolpa_mniej_wiecej/video/7369960149005421856</t>
  </si>
  <si>
    <t>https://www.tiktok.com/@tolpa_mniej_wiecej/video/7369652491950116128</t>
  </si>
  <si>
    <t>https://www.tiktok.com/@tolpa_mniej_wiecej/video/7369241115536510241</t>
  </si>
  <si>
    <t>https://www.tiktok.com/@tolpa_mniej_wiecej/video/7368862702711639328</t>
  </si>
  <si>
    <t>https://www.tiktok.com/@tolpa_mniej_wiecej/video/7367371837539355936</t>
  </si>
  <si>
    <t>https://www.tiktok.com/@tolpa_mniej_wiecej/video/7367043001161370913</t>
  </si>
  <si>
    <t>https://www.tiktok.com/@tolpa_mniej_wiecej/video/7366631228247723296</t>
  </si>
  <si>
    <t>https://www.tiktok.com/@tolpa_mniej_wiecej/video/7366266158296632609</t>
  </si>
  <si>
    <t>https://www.tiktok.com/@tolpa_mniej_wiecej/video/7365886183177571616</t>
  </si>
  <si>
    <t>szczęście to kwestia podjęcia odpowiedniej liczby prób.  Wskocz do drogerii Rossmann. Kup produkty tołpa za minimum 50 złotych. Zarejestruj paragon i wygraj!    _______ #tolpa #tołpa #loteria #pielegnacjatwarzy                                                                                                             *zdjęcia nagród mają charakter poglądowy.</t>
  </si>
  <si>
    <t>Zastanawiasz się skąd się bierze pomarańczowa skórka? Cellulit powstaje w wyniku: niezdrowej diety ubogiej w witaminy, błonnik i kwasy tłuszczowe, nadmiernego solenia potraw – sól zatrzymuje wodę w organizmie, braku pielęgnacji nawilżająco-ujędrniającej i masaży, braku aktywności fizycznej, nieprawidłowego krążenia limfy i krwi, stresu – stresowe sytuacje podwyższają poziom kortyzolu w organizmie, co wpływa na zwężenie naczyń krwionośnych, uwarunkowań genetycznych. Psssst! Celullit występuje też u mężczyzn, ale to 80% kobiet go ma. #tołpa #tolpa #dermo #cellulit #cellulitereduction #celluliketips #wakacje #viral #dc #trend</t>
  </si>
  <si>
    <t>nie możesz przejść obojętnie! #tołpa #tolpa #skincare #Meme #MemeCut #trend #clown #viral #greenscreen</t>
  </si>
  <si>
    <t>czy to nie idealny powód, żeby wpaść do @Hebe Polska? Promocja trwa do 12.06 i obejmuje wszystkie produkty #tołpa dermo!  #skincare #dermo #hebe #kosmetyki #viral</t>
  </si>
  <si>
    <t>wybierz autentyczne nawilżenie!                                              Skóra sucha wymaga długotrwałej kuracji nawilżającej i natłuszczającej. Odwodniona/przesuszona to stan przejściowy. Można go szybko wyeliminować. Jak? Wybierając kosmetyki, które znają się na rzeczy.  Szukaj tołpa authentic w drogieriach i na tolpa.pl #tołpa #authentic #skincare #nawilżenie #trend #pielegnacja @Aniamaluje</t>
  </si>
  <si>
    <t>900 nagród czeka na swoich właścicieli. Sprawdź, czy masz dziś szczęście. ✌ * Zrób zatołpione zakupy w drogerii Hebe. * Zarejestruj paragon: www.loteria-tolpa.pl/ * Sprawdź, czy wygrałaś.                 Loteria trwa od 04.04 do 27.06.2024! @Hebe Polska #tołpa #tolpa #dermo #summer #skincare #hebe</t>
  </si>
  <si>
    <t>Minimum składników, maksymalne nawilżenie - #authentic  Oczyszczanie, maksymalne nawilżenie i bogata formuła to coś, czego potrzebuje każda skóra. @Klaudia ‍♀️</t>
  </si>
  <si>
    <t>Napisz w komentarzu, który wybierasz! #tołpa #tolpa #outfitsinspo #outfits #outfitideas #pintrest #pintrestaesthetic</t>
  </si>
  <si>
    <t>Pożegnaj niedoskonałości.️Odbuduj barierę hydrolipidową. Wypróbuj sera z wysokimi stężeniami składników aktywnych od #tołpa sebio. ✔️</t>
  </si>
  <si>
    <t>Pożegnaj niedoskonałości. Odbuduj barierę hydrolipidową. ️ Wypróbuj dermokosmetyki od marki nr 1 w pielęgnacji skóry trądzikowej. #tołpa</t>
  </si>
  <si>
    <t>Pierwsza linia odbudowująca barierę hydrolipidową, dedykowana skórze z tendencją do niedoskonałości. #tołpa</t>
  </si>
  <si>
    <t>Poczuj autentyczne nawilżenie!  Nasz krem:  • nawilża przez 72h  • wzmacnia barierę hydrolipidową • jest hipoalergiczny • ma tylko 12 składników Autentyczna pielęgnacja zaczyna się od nawilżenia. #tołpa #authentic</t>
  </si>
  <si>
    <t>Poczuj autentyczne nawilżenie! Poznaj hipoalergiczne kosmetyki #tołpa authentic. Postaw na krótki skład (max 14 składników)  i maksymalne efekty.</t>
  </si>
  <si>
    <t>Odwiedź @Hebe Polska i zgadnij 60% rabatu na drugi produkt z lini #sebio! pssst... To nie koniec! Nie przegap promocji na serie #authentic, która trwa do 29.05! #tołpa #rabat #hebe</t>
  </si>
  <si>
    <t>miłość od pierwszego nałożenia.  Pokochałaś plumping jak my? ‍♀️ #tołpa #tolpa #hairtutorial #hairtransformation @Uczesanki</t>
  </si>
  <si>
    <t>borówka? A może malina?  Oto jest pytanie! Linia #puretrends powstała z myślą o Twojej skórze i naszej planecie!   Opakowania zostały stworzone z recyklingu♻️, a kosmetyki mają moc dojrzałych owoców!  ps Czekają na Ciebie na półkach w @Rossmann! #tołpa #tolpa #rossmannpolska #skincare #eko @Natika</t>
  </si>
  <si>
    <t>Sprawdź całą linie #authentic!  _______ #tołpa #tolpa #skincare #nawilżenie #trend</t>
  </si>
  <si>
    <t>cel jest prosty. Ochrona przed słońcem.  #tolpa #tołpa #holiday #trend #spf #skincare</t>
  </si>
  <si>
    <t>Stosuj, gdy widzisz: • odwodnienie, • napięcie, • szorstkość, Zacznij od początku.#tolpa #skincare #cosmetics #water #holiday</t>
  </si>
  <si>
    <t>Ochrona przed słońcem? SPF  #tolpa #tołpa #skincare #pielęgnacja #spf50 #spf #tiktokpoll</t>
  </si>
  <si>
    <t>nawilżenie… od tego wszystko się zaczyna!  #tołpa #skincare #pielęgnacja #nawilżenie #skin</t>
  </si>
  <si>
    <t>kto sprawdzał polecajkę od @hairtok? #tołpa #pielegnacja #hairroutine #haircare</t>
  </si>
  <si>
    <t>czasem tak jest, że po prostu musisz!  #tołpa #skincare #glossyskin #comedia #trend</t>
  </si>
  <si>
    <t>wymień w komentarzu swoich trzech ulubieńców! ‍♀️ #tołpa #glossyskin #pielegnacja #tolpa</t>
  </si>
  <si>
    <t>wprowadź rutynę z My Skin Changer i daj nam znać, który produkt jest Twoim ulubieńcem!  #tołpa #glossyskin #pielegnacja #body @Marta Niemczak | makijaż</t>
  </si>
  <si>
    <t>Kto jest fanem tej serii?  #tołpa #tolpa #skincare #glossyskin #pielegnacja</t>
  </si>
  <si>
    <t>Post photo</t>
  </si>
  <si>
    <t>Post Video</t>
  </si>
  <si>
    <t>Post z linkiem</t>
  </si>
  <si>
    <t>Post sam tekst</t>
  </si>
  <si>
    <t>Text</t>
  </si>
  <si>
    <t>ER od posta</t>
  </si>
  <si>
    <t>Godzina</t>
  </si>
  <si>
    <t>Data tekst</t>
  </si>
  <si>
    <t>Data data</t>
  </si>
  <si>
    <t>https://www.facebook.com/basiclabdermo/posts/pfbid0i6fXv3xWXRQqanQ8w1MzwQrSQSB489ZjsGYxqmWjJHufyXBiW9Nzt5SWUM1Qds29l</t>
  </si>
  <si>
    <t>https://www.facebook.com/basiclabdermo/posts/pfbid0qUYsk71VspeL4xQyRQsaL2n16QP8nqVYaFHss6f6iB9VBHVbstnc9fKkN5SngQcsl</t>
  </si>
  <si>
    <t>https://www.facebook.com/basiclabdermo/posts/pfbid02c5xR9iBxoojopzEJNpyTtXW1KhaqfSnbLtLvN7ZEN1madKLkw4KmHKwQcszDRH9jl</t>
  </si>
  <si>
    <t>https://www.facebook.com/basiclabdermo/posts/pfbid0ARCpnvuJsLLufYdEA2TjaQoRG7cKZCsUYGENWhvgQw8QconqTKAhUYQsrc4fe68Bl</t>
  </si>
  <si>
    <t>https://www.facebook.com/basiclabdermo/posts/pfbid0KYseq71MJMk1MoN1gb3rhBBEnSu3L5zDXL59Lna7eCFG9S8qa7HojYMfVfUD4faVl</t>
  </si>
  <si>
    <t>https://www.facebook.com/basiclabdermo/posts/pfbid022Mg8yKd4vYLUiaXRns2w7vSurzHL97aAHtjpunXjp7kK96QidA52WbiicaJ59wRrl</t>
  </si>
  <si>
    <t>https://www.facebook.com/basiclabdermo/posts/pfbid0WsE63uKkxiaHyEvB8tGcKkXkgbFTVHwqom2C71wSLFqcmcASt584HSodBJBZtLUSl</t>
  </si>
  <si>
    <t>https://www.facebook.com/basiclabdermo/posts/pfbid02FHqe2DFt4D7Adnm4cunsXHow8uaKPRZkbaGtXiL7h2kmiFqF6SoV48bKkgxiLdKUl</t>
  </si>
  <si>
    <t>https://www.facebook.com/basiclabdermo/posts/pfbid02ZE4nfrkJcjwu3iXfpCBUrayAHLDaL4qgjHGxTJWUbz48CfceUtJBQ6A8cEMggcCDl</t>
  </si>
  <si>
    <t>https://www.facebook.com/basiclabdermo/posts/854691973360508</t>
  </si>
  <si>
    <t>https://www.facebook.com/basiclabdermo/posts/854155920080780</t>
  </si>
  <si>
    <t>https://www.facebook.com/basiclabdermo/posts/853494453480260</t>
  </si>
  <si>
    <t>https://www.facebook.com/basiclabdermo/posts/pfbid02HX31KCkNA73zYF8tGbLVxojximFmzvE35FDtNVKhbXYK8Uh4knS1YneWVCrm8Wf6l</t>
  </si>
  <si>
    <t>https://www.facebook.com/basiclabdermo/posts/pfbid02r1TNB14TLHgU9Yrfa6uK15dCC9YdvdMQidiEE6ppyFLq6gZ56e6YwEiCqsd1VzACl</t>
  </si>
  <si>
    <t>https://www.facebook.com/basiclabdermo/posts/pfbid0mzWdZAkSPsiAKogq9p63PhKTjnWRvBz1XNxUe56D2mqUUeJr5NkS4uA2sMhbRLgBl</t>
  </si>
  <si>
    <t>https://www.facebook.com/basiclabdermo/posts/pfbid026jUncKdJTNws7TSDpZp4D3JHtG6PL8c4XH9zUU7fiRWiw3vSXW5u7ZrRgraL6wVFl</t>
  </si>
  <si>
    <t>https://www.facebook.com/basiclabdermo/posts/pfbid02qsUyECxuZevbPCRAZedueHG44T3yNpU24Kz6DUWuaMMwJ4ztYEfSQt5HLEdKztrgl</t>
  </si>
  <si>
    <t>https://www.facebook.com/basiclabdermo/posts/pfbid027WanGnh82pVgZa7LpBtK3ZcpUhpEfE3XMSZvH975yALKNFQoSy6KiktGhFbnD2enl</t>
  </si>
  <si>
    <t>https://www.facebook.com/basiclabdermo/posts/pfbid04ML5Pw9TfJwRVDHVxACcPAkvRHBPizLM3bL1EU1Wh4Rs2H6Pn9QBhiockkFrZtbSl</t>
  </si>
  <si>
    <t>https://www.facebook.com/basiclabdermo/posts/pfbid0eM7qNLXTDHHgT1o7wGTd43hTPHLdCUjZdZuATypGVEziWYfCA79wVzTvJjXCRrFwl</t>
  </si>
  <si>
    <t>https://www.facebook.com/basiclabdermo/posts/pfbid0GaDHBT8ZhxKeoTF1Cbbfyxiyt1qqpCEVUPxujq7i2XNcz7VKnyPFzejrLikRs6pHl</t>
  </si>
  <si>
    <t>https://www.facebook.com/basiclabdermo/posts/pfbid02sDgFKKMYGxRXjXowhmtUipq5iNvmgN2YzJN4dCVzPQsYPEx6nJ7eZR8z2JtCpuQ4l</t>
  </si>
  <si>
    <t>https://www.facebook.com/basiclabdermo/posts/pfbid0PQ6jHMggtRd4cdfFCtmpDjJhrwCY5FE55Cyq569L1pPXsuZqzu6LdmENKqEF8yg9l</t>
  </si>
  <si>
    <t>https://www.facebook.com/basiclabdermo/posts/pfbid02ww2juq6XpiqCsjHmYx3dxfeGkqHiMoJ5zHkWcAgYAe113m3y7qeG6qyCHuiTh8APl</t>
  </si>
  <si>
    <t>https://www.facebook.com/basiclabdermo/posts/pfbid0bqm2rayRZ1hdkMojZ8kxKL2E2LfBZyDVLBQSi24JJ336BGZc2RbgqpJDKm9vUerol</t>
  </si>
  <si>
    <t>https://www.facebook.com/basiclabdermo/posts/pfbid0buN343EtMHqgNAawA6EpNXvvvNzsKZrRhMHTapYDJ7f5TTPNFGsSEzx7vWk2tayAl</t>
  </si>
  <si>
    <t>https://www.facebook.com/basiclabdermo/posts/pfbid02rnZQhwQUbADYTtP4LRz59dMBaYU8PFjWt8crq8CyXi1Z169s2uwSpFugk5PryJb3l</t>
  </si>
  <si>
    <t>https://www.facebook.com/basiclabdermo/posts/pfbid021LNg7GoSpePU4DLKETcVGLwUZBi1k6AqSrvL7V51WpZSgEBmUbdjQdPpgaNrvNdCl</t>
  </si>
  <si>
    <t>https://www.facebook.com/basiclabdermo/posts/pfbid0CxkJxjYq6TFgyeNejjKbCuH3RkvWVhw29pk5YdWgo9xJ6R1vEGWCx3kt944SM5EHl</t>
  </si>
  <si>
    <t>https://www.facebook.com/basiclabdermo/posts/pfbid02cBXTg3gUA1zFzP58cxAQr2hjK31KPifjmvQ1qgfqicRcYnVBRfMUeLy9hvDYNCDQl</t>
  </si>
  <si>
    <t>https://www.facebook.com/basiclabdermo/posts/pfbid0qjHzRTu5CsqxkTq84Ta4izd4SoGXnxKULP8aH9SQeKn8wzFQwAwufEwZjtC9osiQl</t>
  </si>
  <si>
    <t>https://www.facebook.com/basiclabdermo/posts/pfbid0E79X9C4uP8CmtRcPWAX397hvAFZX9p8uW7WSpUCBFbQrHvtjigUnHNoiSPSjuyDfl</t>
  </si>
  <si>
    <t>https://www.facebook.com/basiclabdermo/posts/pfbid02sLEJHUe1yhdzdD4Bg8XARr2zZiurtC79PAr4MSUUJLgUqPmt8ty6t5YtN7VnQpX7l</t>
  </si>
  <si>
    <t>https://www.facebook.com/basiclabdermo/posts/pfbid036eTMXn1WKNb5kk4weza1cddxZukohCuU2Pjbp49K5sifpzfq2mZPyDzJFVYwzvNql</t>
  </si>
  <si>
    <t>https://www.facebook.com/basiclabdermo/posts/pfbid02sEScRyH4cdxug7RUpCaCszauZE7b1VMKcP41kAkPchE3Yr31vvjv2CsstufY92xjl</t>
  </si>
  <si>
    <t>https://www.facebook.com/basiclabdermo/posts/pfbid0eWctEjYk9HHgkPq78MLLTtVm9AoHeYzfPzjVS3rJ48a9m1UH8m4DfPjzNL3eDcEql</t>
  </si>
  <si>
    <t>https://www.facebook.com/basiclabdermo/posts/pfbid08H9DMwAS5cJcuy63JJyPg92aE5Ps562xEjBKmWeP79Yx4DvM2jpHPvSLkeCHVZkJl</t>
  </si>
  <si>
    <t>https://www.facebook.com/basiclabdermo/posts/pfbid0xbamWbR8yDvsEhVTZnh2nCdLbE6Gr9gEGshJWennTonGsA9trYMMUjS5Db56xDx6l</t>
  </si>
  <si>
    <t>https://www.facebook.com/basiclabdermo/posts/pfbid0qFLSRagmYZQSg4e1z7RxmijUhYah3ZxEgXL2jGfE6C2ne7v8MgryCzEGnXtwPwH9l</t>
  </si>
  <si>
    <t>https://www.facebook.com/basiclabdermo/posts/pfbid02MUA71AYS327FDFqphJxR4A9PqHMYi8A8FmZns67ch2UGSH272vgg1LWiVgbGm3wml</t>
  </si>
  <si>
    <t>https://www.facebook.com/basiclabdermo/posts/pfbid02V68aebbSzEeXJmud3rXDjAjCK8NLk1Kb9C9WVBsTCrfzdr7YHpeAsynVjSvMqx2Xl</t>
  </si>
  <si>
    <t>https://www.facebook.com/basiclabdermo/posts/pfbid02mVneyQiSxmGHYugef9Q3o6dC1KqwtEzUYfFXdHMwnyTXLAXV7QhhxpnGk8HFvde4l</t>
  </si>
  <si>
    <t>https://www.facebook.com/basiclabdermo/posts/pfbid0pFZevNRzSGTQVyKJ5bmrUcXeHH99Fy542xTQkLPFyw2ojm5wN5QSwamX9A4jkGeWl</t>
  </si>
  <si>
    <t>https://www.facebook.com/basiclabdermo/posts/pfbid02datRs2xZnxWu2Ao6QyGsZgEVwGb6HbM4CgD8D4UjCf5bNMz4eKkCqX75sKP7Cpejl</t>
  </si>
  <si>
    <t>https://www.facebook.com/basiclabdermo/posts/pfbid02mPLwPTBkBib32sAGi4mpdc17Eptgd9pqxnN7muhVedA2aGSPcSujFkJkxwdCnBTol</t>
  </si>
  <si>
    <t>https://www.facebook.com/basiclabdermo/posts/pfbid0T5Aj8mAz8wcz4EryEpRw1nhEkNvJB5FmYTbx6vVCvconGgVp9aNLYVLQ1WTUy9hRl</t>
  </si>
  <si>
    <t>https://www.facebook.com/basiclabdermo/posts/pfbid0Q2FKZCrzLYU4dcXWws5vFthTV5WjtotMf1io1nLseCwd27vyYdPcYSyykZsfH9Cul</t>
  </si>
  <si>
    <t>https://www.facebook.com/basiclabdermo/posts/pfbid0U7fsD3J8T8dJnPxKYMY3eLi4u5bBn6bjT7TuuRkXxsY5teN4LuBnD8t7NqKPv6tSl</t>
  </si>
  <si>
    <t>https://www.facebook.com/basiclabdermo/posts/pfbid0AMP8PqVCNhNNeSC3zU6aNYjo3498aNPj1hS6RqHpxmLTQTANaSmoaxpgNstcT1kbl</t>
  </si>
  <si>
    <t>https://www.facebook.com/basiclabdermo/posts/pfbid0NaNfZZE5MC1kZMswhfHS8NwQnA9eHdMnT8VerCRw5E4V62DVPZ5sS7HR6QTZGCEsl</t>
  </si>
  <si>
    <t>https://www.facebook.com/basiclabdermo/posts/pfbid09YkRwJDRxnTJb8AE64X9Frza8aJt5thaCqyzuTBtZiJSitGZpUy2ZuxeaCq2uKWvl</t>
  </si>
  <si>
    <t>https://www.facebook.com/basiclabdermo/posts/pfbid0bZVDP9suPPsrYmzUq8DkHe3unZt598EGuwUvorGw22sGHENvDTjPaboNGweFGPeCl</t>
  </si>
  <si>
    <t>https://www.facebook.com/basiclabdermo/posts/pfbid02TD93B6jGdqUBUv8AWnqeUyVHFk2qQuRpvs8E78oBR4nzunFm764w1ygQBWdCg22Ql</t>
  </si>
  <si>
    <t>https://www.facebook.com/basiclabdermo/posts/pfbid0zzHBfyvuzwt2JMqEtuw8CPFDcMiH8sxFZ3GuyZNoT45cWiwXZ1YYvvPTrqKAu6Gzl</t>
  </si>
  <si>
    <t>https://www.facebook.com/basiclabdermo/posts/pfbid0Boh7vJ9D5Gep1ngRvgcBeDzw6nko1gTD7bbLLsdpuEtzitzRbHmsQW2LxQxLEoV7l</t>
  </si>
  <si>
    <t>https://www.facebook.com/basiclabdermo/posts/pfbid038C1PRxthajLRQAjnHSaG9PmKPHkQ6VUb3cTvKZfjkJZ6suyXGp64n5ksGDENMT63l</t>
  </si>
  <si>
    <t>https://www.facebook.com/basiclabdermo/posts/pfbid0t7SjfqdybM5bgEtdSAXzoGb2ojbvZmhz9i5qzHbwQX8iyPwqhpGjsGYNNEs9RF4ol</t>
  </si>
  <si>
    <t>https://www.facebook.com/basiclabdermo/posts/pfbid058ymQedFiheA2PE28fV8mD49ZgdX8D6ANJQJiTogZSw4dScpcN2P4npEFJaww87ol</t>
  </si>
  <si>
    <t>https://www.facebook.com/basiclabdermo/posts/pfbid0bzH6iPqqxxbYmcLxXGocN1dSZpAChFPNoPaHsNWMkagqpsG2XCRoxtXQTYNNJTV3l</t>
  </si>
  <si>
    <t>https://www.facebook.com/basiclabdermo/posts/pfbid02HffP7yjTfB6UPyisu9Fbd3FQEX4Xwf2ZDuV1BFZrp5wASQ4LuhGCkPwzrMVXz2L4l</t>
  </si>
  <si>
    <t>https://www.facebook.com/basiclabdermo/posts/pfbid02HiPjh3bpsLXLjZieVUT9SfroBkvoee1dYtgcf29pEQAyGYAFgfGx8zqiPNRBZhDal</t>
  </si>
  <si>
    <t>https://www.facebook.com/basiclabdermo/posts/pfbid02gBGaYsb8KNziiLzSFHHPG6ZG5txW3pLU6tjbsW7cuppDjSGG92UwXML6GzTXRPe4l</t>
  </si>
  <si>
    <t>https://www.facebook.com/basiclabdermo/posts/pfbid0ctNWK4rLoFnEf8N6bx5CKvk446ib1qeW9yAJkWx5ikNMD2nbGt6E8eGZDAqc65GGl</t>
  </si>
  <si>
    <t>https://www.facebook.com/basiclabdermo/posts/pfbid0u1eTDUm9Wsg45jBn8PknCo8D4BSjfNZhXhXW7mSK3czXQwZLGURn3Dwo9QnirHR2l</t>
  </si>
  <si>
    <t>https://www.facebook.com/basiclabdermo/posts/pfbid0wNGX71wCuR3PnB3yVhyEmctaAqG2m1mZWRMHCzVVEomHmB1cNoFnrr6u4nvPk7Qul</t>
  </si>
  <si>
    <t>https://www.facebook.com/basiclabdermo/posts/pfbid0FhKaEF4gvoz9tDEh7vqmMj9xUpwM9VqRuueqdQBQHT1BVPCqZg6QgKRy8aR5pmvAl</t>
  </si>
  <si>
    <t>https://www.facebook.com/basiclabdermo/posts/pfbid06vqbtd22SMZaeV5ZZBpeHLsKaag6uX2xS1vP98TmmAEqsB48FbKXfFpnuhwEkpvml</t>
  </si>
  <si>
    <t>https://www.facebook.com/basiclabdermo/posts/pfbid024rNwBreT1os2KQYm7FmeiiVRx1EMunS1S4GAK6m6bxosVKeY3VLfMx8956NPfPHql</t>
  </si>
  <si>
    <t>https://www.facebook.com/basiclabdermo/posts/pfbid02BNTs2Fu7C4vLrMwEnLDXLcHQ39tvktB3CpVRrsSkvDhje6ad5BCbVjLi5cy5sH5Vl</t>
  </si>
  <si>
    <t>https://www.facebook.com/basiclabdermo/posts/pfbid0emoLSuTRBdVtBZkcKDkUNp7nurno8irXwDbouFJWR4fspNVJiNbg5Zmah7vgnHTrl</t>
  </si>
  <si>
    <t>https://www.facebook.com/basiclabdermo/posts/pfbid02ho5eNxuXnUuSNNVfvNdqyPxK6axzdjHRN1TtWi5mRprBLY19TFvCqXca1rQ4pRvol</t>
  </si>
  <si>
    <t>https://www.facebook.com/basiclabdermo/posts/pfbid0iuBsZ9qQAsMV5XApwTZGiTzR6637mgjJUGUZn8Aahdsm6mFiEkFYXF4tT16uur86l</t>
  </si>
  <si>
    <t>https://www.facebook.com/basiclabdermo/posts/813681130794926</t>
  </si>
  <si>
    <t>https://www.facebook.com/basiclabdermo/posts/812996230863416</t>
  </si>
  <si>
    <t>https://www.facebook.com/basiclabdermo/posts/812353457594360</t>
  </si>
  <si>
    <t>https://www.facebook.com/basiclabdermo/posts/pfbid02QiYaLmTfUMuJ4AravGQ8jY3pGfQiT6DWFat2B1jm9tWte26o1odzPMhgRa4NJTXql</t>
  </si>
  <si>
    <t>https://www.facebook.com/basiclabdermo/posts/pfbid0DDi7qjb47tuyekjg1YSjKmsPv5TtezNyME5MnZtC2myQmQGcacNUVHF2KsxFqoapl</t>
  </si>
  <si>
    <t>https://www.facebook.com/basiclabdermo/posts/pfbid0C3nEJSW8qXN45y1a7FbLn3pFsVd1NDbSLPffo2JHvvcBv6kKV8o32h564bRsYud6l</t>
  </si>
  <si>
    <t>https://www.facebook.com/basiclabdermo/posts/pfbid0VApz9JJpVtF9JsFKhpCoze2YGo8wPnUrDYYtg8AJdVvkd1poK796fxCpr2rWFPEDl</t>
  </si>
  <si>
    <t>https://www.facebook.com/basiclabdermo/posts/pfbid025iHf8UZTHEqBcsAatU5qMLaLyyv7RFm6j7fy8bcSf8ERdafpppMCAiY4cDoKQbxLl</t>
  </si>
  <si>
    <t>https://www.facebook.com/basiclabdermo/posts/pfbid0T8E5rSJg8UR7eerkuVqJAh5SPooN3TJfciYSj3onjSifoiNzjw4kd5z6aoJpTzFSl</t>
  </si>
  <si>
    <t>https://www.facebook.com/basiclabdermo/posts/pfbid02B14PRmcP4xmAmZ9mwyPr56hzSS4NJ6sC59NdvZuQm7FisEmnC5tmnWwGToXpkDs1l</t>
  </si>
  <si>
    <t>https://www.facebook.com/basiclabdermo/posts/pfbid02Ym6F7oKyJsT8Ld4yyzGv3frPX9cB5cEvgcLQrwEe3himDJ5FPb3fX5bo2E9vZsHhl</t>
  </si>
  <si>
    <t>https://www.facebook.com/basiclabdermo/posts/pfbid0BdRjNUqVeaahRGnbT1kazfJkNAp9rnFiro9gMzTXGHhS9XCkiLqLCig5WxQrzKB6l</t>
  </si>
  <si>
    <t>https://www.facebook.com/basiclabdermo/posts/pfbid0L8BZ9gZWcTUqjUxnmx5tjUsHXKX6ovM4nAjuHLGw3kBHaQ6VKnSGNkTwE5rThsryl</t>
  </si>
  <si>
    <t>https://www.facebook.com/basiclabdermo/posts/pfbid0Axf53JGQEotCuahaq7kGsMnbZRZY2xk7FQs19c9MUkvLT6MpRSsJr3JurqQ7tGHKl</t>
  </si>
  <si>
    <t>https://www.facebook.com/basiclabdermo/posts/pfbid023mh7TXRp8Z4B6A8H7d57ACyJtRgs1xgEGGJUvedcG4AXgGZnDBDuKYgGEcAzf2Hhl</t>
  </si>
  <si>
    <t>https://www.facebook.com/basiclabdermo/posts/pfbid0YxzhssrU6QD36h7KF2K547XhxaETFjrBfMY6GfG6A5EeqWLmQgPL4eh3GQNcJTGPl</t>
  </si>
  <si>
    <t>https://www.facebook.com/basiclabdermo/posts/pfbid026w5mBdf2WZasSz1irovsXoquc8B1EDj6wPsxX49FZJu8x2kYEyEMaRjMzsG9PG6l</t>
  </si>
  <si>
    <t>https://www.facebook.com/basiclabdermo/posts/pfbid0gAwfJis4oWAxmKBqDLNfyPzZxVudKXsxEPrgZDvsdJrCAwYji2eZcaNPLpM9HRPel</t>
  </si>
  <si>
    <t>https://www.facebook.com/basiclabdermo/posts/pfbid0AEW6iJaVj7ZoyycoQ9vzKwTaYamtdYQCotitEqQe4rfqJ4a7pMgGMt3CQYpZydBkl</t>
  </si>
  <si>
    <t>https://www.facebook.com/basiclabdermo/posts/pfbid02MyeLMtKahTkZrPmh5NtfGa9UVNfUZcqaEZhfk3DABc67TtVo7NjBdDFY3RuZsNKhl</t>
  </si>
  <si>
    <t>https://www.facebook.com/basiclabdermo/posts/pfbid0fjVmgGNUenrZVcVPvZaLsDtrs3UWMQM1T46QeRc4N51WT79JVeGWYE2qw2N8PaEol</t>
  </si>
  <si>
    <t>https://www.facebook.com/basiclabdermo/posts/pfbid02C6WYqX7ST7MNUsXfakGodEJq7sDsgTfd9wGdVQn7FTFh6CvEJvNpvwC9pzWzkjVPl</t>
  </si>
  <si>
    <t>https://www.facebook.com/basiclabdermo/posts/pfbid02jJEMHvpnU1r3f65BQpGjbM7GcJnEtuvHzpBuQDfXkZx2rxi88ryFhvjFqZoyb7fil</t>
  </si>
  <si>
    <t>https://www.facebook.com/basiclabdermo/posts/pfbid02bRBkpXcsQ7aaauwJ4sRLcT64mBCjCFrpHiezHjgn2H6uLJjMd4hzaCTj8dzUM7K9l</t>
  </si>
  <si>
    <t>https://www.facebook.com/basiclabdermo/posts/pfbid02k6eMYpwuBcyeut8Q1r3HumQUMnPedC1kNX7u7w6WyEjvc3E2wgs9hbmoZRHxMaBnl</t>
  </si>
  <si>
    <t>https://www.facebook.com/basiclabdermo/posts/pfbid024rvc6sRKezjLZTwyUN4dmiJyD1AUQwuvHi8EZRAGR72qTLR1M4mfJm7Ls5jc5QAZl</t>
  </si>
  <si>
    <t>https://www.facebook.com/basiclabdermo/posts/pfbid02Y4nuRnC2uAY2DZacgFGnUGXMsSbGgDgvbhvBLdSS6sBSYajwTJ39th3DhAbQ1vDMl</t>
  </si>
  <si>
    <t>https://www.facebook.com/basiclabdermo/posts/pfbid02ezU4pRkDHKGTrCgqoaPAa9zkhRVX3kShZnKAZesaajMtFu2RJFCTqKvLyC9Q3ph2l</t>
  </si>
  <si>
    <t>https://www.facebook.com/basiclabdermo/posts/pfbid0iHuvuh4CJtS6nJEAtBkyTFFLnaSSgTcwVQuxAX5Q3rFpNXzKy5eSWbBMSQKK31Xkl</t>
  </si>
  <si>
    <t>https://www.facebook.com/basiclabdermo/posts/pfbid0VgKEwFj4zy2uER91ES3xzUc4evJ7ijiXmxQ36utByS9s2UXHzr4RUEWEZMJUt84zl</t>
  </si>
  <si>
    <t>https://www.facebook.com/basiclabdermo/posts/pfbid02KMxB5cdj2eNNhGjvekccastkDNWGvE4SHDxK89AnaFAQR26K3u8454e9F3j5HgeRl</t>
  </si>
  <si>
    <t>https://www.facebook.com/basiclabdermo/posts/pfbid02zYcZou2cZVXkVUKzv4zSJsypdqtXXaHp69yqBP3gdBM6YVKPtfyny1SdPRTHRkfhl</t>
  </si>
  <si>
    <t>https://www.facebook.com/basiclabdermo/posts/pfbid0WZyHZt5NHDDXrxMdBV4h8aP5C7FhKPr4BRyTKbr4ynVWphE7VobBP3W1gsW8NzYYl</t>
  </si>
  <si>
    <t>https://www.facebook.com/basiclabdermo/posts/pfbid02xVTyAncViJMLxc5NcLAdcivfXhQ8WXzL5HFAnNpvd1U1FqgXxEW3mCqyrSgx8a7Ul</t>
  </si>
  <si>
    <t>https://www.facebook.com/basiclabdermo/posts/pfbid0fdP5g9kCWDeue7hZJ2fsxZva1EqPdL5SHa3ziArH6UKnmJBe9k5QjnzrgpStfdfvl</t>
  </si>
  <si>
    <t>https://www.facebook.com/basiclabdermo/posts/pfbid02rFDVqmoA9WXFvtRxnZrUyUF4RhxRYW8jumLPkta2nuwJepJP1t71VDvi7scHrjQ3l</t>
  </si>
  <si>
    <t>https://www.facebook.com/basiclabdermo/posts/pfbid032wkKW6ZVJZaFDaXjTcThDGHJogwAeRB8cAYmNNMVMrvoGMDZDUpMsNurZHoGxgyMl</t>
  </si>
  <si>
    <t>https://www.facebook.com/basiclabdermo/posts/pfbid0LbvSPAGGRFFfoPouHx7WF2yaKCEHJTLfDVV1JZoymZCXDxneqDx7bfpJSQaZ1fc1l</t>
  </si>
  <si>
    <t>https://www.facebook.com/basiclabdermo/posts/pfbid0VaCXVuTh1bFxPuAnTtpPXh5UCciNJobKefLwjHajJr982hARPemCcJosmyb3eDLpl</t>
  </si>
  <si>
    <t>https://www.facebook.com/basiclabdermo/posts/pfbid02boMbXfq7rknfdAPzz2udTRcDc1VGYkYPSUPrESSEY4t4QPcbxwf5FWLNSdix8xYwl</t>
  </si>
  <si>
    <t>https://www.facebook.com/basiclabdermo/posts/pfbid0Mwu596nT7cV3NqpPyDjwjNFHbiBb9e9Wkou4afPPb6Ga5dMn1jXp5DNzeXLvxt7Vl</t>
  </si>
  <si>
    <t>https://www.facebook.com/basiclabdermo/posts/pfbid02Y3vENA9qUP8AVGmDkYRmWRr9KcTxYzE4ryh3jMjyBVQFCzWLAyJNqkgLNqRQ8Puvl</t>
  </si>
  <si>
    <t>https://www.facebook.com/basiclabdermo/posts/pfbid02f96U4SNQdHZvKpN1onrGbhwGYg69tph9sZk7Wp2LMSxy3yaWjwWH8m1v4PMTpGosl</t>
  </si>
  <si>
    <t>https://www.facebook.com/basiclabdermo/posts/pfbid0659YiQca2c3sm48xzFfmZbrUTxkg5yWAeXb43GiNixuPHiT2W2839ck1rpa69sm2l</t>
  </si>
  <si>
    <t>https://www.facebook.com/basiclabdermo/posts/pfbid02hfSFan5JoRKwrKoipi9RKEuhRJcHk4A7vNKJcTr1TT5AsPuG9jeruhPspny7d9ehl</t>
  </si>
  <si>
    <t>https://www.facebook.com/basiclabdermo/posts/pfbid02ddQ6ETgHJj1JX7FqB8iFp1AnvBMCPXvUHQUcagpyAtDsh7YjjDEmVH8GbMFQhoVel</t>
  </si>
  <si>
    <t>https://www.facebook.com/basiclabdermo/posts/pfbid0ie7nARKbtvyrUwVeu4s7woGGfadH1sGbJSMa35hcA8CU3ha5jKPDuh2qK96btbvLl</t>
  </si>
  <si>
    <t>https://www.facebook.com/basiclabdermo/posts/pfbid02ZQDsGhwLxG9PG39jdmoLtEe1ESTXkok3LBT3QMxxs6QEUMqz6CuQwyMMb9sobgrWl</t>
  </si>
  <si>
    <t>https://www.facebook.com/basiclabdermo/posts/pfbid0eoDhrmub6GWAVQVTMfWjdjT9PUGDje1Yaad6xQ1efvxonGyqa5k8fsPxvH9XQyBql</t>
  </si>
  <si>
    <t>https://www.facebook.com/basiclabdermo/posts/pfbid0xAgYo9hRTpE9bz8ZvX15zSmtWBN9V7KheH3oXUEgbjoqguev5U6nNNQBEswykwiwl</t>
  </si>
  <si>
    <t>https://www.facebook.com/basiclabdermo/posts/pfbid02FkNr3Tf7ecM29DLFeJdNGHpof4KEw96vXbB5UH7uDe9X9c8Xpr4MTDCWWKf8Ufadl</t>
  </si>
  <si>
    <t>https://www.facebook.com/basiclabdermo/posts/pfbid02DGsj39wFmn4UxohpTLRN54pHegTYLsN5EfXEXVBN9zC8dFSVK4FUTDVgigy6PtgYl</t>
  </si>
  <si>
    <t>https://www.facebook.com/basiclabdermo/posts/pfbid02gnsXLwdexyAG9svxHGBtFeNV6icW2Uw3tYPx3ns6peJpBSt36z4XayjrBMjgVo8wl</t>
  </si>
  <si>
    <t>https://www.facebook.com/basiclabdermo/posts/pfbid0KbPKCXj4ozGVBp52nXujUXQ277EcTZ1r3P1CHojxNH4YwHcPMPdwcfWmBdQQV1Yel</t>
  </si>
  <si>
    <t>https://www.facebook.com/basiclabdermo/posts/pfbid02Mi8uSLngi5cf7btHbcjAYM12Ut1ZCYqHuAwgkLi4zyXfkejgg9v529odvXikyKqXl</t>
  </si>
  <si>
    <t>https://www.facebook.com/basiclabdermo/posts/pfbid02ckchEDj5cTXfPbsCGrNhFQ8xF1h2fp4yu3ot3mtRtZ5zSPyBwmEUrhiSbvrtPrsgl</t>
  </si>
  <si>
    <t>https://www.facebook.com/basiclabdermo/posts/pfbid02w8Hi564zUviLtH3tiGj5RWQnqBj2UFY2eryVJJLAcDJkjR5RTXRDa9PuW7TERvDLl</t>
  </si>
  <si>
    <t>https://www.facebook.com/basiclabdermo/posts/pfbid02v9pwAJsWWuBXdMtHNCt8oSXosRVqmqGVTYsVE6CZJKmyUVvtUdpaiypJCV5oUtGCl</t>
  </si>
  <si>
    <t>https://www.facebook.com/basiclabdermo/posts/pfbid02a2NTYZ7eQMNnx1JooiEgvLi6AiaPFyvXGoKGMBrarMUhG82547NX9R6Kxok8MkJWl</t>
  </si>
  <si>
    <t>https://www.facebook.com/basiclabdermo/posts/pfbid02F1gCoTCLVniniDp2hYgj6ktnb32eDuRw1ezv5ccmpQmTYJ2EC6x4qdxgrbBFaScWl</t>
  </si>
  <si>
    <t>https://www.facebook.com/basiclabdermo/posts/pfbid036XTy2ohvuGWgrqnX21aAbNfrY9dRn2Y9peoe2xzKpjcAN8V5EtuDMyLKnN5GZVtHl</t>
  </si>
  <si>
    <t>https://www.facebook.com/basiclabdermo/posts/pfbid0RozpeyVz8UYcP7Vzyk5bNK8cVcsD94a5Y8NbbihU2gMQSepoYB9iDsRpL6EPsuDml</t>
  </si>
  <si>
    <t>https://www.facebook.com/basiclabdermo/posts/pfbid02CAzE6bR6gF2srVVDiW8cGqEs1XZrGYe3KdcejEXR67VVRr4UptAz22dJWBycsVXNl</t>
  </si>
  <si>
    <t>https://www.facebook.com/basiclabdermo/posts/pfbid02hMR8raBbTcBcS3JVQEJeki2FenQni16uSsAtUn8SwPttCgddKL2RVghqu82GarA6l</t>
  </si>
  <si>
    <t>https://www.facebook.com/basiclabdermo/posts/pfbid02uYszfTMdSDB98VMgEU9u5ttZtL4KZUWqUzfoMiPukEHvxB1ANgM4M9GvE41smvHsl</t>
  </si>
  <si>
    <t>https://www.facebook.com/basiclabdermo/posts/pfbid02273LEvrAgbjjiisH6T9bMhohkzVXVyQZd7ebNBJXCv1qPfafGEKqa8VxoKhaAZfzl</t>
  </si>
  <si>
    <t>https://www.facebook.com/basiclabdermo/posts/773214021508304</t>
  </si>
  <si>
    <t>https://www.facebook.com/basiclabdermo/posts/772564778239895</t>
  </si>
  <si>
    <t>https://www.facebook.com/basiclabdermo/posts/771924191637287</t>
  </si>
  <si>
    <t>https://www.facebook.com/basiclabdermo/posts/pfbid02B8V62KHxMraw91TYrjEYC1u3nRo3PHvhrxpXPPu1VvWczZQEJbnSxrBx3a3VNd1sl</t>
  </si>
  <si>
    <t>https://www.facebook.com/basiclabdermo/posts/pfbid02ixMWBophfRTyHrwYigsmTNRLbZe4A3ZaoTRXAwiu71uRn451rS7idE2iUhGUYJHpl</t>
  </si>
  <si>
    <t>https://www.facebook.com/basiclabdermo/posts/pfbid0dJqN4TurkgC7QFqDEVHBBZfn8BGnBvB4XDksPy3WsqWBUqQtRmfjKuSxcaNUn62fl</t>
  </si>
  <si>
    <t>https://www.facebook.com/basiclabdermo/posts/pfbid02t8kfMpA1TxGc6NVGATh3mMxCBrDqzdREgRTwWVQ3ZzJWLEYpgWUu9m3CgGy7dhZel</t>
  </si>
  <si>
    <t>https://www.facebook.com/basiclabdermo/posts/pfbid0EmUo56LhQGT9fg4ZHygP9GrH4Ay7K8ZyHLKnakUHSya4LAWvaGjvDRpuhBVTLHspl</t>
  </si>
  <si>
    <t>https://www.facebook.com/basiclabdermo/posts/pfbid0qR4BVcriAhTPStXAAVHrsAX7Z8KgdeAXaMXMJ6r2ayxs9JjckVYmdZYA5oYTywHkl</t>
  </si>
  <si>
    <t>https://www.facebook.com/basiclabdermo/posts/pfbid0hqNitSexiTiZfA7LpV5ajWnfji5ZYBeX4FeEHZHvbCJfhmbNx8VdaoFBtZaP36yBl</t>
  </si>
  <si>
    <t>https://www.facebook.com/basiclabdermo/posts/pfbid0Kq37V6hzhPJEKdhbdJxMevTgNDJKriF4jmYse1eqy4TYDP2VbYsdsUrnsdfW8KpNl</t>
  </si>
  <si>
    <t>https://www.facebook.com/basiclabdermo/posts/pfbid0qyVQkaNg4Ew3bKXtt91Jm7i2FdWXdbjvWpGwBicaYZwh8rvinErXcc665NHRMJVgl</t>
  </si>
  <si>
    <t>https://www.facebook.com/basiclabdermo/posts/pfbid0rmuTswmzT8NnDyUHpN3StkkUCyXZfTkRfmv6zsRb9APL4suBtdgUUFasQH7KRWvLl</t>
  </si>
  <si>
    <t>https://www.facebook.com/basiclabdermo/posts/pfbid0ru1AKtCExSUdK3fAvY67ppXJXzSrBtkmus49oW1s8EbANr75Eomq775vDtBifzjel</t>
  </si>
  <si>
    <t>https://www.facebook.com/basiclabdermo/posts/pfbid0p6PZL7Ppcdh8ESoqnjfZx8RLuBWZjwxZVn6dpfhwGxCJEBsBirXz6HtbZZsP98JEl</t>
  </si>
  <si>
    <t>https://www.facebook.com/basiclabdermo/posts/pfbid0vgWsmFDEyg3aibHNWRHkUwXGxDSRXVruRGsEfTpeWQK7uXYrfVG9rGWpRcXvWTcfl</t>
  </si>
  <si>
    <t>https://www.facebook.com/basiclabdermo/posts/pfbid0EM8Ghu2xNe3Zb73Dk4qLKHquEvFkKUxAZBed7Y7JmW2ETbjFjmRWFPPyDJqD4wnRl</t>
  </si>
  <si>
    <t>https://www.facebook.com/basiclabdermo/posts/pfbid021einz5xUwrMgEQGNdxCKoNzz25KFDeSiQGMTSUgoYJp5uizwMcBxZVCxJyGQSCjWl</t>
  </si>
  <si>
    <t>https://www.facebook.com/basiclabdermo/posts/pfbid02kcMFfxEbhZ1PE5kobUjmmLzfhH5rQDQ5wPiset6QiGNn1VYTsbLaUDiM8EfHCm6ml</t>
  </si>
  <si>
    <t>https://www.facebook.com/basiclabdermo/posts/pfbid034f27uZFj2uhVtLiYD76223zxyNGeepmuGqKRTPYY3UK9h4aw9DK3GGnPRS8jFGwcl</t>
  </si>
  <si>
    <t>https://www.facebook.com/basiclabdermo/posts/pfbid02bSVmQxgAY9ZwkRWRAnHMPUYh5nraFahND9ZPW1E6AWApGBGCfzkd9GSLpnJj8jZbl</t>
  </si>
  <si>
    <t>https://www.facebook.com/basiclabdermo/posts/pfbid0XGpGjgM5VEZrFe5BAkcrNjdHSjgv2ak77bsBdJYCboV5p9goEDJEn9h9zZivEgXvl</t>
  </si>
  <si>
    <t>https://www.facebook.com/basiclabdermo/posts/pfbid02qRARyN5DpvnPzrhbzSHJLK7cVnkWVk3aDjpA25S3JNsDQFMz3ASfHBAWPDhKS45hl</t>
  </si>
  <si>
    <t>https://www.facebook.com/basiclabdermo/posts/pfbid02kWLscoize5uXyirewRyPnCZdVs8kUadZoNc7H3uwE81Qn57zhBABzueDRg6ddSBSl</t>
  </si>
  <si>
    <t>https://www.facebook.com/basiclabdermo/posts/pfbid0KMBtsRFTxpHaroj2eJ3XQtsaTVyzctB6xQMogFhhnuMcjk3AoQDv4qwArzWj7AB2l</t>
  </si>
  <si>
    <t>https://www.facebook.com/basiclabdermo/posts/pfbid02F7Tv6CCPhh78YmDMd9Hc8gxWB2soUkLCGy5qU7Z25sTwDeMTmZgVjBPSjjvsAY5pl</t>
  </si>
  <si>
    <t>https://www.facebook.com/basiclabdermo/posts/pfbid05cHLYYx1encVZgFHMFwvEPwKjxkjKuArgZWtbLXAoyN89Z7KAHQk2URBB28tiAzrl</t>
  </si>
  <si>
    <t>https://www.facebook.com/basiclabdermo/posts/pfbid0kfC16SkuGSTBw8hF8ynboDbxnc9KDLPmjWzBHq5BeaxUgFWHh8S6ro5f5A61q2u6l</t>
  </si>
  <si>
    <t>https://www.facebook.com/basiclabdermo/posts/pfbid022jqxFECDYWa5mmWRjwJZtcPyL7LADazmVsNqZeAVHQ3vyqFdeQJwrLUho56fR1a1l</t>
  </si>
  <si>
    <t>https://www.facebook.com/basiclabdermo/posts/pfbid02aWmM5FM3nDo63ukjxazv6CLiRiN9ju5kWBMJGqbC4isWotmyuAUkWsoFQGnZhkfFl</t>
  </si>
  <si>
    <t>https://www.facebook.com/basiclabdermo/posts/pfbid0wnJ3Kbyd9QUf6MjDW9d53D6xf6pUZM3A37BTQWfCwYHnFVMh2ubQERhm4qCQ7wuLl</t>
  </si>
  <si>
    <t>https://www.facebook.com/basiclabdermo/posts/pfbid0PX66M6MATiSxbnYiqkmFsNLX6VNnhH8njmYUT1Y2Dno98QWeEq8ZTxTkKfJEishpl</t>
  </si>
  <si>
    <t>https://www.facebook.com/basiclabdermo/posts/pfbid02YtWy9aeeSPozdmWEAK2Qgyej139WaeVQK96U27qjSRzqevreCkTNddJFBYxXsG5Wl</t>
  </si>
  <si>
    <t>https://www.facebook.com/basiclabdermo/posts/749478593881847</t>
  </si>
  <si>
    <t>https://www.facebook.com/basiclabdermo/posts/748828527280187</t>
  </si>
  <si>
    <t>https://www.facebook.com/basiclabdermo/posts/747749290721444</t>
  </si>
  <si>
    <t>https://www.facebook.com/basiclabdermo/posts/pfbid02HL1FejX8PmQR35AJLAMPTUyheBiHhV17RF712aii3qxrTy2VLMtDzxMU88kamKpNl</t>
  </si>
  <si>
    <t>https://www.facebook.com/basiclabdermo/posts/pfbid0uBatVA5jqSs7WAT4WHkHigeBcLZn1S8vNpjx2uAzkJ6xQrXSYappVhqYcTB7YYs3l</t>
  </si>
  <si>
    <t>https://www.facebook.com/basiclabdermo/posts/pfbid0wQzsg5oa7c2wgnqmucrpgj6J8Ao84mW6ZHgbfiwfKJJM2D9L7Zh4hD94eANZDXufl</t>
  </si>
  <si>
    <t>https://www.facebook.com/basiclabdermo/posts/pfbid02LXLLqRfZziSMwxCSvwPUTiWy3WHnE7XFvPu754LcfSq94LXAS6Gka26UUs6yZGCal</t>
  </si>
  <si>
    <t>https://www.facebook.com/basiclabdermo/posts/pfbid02GaYDrqVj4PkZxQtgMiGz41oY4C9JmxcrRCaBBtVfMpJ7hp29vxCnnzRDYhbN4xg9l</t>
  </si>
  <si>
    <t>https://www.facebook.com/basiclabdermo/posts/pfbid032wxzGW53AFXFs7beBmhcnf2QgP3LW47KeRKrirxPXp1rptmhsnSWY5H65GBe1jwEl</t>
  </si>
  <si>
    <t>https://www.facebook.com/basiclabdermo/posts/pfbid0ajsWUnpAcqsEzXFWj63g6MZgobArpzBBSuHrBuRwgYgQD2ZemERgwg1iqW4UFuHMl</t>
  </si>
  <si>
    <t>https://www.facebook.com/basiclabdermo/posts/pfbid0J9J1siDhotBHu4unusmr7dbT4rMXVGgX2d2ZobC54cmrzF8e4qFDN1L5tUp9Lbwvl</t>
  </si>
  <si>
    <t>https://www.facebook.com/basiclabdermo/posts/pfbid02oFa9BXmW3HCLHzorQALkEvARXnaGG2NaWGoPgzN39KQyq9siCFSkQkJ9dqneiyVml</t>
  </si>
  <si>
    <t>https://www.facebook.com/basiclabdermo/posts/pfbid02Qx63F8gpS2AaBjfJ7aufWmoMThsPEh2aNYWGnMYgqEVQsseMSjmrYeD5BgNXmdLdl</t>
  </si>
  <si>
    <t>https://www.facebook.com/basiclabdermo/posts/pfbid0gLE4qx1uiUF5NafKrCkZKfAQ6SCvrrf3EWWVJKN38rfy2qnJZcwHKXFb7USR9o7Nl</t>
  </si>
  <si>
    <t>https://www.facebook.com/basiclabdermo/posts/pfbid0uQMxqdkGcpAyjBBFDB6npL6xrKZKvJrLY6QEcVV82593Hve31z5zYrXwiydGBZqkl</t>
  </si>
  <si>
    <t>https://www.facebook.com/basiclabdermo/posts/pfbid08DyVppdsKSMyK1YdtjbspjvKK6WzPP9bv3YpLzUfXAXhHwsnhDp4MosVGE2n3SrUl</t>
  </si>
  <si>
    <t>https://www.facebook.com/basiclabdermo/posts/pfbid022vL2zgeafmV8c359S79ayAVqdD1bVHGbmh1GpyWhCWyNxAkHqUdmsWnuga6impsvl</t>
  </si>
  <si>
    <t>https://www.facebook.com/basiclabdermo/posts/pfbid02MjEFGNLRzMZSBarfoYcPmDp5mC1wxHxNcVnTiqdCGXu8qSsKKWaS3nfYXeNoX41cl</t>
  </si>
  <si>
    <t>https://www.facebook.com/basiclabdermo/posts/pfbid0tLYqcACvzx44scvpb92eCYM3ZvgyecHHHtSXi8NpoxKa54peAo28WbqR8sMLgZixl</t>
  </si>
  <si>
    <t>False</t>
  </si>
  <si>
    <t>średnie ER</t>
  </si>
  <si>
    <t>Statystyki zebranych danych</t>
  </si>
  <si>
    <t>Lajki</t>
  </si>
  <si>
    <t>ilość postów</t>
  </si>
  <si>
    <t>Komentarze</t>
  </si>
  <si>
    <t>Zdjęcia</t>
  </si>
  <si>
    <t>Tekst</t>
  </si>
  <si>
    <t>średnia</t>
  </si>
  <si>
    <t>Ilość</t>
  </si>
  <si>
    <t>Zawiera Link</t>
  </si>
  <si>
    <t>Obserwujący</t>
  </si>
  <si>
    <t>SlajdShow</t>
  </si>
  <si>
    <t>Slajd Show</t>
  </si>
  <si>
    <t>Długość</t>
  </si>
  <si>
    <t>Wyświetlenia</t>
  </si>
  <si>
    <t>videoPlayCount</t>
  </si>
  <si>
    <t>Odtworzenia</t>
  </si>
  <si>
    <t>Ilosć odtorzeń przez jednego usera</t>
  </si>
  <si>
    <t>Ilosć odtworzeń przez jednego usera</t>
  </si>
  <si>
    <t>Er/post</t>
  </si>
  <si>
    <t>ilość postó</t>
  </si>
  <si>
    <t>Zapisy</t>
  </si>
  <si>
    <t>suma</t>
  </si>
  <si>
    <t>średnie</t>
  </si>
  <si>
    <t>Współczynnik</t>
  </si>
  <si>
    <t>Hairy Tail Cosmetics</t>
  </si>
  <si>
    <t>MIYO</t>
  </si>
  <si>
    <t>Tołpa</t>
  </si>
  <si>
    <t>YourKaya</t>
  </si>
  <si>
    <t>BasicLab</t>
  </si>
  <si>
    <t>Miyo</t>
  </si>
  <si>
    <t>HairyTailCosmetics</t>
  </si>
  <si>
    <t>MEDIUM</t>
  </si>
  <si>
    <t>Link</t>
  </si>
  <si>
    <t>Polubienia</t>
  </si>
  <si>
    <t>Udostępnia</t>
  </si>
  <si>
    <t>Rodzaj posta</t>
  </si>
  <si>
    <t>Data publikacji</t>
  </si>
  <si>
    <t>Treść</t>
  </si>
  <si>
    <t>Współpraca z influ</t>
  </si>
  <si>
    <t>mediana</t>
  </si>
  <si>
    <t>Współprace na profilu z influ</t>
  </si>
  <si>
    <t>Współprace z drogerią stacjonarną</t>
  </si>
  <si>
    <t>marka</t>
  </si>
  <si>
    <t xml:space="preserve">nazwa infuencersera </t>
  </si>
  <si>
    <t xml:space="preserve">wyniki z czegoś tam </t>
  </si>
  <si>
    <t>1</t>
  </si>
  <si>
    <t xml:space="preserve">ilość postó ze współpracą z influ </t>
  </si>
  <si>
    <t>V+E62:V64ideo</t>
  </si>
  <si>
    <t>ilośc współprac z influ</t>
  </si>
  <si>
    <t>ilość postów bez współpracy</t>
  </si>
  <si>
    <t>ilość postów ze współpracą</t>
  </si>
  <si>
    <t>posty bez współprac</t>
  </si>
  <si>
    <t>posty z współpracami</t>
  </si>
  <si>
    <t>Er postów z współpracą</t>
  </si>
  <si>
    <t xml:space="preserve">nie wpływa na długgotrwały wzrost marki chyba że współpraca jest stała i długotrwała wtedy pojedyńcze sukcesy postów ze współpracami stają się po prostu normą. </t>
  </si>
  <si>
    <t>yourkaya</t>
  </si>
  <si>
    <t>hairy</t>
  </si>
  <si>
    <t xml:space="preserve">ER  postów w czasie </t>
  </si>
  <si>
    <t>Powyzej sredniej i z influ</t>
  </si>
  <si>
    <t>Powyżej sredniej bez influ</t>
  </si>
  <si>
    <t>Ponizej średniej z influ</t>
  </si>
  <si>
    <t>Poniżej średniej bez influ</t>
  </si>
  <si>
    <t>Powyżej średniej</t>
  </si>
  <si>
    <t>Poniżej średniej</t>
  </si>
  <si>
    <t>sprawdzenie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</si>
</sst>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Aptos Narrow"/>
      <family val="2"/>
      <charset val="238"/>
      <scheme val="minor"/>
    </font>
    <font>
      <sz val="11"/>
      <color rgb="FF006100"/>
      <name val="Aptos Narrow"/>
      <family val="2"/>
      <charset val="238"/>
      <scheme val="minor"/>
    </font>
    <font>
      <sz val="11"/>
      <color rgb="FF9C5700"/>
      <name val="Aptos Narrow"/>
      <family val="2"/>
      <charset val="238"/>
      <scheme val="minor"/>
    </font>
    <font>
      <u/>
      <sz val="11"/>
      <color theme="10"/>
      <name val="Aptos Narrow"/>
      <family val="2"/>
      <charset val="238"/>
      <scheme val="minor"/>
    </font>
    <font>
      <b/>
      <sz val="11"/>
      <color theme="1"/>
      <name val="Aptos Narrow"/>
      <family val="2"/>
      <scheme val="minor"/>
    </font>
    <font>
      <sz val="11"/>
      <color theme="1"/>
      <name val="Aptos Narrow"/>
      <family val="2"/>
      <scheme val="minor"/>
    </font>
    <font>
      <sz val="11"/>
      <color theme="1"/>
      <name val="Aptos Narrow"/>
      <family val="2"/>
      <charset val="238"/>
      <scheme val="minor"/>
    </font>
    <font>
      <sz val="11"/>
      <color theme="0"/>
      <name val="Aptos Narrow"/>
      <family val="2"/>
      <charset val="238"/>
      <scheme val="minor"/>
    </font>
    <font>
      <u/>
      <sz val="11"/>
      <color theme="10"/>
      <name val="Aptos Narrow"/>
      <family val="2"/>
      <scheme val="minor"/>
    </font>
    <font>
      <sz val="11"/>
      <name val="Aptos Narrow"/>
      <family val="2"/>
      <charset val="238"/>
      <scheme val="minor"/>
    </font>
    <font>
      <u/>
      <sz val="11"/>
      <name val="Aptos Narrow"/>
      <family val="2"/>
      <charset val="238"/>
      <scheme val="minor"/>
    </font>
    <font>
      <b/>
      <sz val="11"/>
      <color theme="1"/>
      <name val="Aptos Narrow"/>
      <charset val="238"/>
      <scheme val="minor"/>
    </font>
    <font>
      <b/>
      <sz val="11"/>
      <name val="Aptos Narrow"/>
      <family val="2"/>
      <scheme val="minor"/>
    </font>
    <font>
      <sz val="11"/>
      <name val="Aptos Narrow"/>
      <family val="2"/>
      <scheme val="minor"/>
    </font>
    <font>
      <sz val="8"/>
      <name val="Aptos Narrow"/>
      <family val="2"/>
      <charset val="238"/>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5"/>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xf numFmtId="0" fontId="5" fillId="0" borderId="0"/>
    <xf numFmtId="9" fontId="6" fillId="0" borderId="0" applyFont="0" applyFill="0" applyBorder="0" applyAlignment="0" applyProtection="0"/>
    <xf numFmtId="0" fontId="7" fillId="5" borderId="0" applyNumberFormat="0" applyBorder="0" applyAlignment="0" applyProtection="0"/>
    <xf numFmtId="0" fontId="8" fillId="0" borderId="0" applyNumberFormat="0" applyFill="0" applyBorder="0" applyAlignment="0" applyProtection="0"/>
  </cellStyleXfs>
  <cellXfs count="178">
    <xf numFmtId="0" fontId="0" fillId="0" borderId="0" xfId="0"/>
    <xf numFmtId="0" fontId="0" fillId="0" borderId="0" xfId="0" applyAlignment="1">
      <alignment wrapText="1"/>
    </xf>
    <xf numFmtId="0" fontId="2" fillId="3" borderId="0" xfId="2"/>
    <xf numFmtId="0" fontId="4" fillId="0" borderId="0" xfId="0" applyFont="1" applyAlignment="1">
      <alignment vertical="center" wrapText="1"/>
    </xf>
    <xf numFmtId="0" fontId="0" fillId="0" borderId="0" xfId="0" applyAlignment="1">
      <alignment horizontal="center" vertical="top" wrapText="1"/>
    </xf>
    <xf numFmtId="0" fontId="4" fillId="0" borderId="0" xfId="0" applyFont="1" applyAlignment="1">
      <alignment wrapText="1"/>
    </xf>
    <xf numFmtId="0" fontId="3" fillId="0" borderId="0" xfId="3"/>
    <xf numFmtId="0" fontId="5" fillId="0" borderId="0" xfId="4"/>
    <xf numFmtId="0" fontId="3" fillId="0" borderId="0" xfId="3" applyAlignment="1"/>
    <xf numFmtId="0" fontId="0" fillId="0" borderId="0" xfId="0" applyAlignment="1">
      <alignment vertical="top"/>
    </xf>
    <xf numFmtId="0" fontId="0" fillId="4" borderId="0" xfId="0" applyFill="1"/>
    <xf numFmtId="0" fontId="5" fillId="0" borderId="0" xfId="4" applyAlignment="1">
      <alignment wrapText="1"/>
    </xf>
    <xf numFmtId="10" fontId="9" fillId="0" borderId="0" xfId="0" applyNumberFormat="1" applyFont="1"/>
    <xf numFmtId="0" fontId="9" fillId="0" borderId="0" xfId="0" applyFont="1"/>
    <xf numFmtId="164" fontId="9" fillId="0" borderId="0" xfId="0" applyNumberFormat="1" applyFont="1"/>
    <xf numFmtId="0" fontId="9" fillId="2" borderId="0" xfId="1" applyFont="1" applyAlignment="1"/>
    <xf numFmtId="9" fontId="9" fillId="0" borderId="0" xfId="5" applyFont="1" applyAlignment="1"/>
    <xf numFmtId="10" fontId="9" fillId="2" borderId="0" xfId="1" applyNumberFormat="1" applyFont="1" applyAlignment="1"/>
    <xf numFmtId="164" fontId="9" fillId="2" borderId="0" xfId="1" applyNumberFormat="1" applyFont="1" applyAlignment="1"/>
    <xf numFmtId="14" fontId="9" fillId="2" borderId="0" xfId="1" applyNumberFormat="1" applyFont="1" applyAlignment="1"/>
    <xf numFmtId="0" fontId="9" fillId="0" borderId="0" xfId="0" applyFont="1" applyAlignment="1">
      <alignment vertical="top"/>
    </xf>
    <xf numFmtId="0" fontId="10" fillId="0" borderId="0" xfId="3" applyFont="1" applyAlignment="1"/>
    <xf numFmtId="0" fontId="9" fillId="3" borderId="0" xfId="2" applyFont="1" applyAlignment="1"/>
    <xf numFmtId="164" fontId="9" fillId="3" borderId="0" xfId="2" applyNumberFormat="1" applyFont="1" applyAlignment="1"/>
    <xf numFmtId="4" fontId="9" fillId="0" borderId="0" xfId="0" applyNumberFormat="1" applyFont="1"/>
    <xf numFmtId="10" fontId="9" fillId="0" borderId="0" xfId="6" applyNumberFormat="1" applyFont="1" applyFill="1" applyAlignment="1">
      <alignment vertical="top"/>
    </xf>
    <xf numFmtId="0" fontId="9" fillId="0" borderId="0" xfId="0" applyFont="1" applyAlignment="1">
      <alignment horizontal="center" vertical="center" wrapText="1"/>
    </xf>
    <xf numFmtId="164" fontId="9" fillId="0" borderId="0" xfId="0" applyNumberFormat="1" applyFont="1" applyAlignment="1">
      <alignment horizontal="center" vertical="center" wrapText="1"/>
    </xf>
    <xf numFmtId="10" fontId="0" fillId="0" borderId="0" xfId="0" applyNumberFormat="1"/>
    <xf numFmtId="0" fontId="9" fillId="0" borderId="1" xfId="0" applyFont="1" applyBorder="1"/>
    <xf numFmtId="14" fontId="9" fillId="0" borderId="0" xfId="1" applyNumberFormat="1" applyFont="1" applyFill="1" applyAlignment="1"/>
    <xf numFmtId="4" fontId="0" fillId="0" borderId="0" xfId="0" applyNumberFormat="1"/>
    <xf numFmtId="4" fontId="9" fillId="0" borderId="0" xfId="1" applyNumberFormat="1" applyFont="1" applyFill="1" applyAlignment="1"/>
    <xf numFmtId="4" fontId="9" fillId="0" borderId="1" xfId="0" applyNumberFormat="1" applyFont="1" applyBorder="1"/>
    <xf numFmtId="14" fontId="9" fillId="0" borderId="0" xfId="0" applyNumberFormat="1" applyFont="1"/>
    <xf numFmtId="14" fontId="0" fillId="0" borderId="0" xfId="0" applyNumberFormat="1"/>
    <xf numFmtId="49" fontId="0" fillId="0" borderId="0" xfId="0" applyNumberFormat="1"/>
    <xf numFmtId="4" fontId="0" fillId="0" borderId="1" xfId="0" applyNumberFormat="1" applyBorder="1"/>
    <xf numFmtId="10" fontId="0" fillId="0" borderId="1" xfId="0" applyNumberFormat="1" applyBorder="1"/>
    <xf numFmtId="4" fontId="9" fillId="0" borderId="2" xfId="0" applyNumberFormat="1" applyFont="1" applyBorder="1"/>
    <xf numFmtId="4" fontId="9" fillId="0" borderId="3" xfId="0" applyNumberFormat="1" applyFont="1" applyBorder="1"/>
    <xf numFmtId="4" fontId="9" fillId="0" borderId="4" xfId="0" applyNumberFormat="1" applyFont="1" applyBorder="1"/>
    <xf numFmtId="0" fontId="11" fillId="0" borderId="0" xfId="0" applyFont="1"/>
    <xf numFmtId="0" fontId="1" fillId="2" borderId="0" xfId="1" applyAlignment="1"/>
    <xf numFmtId="0" fontId="4" fillId="0" borderId="0" xfId="0" applyFont="1"/>
    <xf numFmtId="0" fontId="2" fillId="3" borderId="0" xfId="2" applyAlignment="1"/>
    <xf numFmtId="0" fontId="12" fillId="0" borderId="0" xfId="0" applyFont="1"/>
    <xf numFmtId="0" fontId="13" fillId="0" borderId="0" xfId="2" applyFont="1" applyFill="1" applyAlignment="1"/>
    <xf numFmtId="0" fontId="13" fillId="0" borderId="0" xfId="0" applyFont="1"/>
    <xf numFmtId="4" fontId="13" fillId="0" borderId="0" xfId="0" applyNumberFormat="1" applyFont="1"/>
    <xf numFmtId="14" fontId="13" fillId="0" borderId="0" xfId="0" applyNumberFormat="1" applyFont="1"/>
    <xf numFmtId="4" fontId="13" fillId="0" borderId="0" xfId="1" applyNumberFormat="1" applyFont="1" applyFill="1" applyAlignment="1"/>
    <xf numFmtId="14" fontId="13" fillId="0" borderId="0" xfId="1" applyNumberFormat="1" applyFont="1" applyFill="1" applyAlignment="1"/>
    <xf numFmtId="10" fontId="13" fillId="0" borderId="0" xfId="0" applyNumberFormat="1" applyFont="1"/>
    <xf numFmtId="0" fontId="9" fillId="0" borderId="8" xfId="0" applyFont="1" applyBorder="1"/>
    <xf numFmtId="0" fontId="9" fillId="0" borderId="9" xfId="0" applyFont="1" applyBorder="1"/>
    <xf numFmtId="0" fontId="9" fillId="0" borderId="10" xfId="0" applyFont="1" applyBorder="1"/>
    <xf numFmtId="0" fontId="9" fillId="0" borderId="11" xfId="0" applyFont="1" applyBorder="1"/>
    <xf numFmtId="0" fontId="9" fillId="0" borderId="12" xfId="0" applyFont="1" applyBorder="1"/>
    <xf numFmtId="0" fontId="0" fillId="0" borderId="1"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2" fontId="0" fillId="0" borderId="9" xfId="0" applyNumberFormat="1" applyBorder="1"/>
    <xf numFmtId="2" fontId="0" fillId="0" borderId="8" xfId="0" applyNumberFormat="1" applyBorder="1"/>
    <xf numFmtId="2" fontId="0" fillId="0" borderId="1" xfId="0" applyNumberFormat="1" applyBorder="1"/>
    <xf numFmtId="2" fontId="0" fillId="0" borderId="12" xfId="0" applyNumberFormat="1" applyBorder="1"/>
    <xf numFmtId="2" fontId="0" fillId="0" borderId="10" xfId="0" applyNumberFormat="1" applyBorder="1"/>
    <xf numFmtId="2" fontId="0" fillId="0" borderId="11" xfId="0" applyNumberFormat="1" applyBorder="1"/>
    <xf numFmtId="2" fontId="0" fillId="0" borderId="4" xfId="0" applyNumberFormat="1" applyBorder="1"/>
    <xf numFmtId="2" fontId="0" fillId="0" borderId="18" xfId="0" applyNumberFormat="1" applyBorder="1"/>
    <xf numFmtId="0" fontId="0" fillId="0" borderId="2" xfId="0" applyBorder="1"/>
    <xf numFmtId="2" fontId="0" fillId="0" borderId="2" xfId="0" applyNumberFormat="1" applyBorder="1"/>
    <xf numFmtId="2" fontId="0" fillId="0" borderId="19" xfId="0" applyNumberFormat="1" applyBorder="1"/>
    <xf numFmtId="0" fontId="0" fillId="0" borderId="16" xfId="0" applyBorder="1" applyAlignment="1">
      <alignment horizontal="center"/>
    </xf>
    <xf numFmtId="0" fontId="0" fillId="0" borderId="3" xfId="0" applyBorder="1" applyAlignment="1">
      <alignment horizontal="center"/>
    </xf>
    <xf numFmtId="0" fontId="0" fillId="0" borderId="1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10" fontId="0" fillId="0" borderId="2" xfId="0" applyNumberFormat="1" applyBorder="1" applyAlignment="1">
      <alignment horizontal="center"/>
    </xf>
    <xf numFmtId="10" fontId="0" fillId="0" borderId="17" xfId="0" applyNumberFormat="1"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4" fontId="0" fillId="0" borderId="21" xfId="0" applyNumberFormat="1" applyBorder="1"/>
    <xf numFmtId="4" fontId="9" fillId="0" borderId="25" xfId="0" applyNumberFormat="1" applyFont="1" applyBorder="1"/>
    <xf numFmtId="4" fontId="9" fillId="0" borderId="21" xfId="0" applyNumberFormat="1" applyFont="1" applyBorder="1"/>
    <xf numFmtId="4" fontId="9" fillId="0" borderId="22" xfId="0" applyNumberFormat="1" applyFont="1" applyBorder="1"/>
    <xf numFmtId="4" fontId="9" fillId="0" borderId="23" xfId="0" applyNumberFormat="1" applyFont="1" applyBorder="1"/>
    <xf numFmtId="4" fontId="9" fillId="0" borderId="24" xfId="0" applyNumberFormat="1" applyFont="1" applyBorder="1"/>
    <xf numFmtId="4" fontId="4" fillId="0" borderId="22" xfId="0" applyNumberFormat="1" applyFont="1" applyBorder="1" applyAlignment="1">
      <alignment horizontal="center"/>
    </xf>
    <xf numFmtId="4" fontId="4" fillId="0" borderId="23" xfId="0" applyNumberFormat="1" applyFont="1" applyBorder="1" applyAlignment="1">
      <alignment horizontal="center"/>
    </xf>
    <xf numFmtId="4" fontId="4" fillId="0" borderId="24" xfId="0" applyNumberFormat="1" applyFont="1" applyBorder="1" applyAlignment="1">
      <alignment horizontal="center"/>
    </xf>
    <xf numFmtId="4" fontId="12" fillId="0" borderId="22" xfId="0" applyNumberFormat="1" applyFont="1" applyBorder="1" applyAlignment="1">
      <alignment vertical="top"/>
    </xf>
    <xf numFmtId="4" fontId="0" fillId="0" borderId="25" xfId="0" applyNumberFormat="1" applyBorder="1"/>
    <xf numFmtId="10" fontId="0" fillId="0" borderId="25" xfId="0" applyNumberFormat="1" applyBorder="1"/>
    <xf numFmtId="4" fontId="0" fillId="0" borderId="26" xfId="0" applyNumberFormat="1" applyBorder="1"/>
    <xf numFmtId="4" fontId="0" fillId="0" borderId="20" xfId="0" applyNumberFormat="1" applyBorder="1"/>
    <xf numFmtId="4" fontId="4" fillId="0" borderId="1" xfId="0" applyNumberFormat="1" applyFont="1" applyBorder="1" applyAlignment="1">
      <alignment horizontal="center"/>
    </xf>
    <xf numFmtId="4" fontId="12" fillId="0" borderId="1" xfId="0" applyNumberFormat="1" applyFont="1" applyBorder="1" applyAlignment="1">
      <alignment horizontal="center" vertical="top"/>
    </xf>
    <xf numFmtId="4" fontId="12" fillId="0" borderId="1" xfId="0" applyNumberFormat="1" applyFont="1" applyBorder="1" applyAlignment="1">
      <alignment horizontal="center"/>
    </xf>
    <xf numFmtId="4" fontId="4" fillId="0" borderId="2" xfId="0" applyNumberFormat="1" applyFont="1" applyBorder="1" applyAlignment="1">
      <alignment horizontal="center"/>
    </xf>
    <xf numFmtId="4" fontId="4" fillId="0" borderId="3" xfId="0" applyNumberFormat="1" applyFont="1" applyBorder="1" applyAlignment="1">
      <alignment horizontal="center"/>
    </xf>
    <xf numFmtId="4" fontId="4" fillId="0" borderId="4" xfId="0" applyNumberFormat="1" applyFont="1" applyBorder="1" applyAlignment="1">
      <alignment horizontal="center"/>
    </xf>
    <xf numFmtId="4" fontId="12" fillId="0" borderId="2" xfId="0" applyNumberFormat="1" applyFont="1" applyBorder="1" applyAlignment="1">
      <alignment horizontal="center"/>
    </xf>
    <xf numFmtId="4" fontId="12" fillId="0" borderId="3" xfId="0" applyNumberFormat="1" applyFont="1" applyBorder="1" applyAlignment="1">
      <alignment horizontal="center"/>
    </xf>
    <xf numFmtId="4" fontId="12" fillId="0" borderId="4" xfId="0" applyNumberFormat="1" applyFont="1" applyBorder="1" applyAlignment="1">
      <alignment horizontal="center"/>
    </xf>
    <xf numFmtId="4" fontId="12" fillId="0" borderId="2" xfId="0" applyNumberFormat="1" applyFont="1" applyBorder="1"/>
    <xf numFmtId="4" fontId="12" fillId="0" borderId="3" xfId="0" applyNumberFormat="1" applyFont="1" applyBorder="1"/>
    <xf numFmtId="4" fontId="12" fillId="0" borderId="4" xfId="0" applyNumberFormat="1" applyFont="1" applyBorder="1"/>
    <xf numFmtId="4" fontId="12" fillId="0" borderId="2" xfId="0" applyNumberFormat="1" applyFont="1" applyBorder="1" applyAlignment="1">
      <alignment vertical="center"/>
    </xf>
    <xf numFmtId="10" fontId="0" fillId="0" borderId="2" xfId="0" applyNumberFormat="1" applyBorder="1"/>
    <xf numFmtId="4" fontId="12" fillId="0" borderId="2" xfId="0" applyNumberFormat="1" applyFont="1" applyBorder="1" applyAlignment="1">
      <alignment horizontal="center" vertical="center"/>
    </xf>
    <xf numFmtId="4" fontId="12" fillId="0" borderId="3" xfId="0" applyNumberFormat="1" applyFont="1" applyBorder="1" applyAlignment="1">
      <alignment horizontal="center" vertical="center"/>
    </xf>
    <xf numFmtId="4" fontId="12" fillId="0" borderId="4" xfId="0" applyNumberFormat="1" applyFont="1" applyBorder="1" applyAlignment="1">
      <alignment horizontal="center" vertical="center"/>
    </xf>
    <xf numFmtId="0" fontId="9" fillId="0" borderId="1" xfId="0" applyFont="1" applyBorder="1" applyAlignment="1">
      <alignment horizontal="center"/>
    </xf>
    <xf numFmtId="10" fontId="9" fillId="0" borderId="1" xfId="0" applyNumberFormat="1" applyFont="1" applyBorder="1"/>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30" xfId="0" applyFont="1" applyFill="1" applyBorder="1"/>
    <xf numFmtId="0" fontId="9" fillId="0" borderId="0" xfId="0" applyFont="1" applyAlignment="1">
      <alignment wrapText="1"/>
    </xf>
    <xf numFmtId="49" fontId="0" fillId="6" borderId="0" xfId="0" applyNumberFormat="1" applyFill="1"/>
    <xf numFmtId="0" fontId="0" fillId="6" borderId="0" xfId="0" applyFill="1" applyAlignment="1">
      <alignment vertical="top"/>
    </xf>
    <xf numFmtId="0" fontId="3" fillId="0" borderId="0" xfId="3" applyAlignment="1">
      <alignment vertical="top"/>
    </xf>
    <xf numFmtId="4" fontId="9" fillId="0" borderId="0" xfId="0" applyNumberFormat="1" applyFont="1" applyBorder="1"/>
    <xf numFmtId="4" fontId="0" fillId="0" borderId="0" xfId="0" applyNumberFormat="1" applyBorder="1"/>
    <xf numFmtId="0" fontId="0" fillId="0" borderId="0" xfId="0" applyFill="1" applyAlignment="1">
      <alignment vertical="top"/>
    </xf>
    <xf numFmtId="0" fontId="0" fillId="7" borderId="0" xfId="0" applyFill="1" applyAlignment="1">
      <alignment vertical="top"/>
    </xf>
    <xf numFmtId="4" fontId="3" fillId="0" borderId="0" xfId="3" applyNumberFormat="1"/>
    <xf numFmtId="0" fontId="0" fillId="0" borderId="5" xfId="0" applyBorder="1"/>
    <xf numFmtId="0" fontId="0" fillId="0" borderId="6" xfId="0" applyBorder="1"/>
    <xf numFmtId="0" fontId="0" fillId="0" borderId="7" xfId="0" applyBorder="1"/>
    <xf numFmtId="0" fontId="0" fillId="0" borderId="12" xfId="0" applyBorder="1"/>
    <xf numFmtId="0" fontId="4" fillId="8" borderId="27" xfId="0" applyFont="1" applyFill="1" applyBorder="1" applyAlignment="1">
      <alignment horizontal="center" vertical="top"/>
    </xf>
    <xf numFmtId="0" fontId="4" fillId="8" borderId="28" xfId="0" applyFont="1" applyFill="1" applyBorder="1" applyAlignment="1">
      <alignment horizontal="center" vertical="top"/>
    </xf>
    <xf numFmtId="0" fontId="4" fillId="8" borderId="29" xfId="0" applyFont="1" applyFill="1" applyBorder="1" applyAlignment="1">
      <alignment horizontal="center" vertical="top"/>
    </xf>
    <xf numFmtId="0" fontId="0" fillId="8" borderId="0" xfId="0" applyFill="1" applyAlignment="1">
      <alignment vertical="top"/>
    </xf>
    <xf numFmtId="2" fontId="0" fillId="0" borderId="0" xfId="0" applyNumberFormat="1"/>
    <xf numFmtId="10" fontId="0" fillId="0" borderId="0" xfId="0" applyNumberFormat="1" applyBorder="1"/>
    <xf numFmtId="10" fontId="9" fillId="0" borderId="0" xfId="1" applyNumberFormat="1" applyFont="1" applyFill="1" applyAlignment="1"/>
    <xf numFmtId="0" fontId="0" fillId="0" borderId="0" xfId="0" applyAlignment="1"/>
    <xf numFmtId="0" fontId="5" fillId="0" borderId="0" xfId="4" applyAlignment="1"/>
    <xf numFmtId="4" fontId="9" fillId="0" borderId="0" xfId="0" applyNumberFormat="1" applyFont="1" applyAlignment="1"/>
    <xf numFmtId="4" fontId="0" fillId="0" borderId="0" xfId="0" applyNumberFormat="1" applyAlignment="1"/>
    <xf numFmtId="10" fontId="0" fillId="0" borderId="0" xfId="0" applyNumberFormat="1" applyAlignment="1"/>
    <xf numFmtId="4" fontId="9" fillId="0" borderId="2" xfId="0" applyNumberFormat="1" applyFont="1" applyBorder="1" applyAlignment="1"/>
    <xf numFmtId="4" fontId="9" fillId="0" borderId="3" xfId="0" applyNumberFormat="1" applyFont="1" applyBorder="1" applyAlignment="1"/>
    <xf numFmtId="4" fontId="9" fillId="0" borderId="4" xfId="0" applyNumberFormat="1" applyFont="1" applyBorder="1" applyAlignment="1"/>
    <xf numFmtId="4" fontId="9" fillId="0" borderId="1" xfId="0" applyNumberFormat="1" applyFont="1" applyBorder="1" applyAlignment="1"/>
    <xf numFmtId="4" fontId="0" fillId="0" borderId="1" xfId="0" applyNumberFormat="1" applyBorder="1" applyAlignment="1"/>
    <xf numFmtId="10" fontId="0" fillId="0" borderId="1" xfId="0" applyNumberFormat="1" applyBorder="1" applyAlignment="1"/>
    <xf numFmtId="9" fontId="0" fillId="0" borderId="0" xfId="5" applyFont="1"/>
    <xf numFmtId="9" fontId="0" fillId="0" borderId="0" xfId="5" applyNumberFormat="1" applyFont="1" applyAlignment="1"/>
    <xf numFmtId="14" fontId="9" fillId="8" borderId="0" xfId="0" applyNumberFormat="1" applyFont="1" applyFill="1"/>
    <xf numFmtId="14" fontId="9" fillId="8" borderId="0" xfId="1" applyNumberFormat="1" applyFont="1" applyFill="1" applyAlignment="1"/>
    <xf numFmtId="14" fontId="0" fillId="8" borderId="0" xfId="0" applyNumberFormat="1" applyFill="1"/>
    <xf numFmtId="10" fontId="9" fillId="8" borderId="0" xfId="0" applyNumberFormat="1" applyFont="1" applyFill="1"/>
    <xf numFmtId="10" fontId="0" fillId="8" borderId="0" xfId="0" applyNumberFormat="1" applyFill="1"/>
    <xf numFmtId="4" fontId="9" fillId="8" borderId="0" xfId="0" applyNumberFormat="1" applyFont="1" applyFill="1"/>
    <xf numFmtId="10" fontId="9" fillId="8" borderId="0" xfId="1" applyNumberFormat="1" applyFont="1" applyFill="1" applyAlignment="1"/>
    <xf numFmtId="4" fontId="0" fillId="8" borderId="0" xfId="0" applyNumberFormat="1" applyFill="1"/>
    <xf numFmtId="9" fontId="0" fillId="8" borderId="0" xfId="5" applyFont="1" applyFill="1" applyAlignment="1"/>
    <xf numFmtId="4" fontId="9" fillId="8" borderId="0" xfId="0" applyNumberFormat="1" applyFont="1" applyFill="1" applyAlignment="1"/>
    <xf numFmtId="4" fontId="0" fillId="8" borderId="0" xfId="0" applyNumberFormat="1" applyFill="1" applyAlignment="1"/>
    <xf numFmtId="14" fontId="9" fillId="8" borderId="0" xfId="0" applyNumberFormat="1" applyFont="1" applyFill="1" applyAlignment="1"/>
    <xf numFmtId="14" fontId="0" fillId="8" borderId="0" xfId="0" applyNumberFormat="1" applyFill="1" applyAlignment="1"/>
    <xf numFmtId="10" fontId="9" fillId="8" borderId="0" xfId="0" applyNumberFormat="1" applyFont="1" applyFill="1" applyAlignment="1"/>
    <xf numFmtId="10" fontId="0" fillId="8" borderId="0" xfId="0" applyNumberFormat="1" applyFill="1" applyAlignment="1"/>
    <xf numFmtId="4" fontId="0" fillId="8" borderId="0" xfId="0" applyNumberFormat="1" applyFill="1" applyBorder="1"/>
  </cellXfs>
  <cellStyles count="8">
    <cellStyle name="Akcent 2" xfId="6" builtinId="33"/>
    <cellStyle name="Dobry" xfId="1" builtinId="26"/>
    <cellStyle name="Hiperłącze" xfId="3" builtinId="8"/>
    <cellStyle name="Hiperłącze 2" xfId="7" xr:uid="{00000000-0005-0000-0000-000003000000}"/>
    <cellStyle name="Neutralny" xfId="2" builtinId="28"/>
    <cellStyle name="Normalny" xfId="0" builtinId="0"/>
    <cellStyle name="Normalny 2" xfId="4" xr:uid="{00000000-0005-0000-0000-000006000000}"/>
    <cellStyle name="Procentowy"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ER Basic Lab</c:v>
          </c:tx>
          <c:spPr>
            <a:ln w="25400" cap="rnd">
              <a:noFill/>
              <a:round/>
            </a:ln>
            <a:effectLst/>
          </c:spPr>
          <c:marker>
            <c:symbol val="circle"/>
            <c:size val="5"/>
            <c:spPr>
              <a:solidFill>
                <a:schemeClr val="accent1"/>
              </a:solidFill>
              <a:ln w="9525">
                <a:solidFill>
                  <a:schemeClr val="accent1"/>
                </a:solidFill>
              </a:ln>
              <a:effectLst/>
            </c:spPr>
          </c:marker>
          <c:xVal>
            <c:numRef>
              <c:f>BasicLab!$O$3:$O$192</c:f>
              <c:numCache>
                <c:formatCode>m/d/yyyy</c:formatCode>
                <c:ptCount val="190"/>
                <c:pt idx="0">
                  <c:v>45454</c:v>
                </c:pt>
                <c:pt idx="1">
                  <c:v>45453</c:v>
                </c:pt>
                <c:pt idx="2">
                  <c:v>45452</c:v>
                </c:pt>
                <c:pt idx="3">
                  <c:v>45451</c:v>
                </c:pt>
                <c:pt idx="4">
                  <c:v>45450</c:v>
                </c:pt>
                <c:pt idx="5">
                  <c:v>45449</c:v>
                </c:pt>
                <c:pt idx="6">
                  <c:v>45448</c:v>
                </c:pt>
                <c:pt idx="7">
                  <c:v>45447</c:v>
                </c:pt>
                <c:pt idx="8">
                  <c:v>45446</c:v>
                </c:pt>
                <c:pt idx="9">
                  <c:v>45445</c:v>
                </c:pt>
                <c:pt idx="10">
                  <c:v>45444</c:v>
                </c:pt>
                <c:pt idx="11">
                  <c:v>45443</c:v>
                </c:pt>
                <c:pt idx="12">
                  <c:v>45442</c:v>
                </c:pt>
                <c:pt idx="13">
                  <c:v>45441</c:v>
                </c:pt>
                <c:pt idx="14">
                  <c:v>45440</c:v>
                </c:pt>
                <c:pt idx="15">
                  <c:v>45439</c:v>
                </c:pt>
                <c:pt idx="16">
                  <c:v>45438</c:v>
                </c:pt>
                <c:pt idx="17">
                  <c:v>45437</c:v>
                </c:pt>
                <c:pt idx="18">
                  <c:v>45436</c:v>
                </c:pt>
                <c:pt idx="19">
                  <c:v>45435</c:v>
                </c:pt>
                <c:pt idx="20">
                  <c:v>45434</c:v>
                </c:pt>
                <c:pt idx="21">
                  <c:v>45433</c:v>
                </c:pt>
                <c:pt idx="22">
                  <c:v>45432</c:v>
                </c:pt>
                <c:pt idx="23">
                  <c:v>45431</c:v>
                </c:pt>
                <c:pt idx="24">
                  <c:v>45430</c:v>
                </c:pt>
                <c:pt idx="25">
                  <c:v>45429</c:v>
                </c:pt>
                <c:pt idx="26">
                  <c:v>45428</c:v>
                </c:pt>
                <c:pt idx="27">
                  <c:v>45427</c:v>
                </c:pt>
                <c:pt idx="28">
                  <c:v>45426</c:v>
                </c:pt>
                <c:pt idx="29">
                  <c:v>45425</c:v>
                </c:pt>
                <c:pt idx="30">
                  <c:v>45424</c:v>
                </c:pt>
                <c:pt idx="31">
                  <c:v>45423</c:v>
                </c:pt>
                <c:pt idx="32">
                  <c:v>45422</c:v>
                </c:pt>
                <c:pt idx="33">
                  <c:v>45421</c:v>
                </c:pt>
                <c:pt idx="34">
                  <c:v>45420</c:v>
                </c:pt>
                <c:pt idx="35">
                  <c:v>45419</c:v>
                </c:pt>
                <c:pt idx="36">
                  <c:v>45418</c:v>
                </c:pt>
                <c:pt idx="37">
                  <c:v>45417</c:v>
                </c:pt>
                <c:pt idx="38">
                  <c:v>45416</c:v>
                </c:pt>
                <c:pt idx="39">
                  <c:v>45415</c:v>
                </c:pt>
                <c:pt idx="40">
                  <c:v>45414</c:v>
                </c:pt>
                <c:pt idx="41">
                  <c:v>45413</c:v>
                </c:pt>
                <c:pt idx="42">
                  <c:v>45412</c:v>
                </c:pt>
                <c:pt idx="43">
                  <c:v>45411</c:v>
                </c:pt>
                <c:pt idx="44">
                  <c:v>45410</c:v>
                </c:pt>
                <c:pt idx="45">
                  <c:v>45409</c:v>
                </c:pt>
                <c:pt idx="46">
                  <c:v>45408</c:v>
                </c:pt>
                <c:pt idx="47">
                  <c:v>45407</c:v>
                </c:pt>
                <c:pt idx="48">
                  <c:v>45406</c:v>
                </c:pt>
                <c:pt idx="49">
                  <c:v>45405</c:v>
                </c:pt>
                <c:pt idx="50">
                  <c:v>45404</c:v>
                </c:pt>
                <c:pt idx="51">
                  <c:v>45403</c:v>
                </c:pt>
                <c:pt idx="52">
                  <c:v>45402</c:v>
                </c:pt>
                <c:pt idx="53">
                  <c:v>45401</c:v>
                </c:pt>
                <c:pt idx="54">
                  <c:v>45400</c:v>
                </c:pt>
                <c:pt idx="55">
                  <c:v>45399</c:v>
                </c:pt>
                <c:pt idx="56">
                  <c:v>45398</c:v>
                </c:pt>
                <c:pt idx="57">
                  <c:v>45397</c:v>
                </c:pt>
                <c:pt idx="58">
                  <c:v>45396</c:v>
                </c:pt>
                <c:pt idx="59">
                  <c:v>45395</c:v>
                </c:pt>
                <c:pt idx="60">
                  <c:v>45394</c:v>
                </c:pt>
                <c:pt idx="61">
                  <c:v>45393</c:v>
                </c:pt>
                <c:pt idx="62">
                  <c:v>45392</c:v>
                </c:pt>
                <c:pt idx="63">
                  <c:v>45391</c:v>
                </c:pt>
                <c:pt idx="64">
                  <c:v>45390</c:v>
                </c:pt>
                <c:pt idx="65">
                  <c:v>45388</c:v>
                </c:pt>
                <c:pt idx="66">
                  <c:v>45387</c:v>
                </c:pt>
                <c:pt idx="67">
                  <c:v>45387</c:v>
                </c:pt>
                <c:pt idx="68">
                  <c:v>45386</c:v>
                </c:pt>
                <c:pt idx="69">
                  <c:v>45385</c:v>
                </c:pt>
                <c:pt idx="70">
                  <c:v>45384</c:v>
                </c:pt>
                <c:pt idx="71">
                  <c:v>45383</c:v>
                </c:pt>
                <c:pt idx="72">
                  <c:v>45381</c:v>
                </c:pt>
                <c:pt idx="73">
                  <c:v>45380</c:v>
                </c:pt>
                <c:pt idx="74">
                  <c:v>45379</c:v>
                </c:pt>
                <c:pt idx="75">
                  <c:v>45378</c:v>
                </c:pt>
                <c:pt idx="76">
                  <c:v>45377</c:v>
                </c:pt>
                <c:pt idx="77">
                  <c:v>45376</c:v>
                </c:pt>
                <c:pt idx="78">
                  <c:v>45375</c:v>
                </c:pt>
                <c:pt idx="79">
                  <c:v>45374</c:v>
                </c:pt>
                <c:pt idx="80">
                  <c:v>45373</c:v>
                </c:pt>
                <c:pt idx="81">
                  <c:v>45372</c:v>
                </c:pt>
                <c:pt idx="82">
                  <c:v>45371</c:v>
                </c:pt>
                <c:pt idx="83">
                  <c:v>45370</c:v>
                </c:pt>
                <c:pt idx="84">
                  <c:v>45369</c:v>
                </c:pt>
                <c:pt idx="85">
                  <c:v>45368</c:v>
                </c:pt>
                <c:pt idx="86">
                  <c:v>45367</c:v>
                </c:pt>
                <c:pt idx="87">
                  <c:v>45366</c:v>
                </c:pt>
                <c:pt idx="88">
                  <c:v>45365</c:v>
                </c:pt>
                <c:pt idx="89">
                  <c:v>45364</c:v>
                </c:pt>
                <c:pt idx="90">
                  <c:v>45363</c:v>
                </c:pt>
                <c:pt idx="91">
                  <c:v>45362</c:v>
                </c:pt>
                <c:pt idx="92">
                  <c:v>45361</c:v>
                </c:pt>
                <c:pt idx="93">
                  <c:v>45360</c:v>
                </c:pt>
                <c:pt idx="94">
                  <c:v>45359</c:v>
                </c:pt>
                <c:pt idx="95">
                  <c:v>45358</c:v>
                </c:pt>
                <c:pt idx="96">
                  <c:v>45358</c:v>
                </c:pt>
                <c:pt idx="97">
                  <c:v>45357</c:v>
                </c:pt>
                <c:pt idx="98">
                  <c:v>45356</c:v>
                </c:pt>
                <c:pt idx="99">
                  <c:v>45355</c:v>
                </c:pt>
                <c:pt idx="100">
                  <c:v>45354</c:v>
                </c:pt>
                <c:pt idx="101">
                  <c:v>45353</c:v>
                </c:pt>
                <c:pt idx="102">
                  <c:v>45352</c:v>
                </c:pt>
                <c:pt idx="103">
                  <c:v>45351</c:v>
                </c:pt>
                <c:pt idx="104">
                  <c:v>45350</c:v>
                </c:pt>
                <c:pt idx="105">
                  <c:v>45349</c:v>
                </c:pt>
                <c:pt idx="106">
                  <c:v>45348</c:v>
                </c:pt>
                <c:pt idx="107">
                  <c:v>45347</c:v>
                </c:pt>
                <c:pt idx="108">
                  <c:v>45346</c:v>
                </c:pt>
                <c:pt idx="109">
                  <c:v>45345</c:v>
                </c:pt>
                <c:pt idx="110">
                  <c:v>45344</c:v>
                </c:pt>
                <c:pt idx="111">
                  <c:v>45343</c:v>
                </c:pt>
                <c:pt idx="112">
                  <c:v>45342</c:v>
                </c:pt>
                <c:pt idx="113">
                  <c:v>45341</c:v>
                </c:pt>
                <c:pt idx="114">
                  <c:v>45340</c:v>
                </c:pt>
                <c:pt idx="115">
                  <c:v>45339</c:v>
                </c:pt>
                <c:pt idx="116">
                  <c:v>45338</c:v>
                </c:pt>
                <c:pt idx="117">
                  <c:v>45337</c:v>
                </c:pt>
                <c:pt idx="118">
                  <c:v>45336</c:v>
                </c:pt>
                <c:pt idx="119">
                  <c:v>45335</c:v>
                </c:pt>
                <c:pt idx="120">
                  <c:v>45334</c:v>
                </c:pt>
                <c:pt idx="121">
                  <c:v>45333</c:v>
                </c:pt>
                <c:pt idx="122">
                  <c:v>45332</c:v>
                </c:pt>
                <c:pt idx="123">
                  <c:v>45331</c:v>
                </c:pt>
                <c:pt idx="124">
                  <c:v>45330</c:v>
                </c:pt>
                <c:pt idx="125">
                  <c:v>45329</c:v>
                </c:pt>
                <c:pt idx="126">
                  <c:v>45328</c:v>
                </c:pt>
                <c:pt idx="127">
                  <c:v>45327</c:v>
                </c:pt>
                <c:pt idx="128">
                  <c:v>45326</c:v>
                </c:pt>
                <c:pt idx="129">
                  <c:v>45325</c:v>
                </c:pt>
                <c:pt idx="130">
                  <c:v>45324</c:v>
                </c:pt>
                <c:pt idx="131">
                  <c:v>45323</c:v>
                </c:pt>
                <c:pt idx="132">
                  <c:v>45322</c:v>
                </c:pt>
                <c:pt idx="133">
                  <c:v>45321</c:v>
                </c:pt>
                <c:pt idx="134">
                  <c:v>45320</c:v>
                </c:pt>
                <c:pt idx="135">
                  <c:v>45319</c:v>
                </c:pt>
                <c:pt idx="136">
                  <c:v>45318</c:v>
                </c:pt>
                <c:pt idx="137">
                  <c:v>45317</c:v>
                </c:pt>
                <c:pt idx="138">
                  <c:v>45316</c:v>
                </c:pt>
                <c:pt idx="139">
                  <c:v>45315</c:v>
                </c:pt>
                <c:pt idx="140">
                  <c:v>45314</c:v>
                </c:pt>
                <c:pt idx="141">
                  <c:v>45313</c:v>
                </c:pt>
                <c:pt idx="142">
                  <c:v>45312</c:v>
                </c:pt>
                <c:pt idx="143">
                  <c:v>45311</c:v>
                </c:pt>
                <c:pt idx="144">
                  <c:v>45310</c:v>
                </c:pt>
                <c:pt idx="145">
                  <c:v>45309</c:v>
                </c:pt>
                <c:pt idx="146">
                  <c:v>45308</c:v>
                </c:pt>
                <c:pt idx="147">
                  <c:v>45307</c:v>
                </c:pt>
                <c:pt idx="148">
                  <c:v>45306</c:v>
                </c:pt>
                <c:pt idx="149">
                  <c:v>45305</c:v>
                </c:pt>
                <c:pt idx="150">
                  <c:v>45304</c:v>
                </c:pt>
                <c:pt idx="151">
                  <c:v>45303</c:v>
                </c:pt>
                <c:pt idx="152">
                  <c:v>45301</c:v>
                </c:pt>
                <c:pt idx="153">
                  <c:v>45300</c:v>
                </c:pt>
                <c:pt idx="154">
                  <c:v>45299</c:v>
                </c:pt>
                <c:pt idx="155">
                  <c:v>45298</c:v>
                </c:pt>
                <c:pt idx="156">
                  <c:v>45297</c:v>
                </c:pt>
                <c:pt idx="157">
                  <c:v>45296</c:v>
                </c:pt>
                <c:pt idx="158">
                  <c:v>45295</c:v>
                </c:pt>
                <c:pt idx="159">
                  <c:v>45294</c:v>
                </c:pt>
                <c:pt idx="160">
                  <c:v>45293</c:v>
                </c:pt>
                <c:pt idx="161">
                  <c:v>45291</c:v>
                </c:pt>
                <c:pt idx="162">
                  <c:v>45290</c:v>
                </c:pt>
                <c:pt idx="163">
                  <c:v>45289</c:v>
                </c:pt>
                <c:pt idx="164">
                  <c:v>45288</c:v>
                </c:pt>
                <c:pt idx="165">
                  <c:v>45287</c:v>
                </c:pt>
                <c:pt idx="166">
                  <c:v>45283</c:v>
                </c:pt>
                <c:pt idx="167">
                  <c:v>45282</c:v>
                </c:pt>
                <c:pt idx="168">
                  <c:v>45281</c:v>
                </c:pt>
                <c:pt idx="169">
                  <c:v>45280</c:v>
                </c:pt>
                <c:pt idx="170">
                  <c:v>45279</c:v>
                </c:pt>
                <c:pt idx="171">
                  <c:v>45278</c:v>
                </c:pt>
                <c:pt idx="172">
                  <c:v>45277</c:v>
                </c:pt>
                <c:pt idx="173">
                  <c:v>45276</c:v>
                </c:pt>
                <c:pt idx="174">
                  <c:v>45275</c:v>
                </c:pt>
                <c:pt idx="175">
                  <c:v>45274</c:v>
                </c:pt>
                <c:pt idx="176">
                  <c:v>45273</c:v>
                </c:pt>
                <c:pt idx="177">
                  <c:v>45272</c:v>
                </c:pt>
                <c:pt idx="178">
                  <c:v>45271</c:v>
                </c:pt>
                <c:pt idx="179">
                  <c:v>45270</c:v>
                </c:pt>
                <c:pt idx="180">
                  <c:v>45269</c:v>
                </c:pt>
                <c:pt idx="181">
                  <c:v>45269</c:v>
                </c:pt>
                <c:pt idx="182">
                  <c:v>45268</c:v>
                </c:pt>
                <c:pt idx="183">
                  <c:v>45267</c:v>
                </c:pt>
                <c:pt idx="184">
                  <c:v>45266</c:v>
                </c:pt>
                <c:pt idx="185">
                  <c:v>45265</c:v>
                </c:pt>
                <c:pt idx="186">
                  <c:v>45264</c:v>
                </c:pt>
                <c:pt idx="187">
                  <c:v>45263</c:v>
                </c:pt>
                <c:pt idx="188">
                  <c:v>45262</c:v>
                </c:pt>
                <c:pt idx="189">
                  <c:v>45261</c:v>
                </c:pt>
              </c:numCache>
            </c:numRef>
          </c:xVal>
          <c:yVal>
            <c:numRef>
              <c:f>BasicLab!$M$3:$M$192</c:f>
              <c:numCache>
                <c:formatCode>0.00%</c:formatCode>
                <c:ptCount val="190"/>
                <c:pt idx="0">
                  <c:v>1.8489984591679508E-2</c:v>
                </c:pt>
                <c:pt idx="1">
                  <c:v>6.6666666666666664E-4</c:v>
                </c:pt>
                <c:pt idx="2">
                  <c:v>4.619565217391304E-2</c:v>
                </c:pt>
                <c:pt idx="3">
                  <c:v>5.3703703703703704E-4</c:v>
                </c:pt>
                <c:pt idx="4">
                  <c:v>5.6481481481481478E-3</c:v>
                </c:pt>
                <c:pt idx="5">
                  <c:v>4.0740740740740738E-4</c:v>
                </c:pt>
                <c:pt idx="6">
                  <c:v>2.2751895991332611E-2</c:v>
                </c:pt>
                <c:pt idx="7">
                  <c:v>4.0740740740740738E-4</c:v>
                </c:pt>
                <c:pt idx="8">
                  <c:v>0.02</c:v>
                </c:pt>
                <c:pt idx="9">
                  <c:v>4.6296296296296298E-4</c:v>
                </c:pt>
                <c:pt idx="10">
                  <c:v>2.4074074074074076E-3</c:v>
                </c:pt>
                <c:pt idx="11">
                  <c:v>1.8181818181818181E-2</c:v>
                </c:pt>
                <c:pt idx="12">
                  <c:v>6.8518518518518516E-4</c:v>
                </c:pt>
                <c:pt idx="13">
                  <c:v>1.1764705882352941E-2</c:v>
                </c:pt>
                <c:pt idx="14">
                  <c:v>4.814814814814815E-4</c:v>
                </c:pt>
                <c:pt idx="15">
                  <c:v>3.2777777777777779E-3</c:v>
                </c:pt>
                <c:pt idx="16">
                  <c:v>3.9942938659058486E-2</c:v>
                </c:pt>
                <c:pt idx="17">
                  <c:v>4.1666666666666666E-3</c:v>
                </c:pt>
                <c:pt idx="18">
                  <c:v>4.1784302653867872E-2</c:v>
                </c:pt>
                <c:pt idx="19">
                  <c:v>6.8518518518518516E-4</c:v>
                </c:pt>
                <c:pt idx="20">
                  <c:v>4.5524930318984205E-2</c:v>
                </c:pt>
                <c:pt idx="21">
                  <c:v>7.9814814814814818E-3</c:v>
                </c:pt>
                <c:pt idx="22">
                  <c:v>1.3313237879929666E-2</c:v>
                </c:pt>
                <c:pt idx="23">
                  <c:v>8.518518518518519E-4</c:v>
                </c:pt>
                <c:pt idx="24">
                  <c:v>3.6929761042722664E-2</c:v>
                </c:pt>
                <c:pt idx="25">
                  <c:v>7.0370370370370367E-4</c:v>
                </c:pt>
                <c:pt idx="26">
                  <c:v>3.9318479685452164E-2</c:v>
                </c:pt>
                <c:pt idx="27">
                  <c:v>6.6666666666666664E-4</c:v>
                </c:pt>
                <c:pt idx="28">
                  <c:v>4.712041884816754E-2</c:v>
                </c:pt>
                <c:pt idx="29">
                  <c:v>1.3888888888888889E-3</c:v>
                </c:pt>
                <c:pt idx="30">
                  <c:v>2.4429967426710098E-2</c:v>
                </c:pt>
                <c:pt idx="31">
                  <c:v>6.2962962962962961E-4</c:v>
                </c:pt>
                <c:pt idx="32">
                  <c:v>2.759259259259259E-3</c:v>
                </c:pt>
                <c:pt idx="33">
                  <c:v>8.7037037037037042E-4</c:v>
                </c:pt>
                <c:pt idx="34">
                  <c:v>1.4280200694712466E-2</c:v>
                </c:pt>
                <c:pt idx="35">
                  <c:v>6.6666666666666664E-4</c:v>
                </c:pt>
                <c:pt idx="36">
                  <c:v>2.5229357798165139E-2</c:v>
                </c:pt>
                <c:pt idx="37">
                  <c:v>1.5185185185185184E-3</c:v>
                </c:pt>
                <c:pt idx="38">
                  <c:v>1.448400724200362E-2</c:v>
                </c:pt>
                <c:pt idx="39">
                  <c:v>1.3518518518518519E-3</c:v>
                </c:pt>
                <c:pt idx="40">
                  <c:v>2.852441031267142E-2</c:v>
                </c:pt>
                <c:pt idx="41">
                  <c:v>6.6666666666666664E-4</c:v>
                </c:pt>
                <c:pt idx="42">
                  <c:v>3.0788177339901478E-2</c:v>
                </c:pt>
                <c:pt idx="43">
                  <c:v>5.0000000000000001E-4</c:v>
                </c:pt>
                <c:pt idx="44">
                  <c:v>3.0355594102341718E-2</c:v>
                </c:pt>
                <c:pt idx="45">
                  <c:v>7.5925925925925922E-4</c:v>
                </c:pt>
                <c:pt idx="46">
                  <c:v>2.2163120567375887E-2</c:v>
                </c:pt>
                <c:pt idx="47">
                  <c:v>5.7407407407407407E-4</c:v>
                </c:pt>
                <c:pt idx="48">
                  <c:v>1.3518518518518519E-3</c:v>
                </c:pt>
                <c:pt idx="49">
                  <c:v>1.1111111111111111E-3</c:v>
                </c:pt>
                <c:pt idx="50">
                  <c:v>1.8066847335140017E-2</c:v>
                </c:pt>
                <c:pt idx="51">
                  <c:v>2.2222222222222222E-3</c:v>
                </c:pt>
                <c:pt idx="52">
                  <c:v>1.2350035285815103E-2</c:v>
                </c:pt>
                <c:pt idx="53">
                  <c:v>5.7407407407407407E-4</c:v>
                </c:pt>
                <c:pt idx="54">
                  <c:v>2.8698664027709056E-2</c:v>
                </c:pt>
                <c:pt idx="55">
                  <c:v>5.9259259259259258E-4</c:v>
                </c:pt>
                <c:pt idx="56">
                  <c:v>4.7037037037037039E-3</c:v>
                </c:pt>
                <c:pt idx="57">
                  <c:v>6.354515050167224E-2</c:v>
                </c:pt>
                <c:pt idx="58">
                  <c:v>2.1296296296296298E-3</c:v>
                </c:pt>
                <c:pt idx="59">
                  <c:v>5.0805452292441142E-2</c:v>
                </c:pt>
                <c:pt idx="60">
                  <c:v>3.7037037037037035E-4</c:v>
                </c:pt>
                <c:pt idx="61">
                  <c:v>7.1458596048759981E-2</c:v>
                </c:pt>
                <c:pt idx="62">
                  <c:v>5.4999999999999997E-3</c:v>
                </c:pt>
                <c:pt idx="63">
                  <c:v>8.7037037037037042E-4</c:v>
                </c:pt>
                <c:pt idx="64">
                  <c:v>6.2962962962962961E-4</c:v>
                </c:pt>
                <c:pt idx="65">
                  <c:v>9.4395280235988199E-3</c:v>
                </c:pt>
                <c:pt idx="66">
                  <c:v>1.2222222222222222E-3</c:v>
                </c:pt>
                <c:pt idx="67">
                  <c:v>2.3853211009174313E-2</c:v>
                </c:pt>
                <c:pt idx="68">
                  <c:v>6.8518518518518516E-4</c:v>
                </c:pt>
                <c:pt idx="69">
                  <c:v>1.3473930872876391E-2</c:v>
                </c:pt>
                <c:pt idx="70">
                  <c:v>8.1481481481481476E-4</c:v>
                </c:pt>
                <c:pt idx="71">
                  <c:v>1.3884068031933356E-2</c:v>
                </c:pt>
                <c:pt idx="72">
                  <c:v>2.1164021164021163E-2</c:v>
                </c:pt>
                <c:pt idx="73">
                  <c:v>1.888888888888889E-3</c:v>
                </c:pt>
                <c:pt idx="74">
                  <c:v>1.2603215993046502E-2</c:v>
                </c:pt>
                <c:pt idx="75">
                  <c:v>1.3703703703703703E-3</c:v>
                </c:pt>
                <c:pt idx="76">
                  <c:v>3.8295577130528585E-2</c:v>
                </c:pt>
                <c:pt idx="77">
                  <c:v>1.0370370370370371E-3</c:v>
                </c:pt>
                <c:pt idx="78">
                  <c:v>2.0679468242245199E-2</c:v>
                </c:pt>
                <c:pt idx="79">
                  <c:v>4.814814814814815E-4</c:v>
                </c:pt>
                <c:pt idx="80">
                  <c:v>1.3719987527284067E-2</c:v>
                </c:pt>
                <c:pt idx="81">
                  <c:v>7.2222222222222219E-4</c:v>
                </c:pt>
                <c:pt idx="82">
                  <c:v>5.1296296296296298E-3</c:v>
                </c:pt>
                <c:pt idx="83">
                  <c:v>4.2592592592592595E-4</c:v>
                </c:pt>
                <c:pt idx="84">
                  <c:v>1.8679409209383144E-2</c:v>
                </c:pt>
                <c:pt idx="85">
                  <c:v>8.518518518518519E-4</c:v>
                </c:pt>
                <c:pt idx="86">
                  <c:v>1.7433414043583534E-2</c:v>
                </c:pt>
                <c:pt idx="87">
                  <c:v>5.3703703703703704E-4</c:v>
                </c:pt>
                <c:pt idx="88">
                  <c:v>2.4814814814814816E-3</c:v>
                </c:pt>
                <c:pt idx="89">
                  <c:v>5.1851851851851853E-4</c:v>
                </c:pt>
                <c:pt idx="90">
                  <c:v>1.1139674378748929E-2</c:v>
                </c:pt>
                <c:pt idx="91">
                  <c:v>4.814814814814815E-4</c:v>
                </c:pt>
                <c:pt idx="92">
                  <c:v>1.7605633802816902E-2</c:v>
                </c:pt>
                <c:pt idx="93">
                  <c:v>3.7037037037037035E-4</c:v>
                </c:pt>
                <c:pt idx="94">
                  <c:v>3.1481481481481482E-3</c:v>
                </c:pt>
                <c:pt idx="95">
                  <c:v>2.5925925925925925E-3</c:v>
                </c:pt>
                <c:pt idx="96">
                  <c:v>5.4027978774722624E-2</c:v>
                </c:pt>
                <c:pt idx="97">
                  <c:v>6.111111111111111E-4</c:v>
                </c:pt>
                <c:pt idx="98">
                  <c:v>7.6481481481481478E-3</c:v>
                </c:pt>
                <c:pt idx="99">
                  <c:v>5.9486780715396578E-2</c:v>
                </c:pt>
                <c:pt idx="100">
                  <c:v>4.0740740740740738E-4</c:v>
                </c:pt>
                <c:pt idx="101">
                  <c:v>1.0117145899893504E-2</c:v>
                </c:pt>
                <c:pt idx="102">
                  <c:v>5.9259259259259258E-4</c:v>
                </c:pt>
                <c:pt idx="103">
                  <c:v>7.5370370370370374E-3</c:v>
                </c:pt>
                <c:pt idx="104">
                  <c:v>2.8703703703703703E-3</c:v>
                </c:pt>
                <c:pt idx="105">
                  <c:v>1.3480392156862746E-2</c:v>
                </c:pt>
                <c:pt idx="106">
                  <c:v>5.7407407407407407E-4</c:v>
                </c:pt>
                <c:pt idx="107">
                  <c:v>8.1081081081081086E-3</c:v>
                </c:pt>
                <c:pt idx="108">
                  <c:v>1.1111111111111111E-3</c:v>
                </c:pt>
                <c:pt idx="109">
                  <c:v>1.536983669548511E-2</c:v>
                </c:pt>
                <c:pt idx="110">
                  <c:v>2.4074074074074076E-3</c:v>
                </c:pt>
                <c:pt idx="111">
                  <c:v>3.1666666666666666E-3</c:v>
                </c:pt>
                <c:pt idx="112">
                  <c:v>2E-3</c:v>
                </c:pt>
                <c:pt idx="113">
                  <c:v>1.6885553470919325E-2</c:v>
                </c:pt>
                <c:pt idx="114">
                  <c:v>1.3148148148148149E-3</c:v>
                </c:pt>
                <c:pt idx="115">
                  <c:v>1.4041514041514042E-2</c:v>
                </c:pt>
                <c:pt idx="116">
                  <c:v>5.0000000000000001E-4</c:v>
                </c:pt>
                <c:pt idx="117">
                  <c:v>1.4339152119700748E-2</c:v>
                </c:pt>
                <c:pt idx="118">
                  <c:v>2.6344676180021953E-2</c:v>
                </c:pt>
                <c:pt idx="119">
                  <c:v>7.0370370370370367E-4</c:v>
                </c:pt>
                <c:pt idx="120">
                  <c:v>3.0555555555555557E-3</c:v>
                </c:pt>
                <c:pt idx="121">
                  <c:v>4.4444444444444447E-4</c:v>
                </c:pt>
                <c:pt idx="122">
                  <c:v>2.094972067039106E-2</c:v>
                </c:pt>
                <c:pt idx="123">
                  <c:v>9.0740740740740745E-4</c:v>
                </c:pt>
                <c:pt idx="124">
                  <c:v>1.186178442496132E-2</c:v>
                </c:pt>
                <c:pt idx="125">
                  <c:v>3.8888888888888887E-4</c:v>
                </c:pt>
                <c:pt idx="126">
                  <c:v>2.5198938992042442E-2</c:v>
                </c:pt>
                <c:pt idx="127">
                  <c:v>1.425925925925926E-3</c:v>
                </c:pt>
                <c:pt idx="128">
                  <c:v>1.1035653650254669E-2</c:v>
                </c:pt>
                <c:pt idx="129">
                  <c:v>5.1851851851851853E-4</c:v>
                </c:pt>
                <c:pt idx="130">
                  <c:v>3.0669144981412641E-2</c:v>
                </c:pt>
                <c:pt idx="131">
                  <c:v>7.5925925925925922E-4</c:v>
                </c:pt>
                <c:pt idx="132">
                  <c:v>1.5252621544327931E-2</c:v>
                </c:pt>
                <c:pt idx="133">
                  <c:v>6.8518518518518516E-4</c:v>
                </c:pt>
                <c:pt idx="134">
                  <c:v>3.8888888888888888E-3</c:v>
                </c:pt>
                <c:pt idx="135">
                  <c:v>2.2407407407407406E-3</c:v>
                </c:pt>
                <c:pt idx="136">
                  <c:v>2.3058823529411764E-2</c:v>
                </c:pt>
                <c:pt idx="137">
                  <c:v>1.7037037037037038E-3</c:v>
                </c:pt>
                <c:pt idx="138">
                  <c:v>3.47985347985348E-2</c:v>
                </c:pt>
                <c:pt idx="139">
                  <c:v>6.1397318278052226E-2</c:v>
                </c:pt>
                <c:pt idx="140">
                  <c:v>1.2407407407407408E-3</c:v>
                </c:pt>
                <c:pt idx="141">
                  <c:v>9.1111111111111115E-3</c:v>
                </c:pt>
                <c:pt idx="142">
                  <c:v>5.3499327052489908E-2</c:v>
                </c:pt>
                <c:pt idx="143">
                  <c:v>6.7962962962962959E-3</c:v>
                </c:pt>
                <c:pt idx="144">
                  <c:v>6.9479535118746841E-2</c:v>
                </c:pt>
                <c:pt idx="145">
                  <c:v>1.3333333333333333E-3</c:v>
                </c:pt>
                <c:pt idx="146">
                  <c:v>0.10221327967806841</c:v>
                </c:pt>
                <c:pt idx="147">
                  <c:v>5.0000000000000001E-4</c:v>
                </c:pt>
                <c:pt idx="148">
                  <c:v>8.0645161290322578E-3</c:v>
                </c:pt>
                <c:pt idx="149">
                  <c:v>1.7222222222222222E-3</c:v>
                </c:pt>
                <c:pt idx="150">
                  <c:v>3.1261630070710832E-2</c:v>
                </c:pt>
                <c:pt idx="151">
                  <c:v>6.4814814814814813E-4</c:v>
                </c:pt>
                <c:pt idx="152">
                  <c:v>6.6666666666666664E-4</c:v>
                </c:pt>
                <c:pt idx="153">
                  <c:v>3.3888888888888888E-3</c:v>
                </c:pt>
                <c:pt idx="154">
                  <c:v>7.5925925925925922E-4</c:v>
                </c:pt>
                <c:pt idx="155">
                  <c:v>1.1997177134791814E-2</c:v>
                </c:pt>
                <c:pt idx="156">
                  <c:v>1.2407407407407408E-3</c:v>
                </c:pt>
                <c:pt idx="157">
                  <c:v>1.5836632631798291E-2</c:v>
                </c:pt>
                <c:pt idx="158">
                  <c:v>9.814814814814814E-4</c:v>
                </c:pt>
                <c:pt idx="159">
                  <c:v>1.6968325791855202E-2</c:v>
                </c:pt>
                <c:pt idx="160">
                  <c:v>2.2777777777777779E-3</c:v>
                </c:pt>
                <c:pt idx="161">
                  <c:v>2.3483365949119372E-2</c:v>
                </c:pt>
                <c:pt idx="162">
                  <c:v>1.7037037037037038E-3</c:v>
                </c:pt>
                <c:pt idx="163">
                  <c:v>1.84E-2</c:v>
                </c:pt>
                <c:pt idx="164">
                  <c:v>9.8333333333333328E-3</c:v>
                </c:pt>
                <c:pt idx="165">
                  <c:v>7.5925925925925922E-4</c:v>
                </c:pt>
                <c:pt idx="166">
                  <c:v>1.2670758265689962E-2</c:v>
                </c:pt>
                <c:pt idx="167">
                  <c:v>6.111111111111111E-4</c:v>
                </c:pt>
                <c:pt idx="168">
                  <c:v>1.0452961672473868E-2</c:v>
                </c:pt>
                <c:pt idx="169">
                  <c:v>1.6481481481481482E-3</c:v>
                </c:pt>
                <c:pt idx="170">
                  <c:v>1.9458946369245372E-2</c:v>
                </c:pt>
                <c:pt idx="171">
                  <c:v>6.8518518518518516E-4</c:v>
                </c:pt>
                <c:pt idx="172">
                  <c:v>1.5614392396469789E-2</c:v>
                </c:pt>
                <c:pt idx="173">
                  <c:v>1.2962962962962963E-3</c:v>
                </c:pt>
                <c:pt idx="174">
                  <c:v>1.0918114143920596E-2</c:v>
                </c:pt>
                <c:pt idx="175">
                  <c:v>1.1296296296296297E-3</c:v>
                </c:pt>
                <c:pt idx="176">
                  <c:v>7.2727272727272727E-3</c:v>
                </c:pt>
                <c:pt idx="177">
                  <c:v>3.8888888888888887E-4</c:v>
                </c:pt>
                <c:pt idx="178">
                  <c:v>1.1135857461024499E-2</c:v>
                </c:pt>
                <c:pt idx="179">
                  <c:v>6.4814814814814813E-4</c:v>
                </c:pt>
                <c:pt idx="180">
                  <c:v>2.3640661938534278E-2</c:v>
                </c:pt>
                <c:pt idx="181">
                  <c:v>2.3178807947019868E-2</c:v>
                </c:pt>
                <c:pt idx="182">
                  <c:v>1.2592592592592592E-3</c:v>
                </c:pt>
                <c:pt idx="183">
                  <c:v>1.059322033898305E-2</c:v>
                </c:pt>
                <c:pt idx="184">
                  <c:v>7.9629629629629625E-4</c:v>
                </c:pt>
                <c:pt idx="185">
                  <c:v>1.016260162601626E-2</c:v>
                </c:pt>
                <c:pt idx="186">
                  <c:v>7.7777777777777773E-4</c:v>
                </c:pt>
                <c:pt idx="187">
                  <c:v>6.9185737094199038E-3</c:v>
                </c:pt>
                <c:pt idx="188">
                  <c:v>7.0370370370370367E-4</c:v>
                </c:pt>
                <c:pt idx="189">
                  <c:v>8.9051859612362498E-3</c:v>
                </c:pt>
              </c:numCache>
            </c:numRef>
          </c:yVal>
          <c:smooth val="0"/>
          <c:extLst>
            <c:ext xmlns:c16="http://schemas.microsoft.com/office/drawing/2014/chart" uri="{C3380CC4-5D6E-409C-BE32-E72D297353CC}">
              <c16:uniqueId val="{00000005-B084-46CE-8DD1-0DD970A4AB1C}"/>
            </c:ext>
          </c:extLst>
        </c:ser>
        <c:ser>
          <c:idx val="1"/>
          <c:order val="1"/>
          <c:tx>
            <c:v>Średnie ER BasicLab</c:v>
          </c:tx>
          <c:spPr>
            <a:ln w="25400" cap="rnd">
              <a:noFill/>
              <a:round/>
            </a:ln>
            <a:effectLst/>
          </c:spPr>
          <c:marker>
            <c:symbol val="circle"/>
            <c:size val="5"/>
            <c:spPr>
              <a:solidFill>
                <a:schemeClr val="accent2"/>
              </a:solidFill>
              <a:ln w="9525">
                <a:solidFill>
                  <a:schemeClr val="accent2"/>
                </a:solidFill>
              </a:ln>
              <a:effectLst/>
            </c:spPr>
          </c:marker>
          <c:xVal>
            <c:numRef>
              <c:f>BasicLab!$O$3:$O$192</c:f>
              <c:numCache>
                <c:formatCode>m/d/yyyy</c:formatCode>
                <c:ptCount val="190"/>
                <c:pt idx="0">
                  <c:v>45454</c:v>
                </c:pt>
                <c:pt idx="1">
                  <c:v>45453</c:v>
                </c:pt>
                <c:pt idx="2">
                  <c:v>45452</c:v>
                </c:pt>
                <c:pt idx="3">
                  <c:v>45451</c:v>
                </c:pt>
                <c:pt idx="4">
                  <c:v>45450</c:v>
                </c:pt>
                <c:pt idx="5">
                  <c:v>45449</c:v>
                </c:pt>
                <c:pt idx="6">
                  <c:v>45448</c:v>
                </c:pt>
                <c:pt idx="7">
                  <c:v>45447</c:v>
                </c:pt>
                <c:pt idx="8">
                  <c:v>45446</c:v>
                </c:pt>
                <c:pt idx="9">
                  <c:v>45445</c:v>
                </c:pt>
                <c:pt idx="10">
                  <c:v>45444</c:v>
                </c:pt>
                <c:pt idx="11">
                  <c:v>45443</c:v>
                </c:pt>
                <c:pt idx="12">
                  <c:v>45442</c:v>
                </c:pt>
                <c:pt idx="13">
                  <c:v>45441</c:v>
                </c:pt>
                <c:pt idx="14">
                  <c:v>45440</c:v>
                </c:pt>
                <c:pt idx="15">
                  <c:v>45439</c:v>
                </c:pt>
                <c:pt idx="16">
                  <c:v>45438</c:v>
                </c:pt>
                <c:pt idx="17">
                  <c:v>45437</c:v>
                </c:pt>
                <c:pt idx="18">
                  <c:v>45436</c:v>
                </c:pt>
                <c:pt idx="19">
                  <c:v>45435</c:v>
                </c:pt>
                <c:pt idx="20">
                  <c:v>45434</c:v>
                </c:pt>
                <c:pt idx="21">
                  <c:v>45433</c:v>
                </c:pt>
                <c:pt idx="22">
                  <c:v>45432</c:v>
                </c:pt>
                <c:pt idx="23">
                  <c:v>45431</c:v>
                </c:pt>
                <c:pt idx="24">
                  <c:v>45430</c:v>
                </c:pt>
                <c:pt idx="25">
                  <c:v>45429</c:v>
                </c:pt>
                <c:pt idx="26">
                  <c:v>45428</c:v>
                </c:pt>
                <c:pt idx="27">
                  <c:v>45427</c:v>
                </c:pt>
                <c:pt idx="28">
                  <c:v>45426</c:v>
                </c:pt>
                <c:pt idx="29">
                  <c:v>45425</c:v>
                </c:pt>
                <c:pt idx="30">
                  <c:v>45424</c:v>
                </c:pt>
                <c:pt idx="31">
                  <c:v>45423</c:v>
                </c:pt>
                <c:pt idx="32">
                  <c:v>45422</c:v>
                </c:pt>
                <c:pt idx="33">
                  <c:v>45421</c:v>
                </c:pt>
                <c:pt idx="34">
                  <c:v>45420</c:v>
                </c:pt>
                <c:pt idx="35">
                  <c:v>45419</c:v>
                </c:pt>
                <c:pt idx="36">
                  <c:v>45418</c:v>
                </c:pt>
                <c:pt idx="37">
                  <c:v>45417</c:v>
                </c:pt>
                <c:pt idx="38">
                  <c:v>45416</c:v>
                </c:pt>
                <c:pt idx="39">
                  <c:v>45415</c:v>
                </c:pt>
                <c:pt idx="40">
                  <c:v>45414</c:v>
                </c:pt>
                <c:pt idx="41">
                  <c:v>45413</c:v>
                </c:pt>
                <c:pt idx="42">
                  <c:v>45412</c:v>
                </c:pt>
                <c:pt idx="43">
                  <c:v>45411</c:v>
                </c:pt>
                <c:pt idx="44">
                  <c:v>45410</c:v>
                </c:pt>
                <c:pt idx="45">
                  <c:v>45409</c:v>
                </c:pt>
                <c:pt idx="46">
                  <c:v>45408</c:v>
                </c:pt>
                <c:pt idx="47">
                  <c:v>45407</c:v>
                </c:pt>
                <c:pt idx="48">
                  <c:v>45406</c:v>
                </c:pt>
                <c:pt idx="49">
                  <c:v>45405</c:v>
                </c:pt>
                <c:pt idx="50">
                  <c:v>45404</c:v>
                </c:pt>
                <c:pt idx="51">
                  <c:v>45403</c:v>
                </c:pt>
                <c:pt idx="52">
                  <c:v>45402</c:v>
                </c:pt>
                <c:pt idx="53">
                  <c:v>45401</c:v>
                </c:pt>
                <c:pt idx="54">
                  <c:v>45400</c:v>
                </c:pt>
                <c:pt idx="55">
                  <c:v>45399</c:v>
                </c:pt>
                <c:pt idx="56">
                  <c:v>45398</c:v>
                </c:pt>
                <c:pt idx="57">
                  <c:v>45397</c:v>
                </c:pt>
                <c:pt idx="58">
                  <c:v>45396</c:v>
                </c:pt>
                <c:pt idx="59">
                  <c:v>45395</c:v>
                </c:pt>
                <c:pt idx="60">
                  <c:v>45394</c:v>
                </c:pt>
                <c:pt idx="61">
                  <c:v>45393</c:v>
                </c:pt>
                <c:pt idx="62">
                  <c:v>45392</c:v>
                </c:pt>
                <c:pt idx="63">
                  <c:v>45391</c:v>
                </c:pt>
                <c:pt idx="64">
                  <c:v>45390</c:v>
                </c:pt>
                <c:pt idx="65">
                  <c:v>45388</c:v>
                </c:pt>
                <c:pt idx="66">
                  <c:v>45387</c:v>
                </c:pt>
                <c:pt idx="67">
                  <c:v>45387</c:v>
                </c:pt>
                <c:pt idx="68">
                  <c:v>45386</c:v>
                </c:pt>
                <c:pt idx="69">
                  <c:v>45385</c:v>
                </c:pt>
                <c:pt idx="70">
                  <c:v>45384</c:v>
                </c:pt>
                <c:pt idx="71">
                  <c:v>45383</c:v>
                </c:pt>
                <c:pt idx="72">
                  <c:v>45381</c:v>
                </c:pt>
                <c:pt idx="73">
                  <c:v>45380</c:v>
                </c:pt>
                <c:pt idx="74">
                  <c:v>45379</c:v>
                </c:pt>
                <c:pt idx="75">
                  <c:v>45378</c:v>
                </c:pt>
                <c:pt idx="76">
                  <c:v>45377</c:v>
                </c:pt>
                <c:pt idx="77">
                  <c:v>45376</c:v>
                </c:pt>
                <c:pt idx="78">
                  <c:v>45375</c:v>
                </c:pt>
                <c:pt idx="79">
                  <c:v>45374</c:v>
                </c:pt>
                <c:pt idx="80">
                  <c:v>45373</c:v>
                </c:pt>
                <c:pt idx="81">
                  <c:v>45372</c:v>
                </c:pt>
                <c:pt idx="82">
                  <c:v>45371</c:v>
                </c:pt>
                <c:pt idx="83">
                  <c:v>45370</c:v>
                </c:pt>
                <c:pt idx="84">
                  <c:v>45369</c:v>
                </c:pt>
                <c:pt idx="85">
                  <c:v>45368</c:v>
                </c:pt>
                <c:pt idx="86">
                  <c:v>45367</c:v>
                </c:pt>
                <c:pt idx="87">
                  <c:v>45366</c:v>
                </c:pt>
                <c:pt idx="88">
                  <c:v>45365</c:v>
                </c:pt>
                <c:pt idx="89">
                  <c:v>45364</c:v>
                </c:pt>
                <c:pt idx="90">
                  <c:v>45363</c:v>
                </c:pt>
                <c:pt idx="91">
                  <c:v>45362</c:v>
                </c:pt>
                <c:pt idx="92">
                  <c:v>45361</c:v>
                </c:pt>
                <c:pt idx="93">
                  <c:v>45360</c:v>
                </c:pt>
                <c:pt idx="94">
                  <c:v>45359</c:v>
                </c:pt>
                <c:pt idx="95">
                  <c:v>45358</c:v>
                </c:pt>
                <c:pt idx="96">
                  <c:v>45358</c:v>
                </c:pt>
                <c:pt idx="97">
                  <c:v>45357</c:v>
                </c:pt>
                <c:pt idx="98">
                  <c:v>45356</c:v>
                </c:pt>
                <c:pt idx="99">
                  <c:v>45355</c:v>
                </c:pt>
                <c:pt idx="100">
                  <c:v>45354</c:v>
                </c:pt>
                <c:pt idx="101">
                  <c:v>45353</c:v>
                </c:pt>
                <c:pt idx="102">
                  <c:v>45352</c:v>
                </c:pt>
                <c:pt idx="103">
                  <c:v>45351</c:v>
                </c:pt>
                <c:pt idx="104">
                  <c:v>45350</c:v>
                </c:pt>
                <c:pt idx="105">
                  <c:v>45349</c:v>
                </c:pt>
                <c:pt idx="106">
                  <c:v>45348</c:v>
                </c:pt>
                <c:pt idx="107">
                  <c:v>45347</c:v>
                </c:pt>
                <c:pt idx="108">
                  <c:v>45346</c:v>
                </c:pt>
                <c:pt idx="109">
                  <c:v>45345</c:v>
                </c:pt>
                <c:pt idx="110">
                  <c:v>45344</c:v>
                </c:pt>
                <c:pt idx="111">
                  <c:v>45343</c:v>
                </c:pt>
                <c:pt idx="112">
                  <c:v>45342</c:v>
                </c:pt>
                <c:pt idx="113">
                  <c:v>45341</c:v>
                </c:pt>
                <c:pt idx="114">
                  <c:v>45340</c:v>
                </c:pt>
                <c:pt idx="115">
                  <c:v>45339</c:v>
                </c:pt>
                <c:pt idx="116">
                  <c:v>45338</c:v>
                </c:pt>
                <c:pt idx="117">
                  <c:v>45337</c:v>
                </c:pt>
                <c:pt idx="118">
                  <c:v>45336</c:v>
                </c:pt>
                <c:pt idx="119">
                  <c:v>45335</c:v>
                </c:pt>
                <c:pt idx="120">
                  <c:v>45334</c:v>
                </c:pt>
                <c:pt idx="121">
                  <c:v>45333</c:v>
                </c:pt>
                <c:pt idx="122">
                  <c:v>45332</c:v>
                </c:pt>
                <c:pt idx="123">
                  <c:v>45331</c:v>
                </c:pt>
                <c:pt idx="124">
                  <c:v>45330</c:v>
                </c:pt>
                <c:pt idx="125">
                  <c:v>45329</c:v>
                </c:pt>
                <c:pt idx="126">
                  <c:v>45328</c:v>
                </c:pt>
                <c:pt idx="127">
                  <c:v>45327</c:v>
                </c:pt>
                <c:pt idx="128">
                  <c:v>45326</c:v>
                </c:pt>
                <c:pt idx="129">
                  <c:v>45325</c:v>
                </c:pt>
                <c:pt idx="130">
                  <c:v>45324</c:v>
                </c:pt>
                <c:pt idx="131">
                  <c:v>45323</c:v>
                </c:pt>
                <c:pt idx="132">
                  <c:v>45322</c:v>
                </c:pt>
                <c:pt idx="133">
                  <c:v>45321</c:v>
                </c:pt>
                <c:pt idx="134">
                  <c:v>45320</c:v>
                </c:pt>
                <c:pt idx="135">
                  <c:v>45319</c:v>
                </c:pt>
                <c:pt idx="136">
                  <c:v>45318</c:v>
                </c:pt>
                <c:pt idx="137">
                  <c:v>45317</c:v>
                </c:pt>
                <c:pt idx="138">
                  <c:v>45316</c:v>
                </c:pt>
                <c:pt idx="139">
                  <c:v>45315</c:v>
                </c:pt>
                <c:pt idx="140">
                  <c:v>45314</c:v>
                </c:pt>
                <c:pt idx="141">
                  <c:v>45313</c:v>
                </c:pt>
                <c:pt idx="142">
                  <c:v>45312</c:v>
                </c:pt>
                <c:pt idx="143">
                  <c:v>45311</c:v>
                </c:pt>
                <c:pt idx="144">
                  <c:v>45310</c:v>
                </c:pt>
                <c:pt idx="145">
                  <c:v>45309</c:v>
                </c:pt>
                <c:pt idx="146">
                  <c:v>45308</c:v>
                </c:pt>
                <c:pt idx="147">
                  <c:v>45307</c:v>
                </c:pt>
                <c:pt idx="148">
                  <c:v>45306</c:v>
                </c:pt>
                <c:pt idx="149">
                  <c:v>45305</c:v>
                </c:pt>
                <c:pt idx="150">
                  <c:v>45304</c:v>
                </c:pt>
                <c:pt idx="151">
                  <c:v>45303</c:v>
                </c:pt>
                <c:pt idx="152">
                  <c:v>45301</c:v>
                </c:pt>
                <c:pt idx="153">
                  <c:v>45300</c:v>
                </c:pt>
                <c:pt idx="154">
                  <c:v>45299</c:v>
                </c:pt>
                <c:pt idx="155">
                  <c:v>45298</c:v>
                </c:pt>
                <c:pt idx="156">
                  <c:v>45297</c:v>
                </c:pt>
                <c:pt idx="157">
                  <c:v>45296</c:v>
                </c:pt>
                <c:pt idx="158">
                  <c:v>45295</c:v>
                </c:pt>
                <c:pt idx="159">
                  <c:v>45294</c:v>
                </c:pt>
                <c:pt idx="160">
                  <c:v>45293</c:v>
                </c:pt>
                <c:pt idx="161">
                  <c:v>45291</c:v>
                </c:pt>
                <c:pt idx="162">
                  <c:v>45290</c:v>
                </c:pt>
                <c:pt idx="163">
                  <c:v>45289</c:v>
                </c:pt>
                <c:pt idx="164">
                  <c:v>45288</c:v>
                </c:pt>
                <c:pt idx="165">
                  <c:v>45287</c:v>
                </c:pt>
                <c:pt idx="166">
                  <c:v>45283</c:v>
                </c:pt>
                <c:pt idx="167">
                  <c:v>45282</c:v>
                </c:pt>
                <c:pt idx="168">
                  <c:v>45281</c:v>
                </c:pt>
                <c:pt idx="169">
                  <c:v>45280</c:v>
                </c:pt>
                <c:pt idx="170">
                  <c:v>45279</c:v>
                </c:pt>
                <c:pt idx="171">
                  <c:v>45278</c:v>
                </c:pt>
                <c:pt idx="172">
                  <c:v>45277</c:v>
                </c:pt>
                <c:pt idx="173">
                  <c:v>45276</c:v>
                </c:pt>
                <c:pt idx="174">
                  <c:v>45275</c:v>
                </c:pt>
                <c:pt idx="175">
                  <c:v>45274</c:v>
                </c:pt>
                <c:pt idx="176">
                  <c:v>45273</c:v>
                </c:pt>
                <c:pt idx="177">
                  <c:v>45272</c:v>
                </c:pt>
                <c:pt idx="178">
                  <c:v>45271</c:v>
                </c:pt>
                <c:pt idx="179">
                  <c:v>45270</c:v>
                </c:pt>
                <c:pt idx="180">
                  <c:v>45269</c:v>
                </c:pt>
                <c:pt idx="181">
                  <c:v>45269</c:v>
                </c:pt>
                <c:pt idx="182">
                  <c:v>45268</c:v>
                </c:pt>
                <c:pt idx="183">
                  <c:v>45267</c:v>
                </c:pt>
                <c:pt idx="184">
                  <c:v>45266</c:v>
                </c:pt>
                <c:pt idx="185">
                  <c:v>45265</c:v>
                </c:pt>
                <c:pt idx="186">
                  <c:v>45264</c:v>
                </c:pt>
                <c:pt idx="187">
                  <c:v>45263</c:v>
                </c:pt>
                <c:pt idx="188">
                  <c:v>45262</c:v>
                </c:pt>
                <c:pt idx="189">
                  <c:v>45261</c:v>
                </c:pt>
              </c:numCache>
            </c:numRef>
          </c:xVal>
          <c:yVal>
            <c:numRef>
              <c:f>BasicLab!$Q$3:$Q$192</c:f>
              <c:numCache>
                <c:formatCode>0.00%</c:formatCode>
                <c:ptCount val="190"/>
                <c:pt idx="0">
                  <c:v>1.1810139639014382E-2</c:v>
                </c:pt>
                <c:pt idx="1">
                  <c:v>1.1810139639014382E-2</c:v>
                </c:pt>
                <c:pt idx="2">
                  <c:v>1.1810139639014382E-2</c:v>
                </c:pt>
                <c:pt idx="3">
                  <c:v>1.1810139639014382E-2</c:v>
                </c:pt>
                <c:pt idx="4">
                  <c:v>1.1810139639014382E-2</c:v>
                </c:pt>
                <c:pt idx="5">
                  <c:v>1.1810139639014382E-2</c:v>
                </c:pt>
                <c:pt idx="6">
                  <c:v>1.1810139639014382E-2</c:v>
                </c:pt>
                <c:pt idx="7">
                  <c:v>1.1810139639014382E-2</c:v>
                </c:pt>
                <c:pt idx="8">
                  <c:v>1.1810139639014382E-2</c:v>
                </c:pt>
                <c:pt idx="9">
                  <c:v>1.1810139639014382E-2</c:v>
                </c:pt>
                <c:pt idx="10">
                  <c:v>1.1810139639014382E-2</c:v>
                </c:pt>
                <c:pt idx="11">
                  <c:v>1.1810139639014382E-2</c:v>
                </c:pt>
                <c:pt idx="12">
                  <c:v>1.1810139639014382E-2</c:v>
                </c:pt>
                <c:pt idx="13">
                  <c:v>1.1810139639014382E-2</c:v>
                </c:pt>
                <c:pt idx="14">
                  <c:v>1.1810139639014382E-2</c:v>
                </c:pt>
                <c:pt idx="15">
                  <c:v>1.1810139639014382E-2</c:v>
                </c:pt>
                <c:pt idx="16">
                  <c:v>1.1810139639014382E-2</c:v>
                </c:pt>
                <c:pt idx="17">
                  <c:v>1.1810139639014382E-2</c:v>
                </c:pt>
                <c:pt idx="18">
                  <c:v>1.1810139639014382E-2</c:v>
                </c:pt>
                <c:pt idx="19">
                  <c:v>1.1810139639014382E-2</c:v>
                </c:pt>
                <c:pt idx="20">
                  <c:v>1.1810139639014382E-2</c:v>
                </c:pt>
                <c:pt idx="21">
                  <c:v>1.1810139639014382E-2</c:v>
                </c:pt>
                <c:pt idx="22">
                  <c:v>1.1810139639014382E-2</c:v>
                </c:pt>
                <c:pt idx="23">
                  <c:v>1.1810139639014382E-2</c:v>
                </c:pt>
                <c:pt idx="24">
                  <c:v>1.1810139639014382E-2</c:v>
                </c:pt>
                <c:pt idx="25">
                  <c:v>1.1810139639014382E-2</c:v>
                </c:pt>
                <c:pt idx="26">
                  <c:v>1.1810139639014382E-2</c:v>
                </c:pt>
                <c:pt idx="27">
                  <c:v>1.1810139639014382E-2</c:v>
                </c:pt>
                <c:pt idx="28">
                  <c:v>1.1810139639014382E-2</c:v>
                </c:pt>
                <c:pt idx="29">
                  <c:v>1.1810139639014382E-2</c:v>
                </c:pt>
                <c:pt idx="30">
                  <c:v>1.1810139639014382E-2</c:v>
                </c:pt>
                <c:pt idx="31">
                  <c:v>1.1810139639014382E-2</c:v>
                </c:pt>
                <c:pt idx="32">
                  <c:v>1.1810139639014382E-2</c:v>
                </c:pt>
                <c:pt idx="33">
                  <c:v>1.1810139639014382E-2</c:v>
                </c:pt>
                <c:pt idx="34">
                  <c:v>1.1810139639014382E-2</c:v>
                </c:pt>
                <c:pt idx="35">
                  <c:v>1.1810139639014382E-2</c:v>
                </c:pt>
                <c:pt idx="36">
                  <c:v>1.1810139639014382E-2</c:v>
                </c:pt>
                <c:pt idx="37">
                  <c:v>1.1810139639014382E-2</c:v>
                </c:pt>
                <c:pt idx="38">
                  <c:v>1.1810139639014382E-2</c:v>
                </c:pt>
                <c:pt idx="39">
                  <c:v>1.1810139639014382E-2</c:v>
                </c:pt>
                <c:pt idx="40">
                  <c:v>1.1810139639014382E-2</c:v>
                </c:pt>
                <c:pt idx="41">
                  <c:v>1.1810139639014382E-2</c:v>
                </c:pt>
                <c:pt idx="42">
                  <c:v>1.1810139639014382E-2</c:v>
                </c:pt>
                <c:pt idx="43">
                  <c:v>1.1810139639014382E-2</c:v>
                </c:pt>
                <c:pt idx="44">
                  <c:v>1.1810139639014382E-2</c:v>
                </c:pt>
                <c:pt idx="45">
                  <c:v>1.1810139639014382E-2</c:v>
                </c:pt>
                <c:pt idx="46">
                  <c:v>1.1810139639014382E-2</c:v>
                </c:pt>
                <c:pt idx="47">
                  <c:v>1.1810139639014382E-2</c:v>
                </c:pt>
                <c:pt idx="48">
                  <c:v>1.1810139639014382E-2</c:v>
                </c:pt>
                <c:pt idx="49">
                  <c:v>1.1810139639014382E-2</c:v>
                </c:pt>
                <c:pt idx="50">
                  <c:v>1.1810139639014382E-2</c:v>
                </c:pt>
                <c:pt idx="51">
                  <c:v>1.1810139639014382E-2</c:v>
                </c:pt>
                <c:pt idx="52">
                  <c:v>1.1810139639014382E-2</c:v>
                </c:pt>
                <c:pt idx="53">
                  <c:v>1.1810139639014382E-2</c:v>
                </c:pt>
                <c:pt idx="54">
                  <c:v>1.1810139639014382E-2</c:v>
                </c:pt>
                <c:pt idx="55">
                  <c:v>1.1810139639014382E-2</c:v>
                </c:pt>
                <c:pt idx="56">
                  <c:v>1.1810139639014382E-2</c:v>
                </c:pt>
                <c:pt idx="57">
                  <c:v>1.1810139639014382E-2</c:v>
                </c:pt>
                <c:pt idx="58">
                  <c:v>1.1810139639014382E-2</c:v>
                </c:pt>
                <c:pt idx="59">
                  <c:v>1.1810139639014382E-2</c:v>
                </c:pt>
                <c:pt idx="60">
                  <c:v>1.1810139639014382E-2</c:v>
                </c:pt>
                <c:pt idx="61">
                  <c:v>1.1810139639014382E-2</c:v>
                </c:pt>
                <c:pt idx="62">
                  <c:v>1.1810139639014382E-2</c:v>
                </c:pt>
                <c:pt idx="63">
                  <c:v>1.1810139639014382E-2</c:v>
                </c:pt>
                <c:pt idx="64">
                  <c:v>1.1810139639014382E-2</c:v>
                </c:pt>
                <c:pt idx="65">
                  <c:v>1.1810139639014382E-2</c:v>
                </c:pt>
                <c:pt idx="66">
                  <c:v>1.1810139639014382E-2</c:v>
                </c:pt>
                <c:pt idx="67">
                  <c:v>1.1810139639014382E-2</c:v>
                </c:pt>
                <c:pt idx="68">
                  <c:v>1.1810139639014382E-2</c:v>
                </c:pt>
                <c:pt idx="69">
                  <c:v>1.1810139639014382E-2</c:v>
                </c:pt>
                <c:pt idx="70">
                  <c:v>1.1810139639014382E-2</c:v>
                </c:pt>
                <c:pt idx="71">
                  <c:v>1.1810139639014382E-2</c:v>
                </c:pt>
                <c:pt idx="72">
                  <c:v>1.1810139639014382E-2</c:v>
                </c:pt>
                <c:pt idx="73">
                  <c:v>1.1810139639014382E-2</c:v>
                </c:pt>
                <c:pt idx="74">
                  <c:v>1.1810139639014382E-2</c:v>
                </c:pt>
                <c:pt idx="75">
                  <c:v>1.1810139639014382E-2</c:v>
                </c:pt>
                <c:pt idx="76">
                  <c:v>1.1810139639014382E-2</c:v>
                </c:pt>
                <c:pt idx="77">
                  <c:v>1.1810139639014382E-2</c:v>
                </c:pt>
                <c:pt idx="78">
                  <c:v>1.1810139639014382E-2</c:v>
                </c:pt>
                <c:pt idx="79">
                  <c:v>1.1810139639014382E-2</c:v>
                </c:pt>
                <c:pt idx="80">
                  <c:v>1.1810139639014382E-2</c:v>
                </c:pt>
                <c:pt idx="81">
                  <c:v>1.1810139639014382E-2</c:v>
                </c:pt>
                <c:pt idx="82">
                  <c:v>1.1810139639014382E-2</c:v>
                </c:pt>
                <c:pt idx="83">
                  <c:v>1.1810139639014382E-2</c:v>
                </c:pt>
                <c:pt idx="84">
                  <c:v>1.1810139639014382E-2</c:v>
                </c:pt>
                <c:pt idx="85">
                  <c:v>1.1810139639014382E-2</c:v>
                </c:pt>
                <c:pt idx="86">
                  <c:v>1.1810139639014382E-2</c:v>
                </c:pt>
                <c:pt idx="87">
                  <c:v>1.1810139639014382E-2</c:v>
                </c:pt>
                <c:pt idx="88">
                  <c:v>1.1810139639014382E-2</c:v>
                </c:pt>
                <c:pt idx="89">
                  <c:v>1.1810139639014382E-2</c:v>
                </c:pt>
                <c:pt idx="90">
                  <c:v>1.1810139639014382E-2</c:v>
                </c:pt>
                <c:pt idx="91">
                  <c:v>1.1810139639014382E-2</c:v>
                </c:pt>
                <c:pt idx="92">
                  <c:v>1.1810139639014382E-2</c:v>
                </c:pt>
                <c:pt idx="93">
                  <c:v>1.1810139639014382E-2</c:v>
                </c:pt>
                <c:pt idx="94">
                  <c:v>1.1810139639014382E-2</c:v>
                </c:pt>
                <c:pt idx="95">
                  <c:v>1.1810139639014382E-2</c:v>
                </c:pt>
                <c:pt idx="96">
                  <c:v>1.1810139639014382E-2</c:v>
                </c:pt>
                <c:pt idx="97">
                  <c:v>1.1810139639014382E-2</c:v>
                </c:pt>
                <c:pt idx="98">
                  <c:v>1.1810139639014382E-2</c:v>
                </c:pt>
                <c:pt idx="99">
                  <c:v>1.1810139639014382E-2</c:v>
                </c:pt>
                <c:pt idx="100">
                  <c:v>1.1810139639014382E-2</c:v>
                </c:pt>
                <c:pt idx="101">
                  <c:v>1.1810139639014382E-2</c:v>
                </c:pt>
                <c:pt idx="102">
                  <c:v>1.1810139639014382E-2</c:v>
                </c:pt>
                <c:pt idx="103">
                  <c:v>1.1810139639014382E-2</c:v>
                </c:pt>
                <c:pt idx="104">
                  <c:v>1.1810139639014382E-2</c:v>
                </c:pt>
                <c:pt idx="105">
                  <c:v>1.1810139639014382E-2</c:v>
                </c:pt>
                <c:pt idx="106">
                  <c:v>1.1810139639014382E-2</c:v>
                </c:pt>
                <c:pt idx="107">
                  <c:v>1.1810139639014382E-2</c:v>
                </c:pt>
                <c:pt idx="108">
                  <c:v>1.1810139639014382E-2</c:v>
                </c:pt>
                <c:pt idx="109">
                  <c:v>1.1810139639014382E-2</c:v>
                </c:pt>
                <c:pt idx="110">
                  <c:v>1.1810139639014382E-2</c:v>
                </c:pt>
                <c:pt idx="111">
                  <c:v>1.1810139639014382E-2</c:v>
                </c:pt>
                <c:pt idx="112">
                  <c:v>1.1810139639014382E-2</c:v>
                </c:pt>
                <c:pt idx="113">
                  <c:v>1.1810139639014382E-2</c:v>
                </c:pt>
                <c:pt idx="114">
                  <c:v>1.1810139639014382E-2</c:v>
                </c:pt>
                <c:pt idx="115">
                  <c:v>1.1810139639014382E-2</c:v>
                </c:pt>
                <c:pt idx="116">
                  <c:v>1.1810139639014382E-2</c:v>
                </c:pt>
                <c:pt idx="117">
                  <c:v>1.1810139639014382E-2</c:v>
                </c:pt>
                <c:pt idx="118">
                  <c:v>1.1810139639014382E-2</c:v>
                </c:pt>
                <c:pt idx="119">
                  <c:v>1.1810139639014382E-2</c:v>
                </c:pt>
                <c:pt idx="120">
                  <c:v>1.1810139639014382E-2</c:v>
                </c:pt>
                <c:pt idx="121">
                  <c:v>1.1810139639014382E-2</c:v>
                </c:pt>
                <c:pt idx="122">
                  <c:v>1.1810139639014382E-2</c:v>
                </c:pt>
                <c:pt idx="123">
                  <c:v>1.1810139639014382E-2</c:v>
                </c:pt>
                <c:pt idx="124">
                  <c:v>1.1810139639014382E-2</c:v>
                </c:pt>
                <c:pt idx="125">
                  <c:v>1.1810139639014382E-2</c:v>
                </c:pt>
                <c:pt idx="126">
                  <c:v>1.1810139639014382E-2</c:v>
                </c:pt>
                <c:pt idx="127">
                  <c:v>1.1810139639014382E-2</c:v>
                </c:pt>
                <c:pt idx="128">
                  <c:v>1.1810139639014382E-2</c:v>
                </c:pt>
                <c:pt idx="129">
                  <c:v>1.1810139639014382E-2</c:v>
                </c:pt>
                <c:pt idx="130">
                  <c:v>1.1810139639014382E-2</c:v>
                </c:pt>
                <c:pt idx="131">
                  <c:v>1.1810139639014382E-2</c:v>
                </c:pt>
                <c:pt idx="132">
                  <c:v>1.1810139639014382E-2</c:v>
                </c:pt>
                <c:pt idx="133">
                  <c:v>1.1810139639014382E-2</c:v>
                </c:pt>
                <c:pt idx="134">
                  <c:v>1.1810139639014382E-2</c:v>
                </c:pt>
                <c:pt idx="135">
                  <c:v>1.1810139639014382E-2</c:v>
                </c:pt>
                <c:pt idx="136">
                  <c:v>1.1810139639014382E-2</c:v>
                </c:pt>
                <c:pt idx="137">
                  <c:v>1.1810139639014382E-2</c:v>
                </c:pt>
                <c:pt idx="138">
                  <c:v>1.1810139639014382E-2</c:v>
                </c:pt>
                <c:pt idx="139">
                  <c:v>1.1810139639014382E-2</c:v>
                </c:pt>
                <c:pt idx="140">
                  <c:v>1.1810139639014382E-2</c:v>
                </c:pt>
                <c:pt idx="141">
                  <c:v>1.1810139639014382E-2</c:v>
                </c:pt>
                <c:pt idx="142">
                  <c:v>1.1810139639014382E-2</c:v>
                </c:pt>
                <c:pt idx="143">
                  <c:v>1.1810139639014382E-2</c:v>
                </c:pt>
                <c:pt idx="144">
                  <c:v>1.1810139639014382E-2</c:v>
                </c:pt>
                <c:pt idx="145">
                  <c:v>1.1810139639014382E-2</c:v>
                </c:pt>
                <c:pt idx="146">
                  <c:v>1.1810139639014382E-2</c:v>
                </c:pt>
                <c:pt idx="147">
                  <c:v>1.1810139639014382E-2</c:v>
                </c:pt>
                <c:pt idx="148">
                  <c:v>1.1810139639014382E-2</c:v>
                </c:pt>
                <c:pt idx="149">
                  <c:v>1.1810139639014382E-2</c:v>
                </c:pt>
                <c:pt idx="150">
                  <c:v>1.1810139639014382E-2</c:v>
                </c:pt>
                <c:pt idx="151">
                  <c:v>1.1810139639014382E-2</c:v>
                </c:pt>
                <c:pt idx="152">
                  <c:v>1.1810139639014382E-2</c:v>
                </c:pt>
                <c:pt idx="153">
                  <c:v>1.1810139639014382E-2</c:v>
                </c:pt>
                <c:pt idx="154">
                  <c:v>1.1810139639014382E-2</c:v>
                </c:pt>
                <c:pt idx="155">
                  <c:v>1.1810139639014382E-2</c:v>
                </c:pt>
                <c:pt idx="156">
                  <c:v>1.1810139639014382E-2</c:v>
                </c:pt>
                <c:pt idx="157">
                  <c:v>1.1810139639014382E-2</c:v>
                </c:pt>
                <c:pt idx="158">
                  <c:v>1.1810139639014382E-2</c:v>
                </c:pt>
                <c:pt idx="159">
                  <c:v>1.1810139639014382E-2</c:v>
                </c:pt>
                <c:pt idx="160">
                  <c:v>1.1810139639014382E-2</c:v>
                </c:pt>
                <c:pt idx="161">
                  <c:v>1.1810139639014382E-2</c:v>
                </c:pt>
                <c:pt idx="162">
                  <c:v>1.1810139639014382E-2</c:v>
                </c:pt>
                <c:pt idx="163">
                  <c:v>1.1810139639014382E-2</c:v>
                </c:pt>
                <c:pt idx="164">
                  <c:v>1.1810139639014382E-2</c:v>
                </c:pt>
                <c:pt idx="165">
                  <c:v>1.1810139639014382E-2</c:v>
                </c:pt>
                <c:pt idx="166">
                  <c:v>1.1810139639014382E-2</c:v>
                </c:pt>
                <c:pt idx="167">
                  <c:v>1.1810139639014382E-2</c:v>
                </c:pt>
                <c:pt idx="168">
                  <c:v>1.1810139639014382E-2</c:v>
                </c:pt>
                <c:pt idx="169">
                  <c:v>1.1810139639014382E-2</c:v>
                </c:pt>
                <c:pt idx="170">
                  <c:v>1.1810139639014382E-2</c:v>
                </c:pt>
                <c:pt idx="171">
                  <c:v>1.1810139639014382E-2</c:v>
                </c:pt>
                <c:pt idx="172">
                  <c:v>1.1810139639014382E-2</c:v>
                </c:pt>
                <c:pt idx="173">
                  <c:v>1.1810139639014382E-2</c:v>
                </c:pt>
                <c:pt idx="174">
                  <c:v>1.1810139639014382E-2</c:v>
                </c:pt>
                <c:pt idx="175">
                  <c:v>1.1810139639014382E-2</c:v>
                </c:pt>
                <c:pt idx="176">
                  <c:v>1.1810139639014382E-2</c:v>
                </c:pt>
                <c:pt idx="177">
                  <c:v>1.1810139639014382E-2</c:v>
                </c:pt>
                <c:pt idx="178">
                  <c:v>1.1810139639014382E-2</c:v>
                </c:pt>
                <c:pt idx="179">
                  <c:v>1.1810139639014382E-2</c:v>
                </c:pt>
                <c:pt idx="180">
                  <c:v>1.1810139639014382E-2</c:v>
                </c:pt>
                <c:pt idx="181">
                  <c:v>1.1810139639014382E-2</c:v>
                </c:pt>
                <c:pt idx="182">
                  <c:v>1.1810139639014382E-2</c:v>
                </c:pt>
                <c:pt idx="183">
                  <c:v>1.1810139639014382E-2</c:v>
                </c:pt>
                <c:pt idx="184">
                  <c:v>1.1810139639014382E-2</c:v>
                </c:pt>
                <c:pt idx="185">
                  <c:v>1.1810139639014382E-2</c:v>
                </c:pt>
                <c:pt idx="186">
                  <c:v>1.1810139639014382E-2</c:v>
                </c:pt>
                <c:pt idx="187">
                  <c:v>1.1810139639014382E-2</c:v>
                </c:pt>
                <c:pt idx="188">
                  <c:v>1.1810139639014382E-2</c:v>
                </c:pt>
                <c:pt idx="189">
                  <c:v>1.1810139639014382E-2</c:v>
                </c:pt>
              </c:numCache>
            </c:numRef>
          </c:yVal>
          <c:smooth val="0"/>
          <c:extLst>
            <c:ext xmlns:c16="http://schemas.microsoft.com/office/drawing/2014/chart" uri="{C3380CC4-5D6E-409C-BE32-E72D297353CC}">
              <c16:uniqueId val="{00000007-B084-46CE-8DD1-0DD970A4AB1C}"/>
            </c:ext>
          </c:extLst>
        </c:ser>
        <c:dLbls>
          <c:showLegendKey val="0"/>
          <c:showVal val="0"/>
          <c:showCatName val="0"/>
          <c:showSerName val="0"/>
          <c:showPercent val="0"/>
          <c:showBubbleSize val="0"/>
        </c:dLbls>
        <c:axId val="259752367"/>
        <c:axId val="1098095135"/>
      </c:scatterChart>
      <c:valAx>
        <c:axId val="259752367"/>
        <c:scaling>
          <c:orientation val="minMax"/>
          <c:max val="45458"/>
          <c:min val="45260"/>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5135"/>
        <c:crosses val="autoZero"/>
        <c:crossBetween val="midCat"/>
      </c:valAx>
      <c:valAx>
        <c:axId val="1098095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9752367"/>
        <c:crossesAt val="45250"/>
        <c:crossBetween val="midCat"/>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chart>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ER</a:t>
            </a:r>
            <a:r>
              <a:rPr lang="pl-PL" baseline="0"/>
              <a:t> postów w czasie dla marki Hairy Tale Cosmetics</a:t>
            </a:r>
            <a:endParaRPr lang="pl-PL"/>
          </a:p>
        </c:rich>
      </c:tx>
      <c:layout>
        <c:manualLayout>
          <c:xMode val="edge"/>
          <c:yMode val="edge"/>
          <c:x val="0.3883883456733064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v>ER HairyTaleCosmetics</c:v>
          </c:tx>
          <c:spPr>
            <a:ln w="25400" cap="rnd">
              <a:noFill/>
              <a:round/>
            </a:ln>
            <a:effectLst/>
          </c:spPr>
          <c:marker>
            <c:symbol val="circle"/>
            <c:size val="5"/>
            <c:spPr>
              <a:solidFill>
                <a:schemeClr val="accent1"/>
              </a:solidFill>
              <a:ln w="9525">
                <a:solidFill>
                  <a:schemeClr val="accent1"/>
                </a:solidFill>
              </a:ln>
              <a:effectLst/>
            </c:spPr>
          </c:marker>
          <c:xVal>
            <c:numRef>
              <c:f>'Hairy Tale Cosmetics_ig'!$M$2:$M$78</c:f>
              <c:numCache>
                <c:formatCode>m/d/yyyy</c:formatCode>
                <c:ptCount val="77"/>
                <c:pt idx="0">
                  <c:v>45454</c:v>
                </c:pt>
                <c:pt idx="1">
                  <c:v>45450</c:v>
                </c:pt>
                <c:pt idx="2">
                  <c:v>45449</c:v>
                </c:pt>
                <c:pt idx="3">
                  <c:v>45448</c:v>
                </c:pt>
                <c:pt idx="4">
                  <c:v>45442</c:v>
                </c:pt>
                <c:pt idx="5">
                  <c:v>45440</c:v>
                </c:pt>
                <c:pt idx="6">
                  <c:v>45439</c:v>
                </c:pt>
                <c:pt idx="7">
                  <c:v>45439</c:v>
                </c:pt>
                <c:pt idx="8">
                  <c:v>45436</c:v>
                </c:pt>
                <c:pt idx="9">
                  <c:v>45434</c:v>
                </c:pt>
                <c:pt idx="10">
                  <c:v>45434</c:v>
                </c:pt>
                <c:pt idx="11">
                  <c:v>45433</c:v>
                </c:pt>
                <c:pt idx="12">
                  <c:v>45430</c:v>
                </c:pt>
                <c:pt idx="13">
                  <c:v>45429</c:v>
                </c:pt>
                <c:pt idx="14">
                  <c:v>45428</c:v>
                </c:pt>
                <c:pt idx="15">
                  <c:v>45427</c:v>
                </c:pt>
                <c:pt idx="16">
                  <c:v>45425</c:v>
                </c:pt>
                <c:pt idx="17">
                  <c:v>45425</c:v>
                </c:pt>
                <c:pt idx="18">
                  <c:v>45423</c:v>
                </c:pt>
                <c:pt idx="19">
                  <c:v>45419</c:v>
                </c:pt>
                <c:pt idx="20">
                  <c:v>45419</c:v>
                </c:pt>
                <c:pt idx="21">
                  <c:v>45412</c:v>
                </c:pt>
                <c:pt idx="22">
                  <c:v>45412</c:v>
                </c:pt>
                <c:pt idx="23">
                  <c:v>45408</c:v>
                </c:pt>
                <c:pt idx="24">
                  <c:v>45405</c:v>
                </c:pt>
                <c:pt idx="25">
                  <c:v>45401</c:v>
                </c:pt>
                <c:pt idx="26">
                  <c:v>45398</c:v>
                </c:pt>
                <c:pt idx="27">
                  <c:v>45397</c:v>
                </c:pt>
                <c:pt idx="28">
                  <c:v>45393</c:v>
                </c:pt>
                <c:pt idx="29">
                  <c:v>45392</c:v>
                </c:pt>
                <c:pt idx="30">
                  <c:v>45391</c:v>
                </c:pt>
                <c:pt idx="31">
                  <c:v>45387</c:v>
                </c:pt>
                <c:pt idx="32">
                  <c:v>45385</c:v>
                </c:pt>
                <c:pt idx="33">
                  <c:v>45381</c:v>
                </c:pt>
                <c:pt idx="34">
                  <c:v>45380</c:v>
                </c:pt>
                <c:pt idx="35">
                  <c:v>45380</c:v>
                </c:pt>
                <c:pt idx="36">
                  <c:v>45378</c:v>
                </c:pt>
                <c:pt idx="37">
                  <c:v>45376</c:v>
                </c:pt>
                <c:pt idx="38">
                  <c:v>45371</c:v>
                </c:pt>
                <c:pt idx="39">
                  <c:v>45369</c:v>
                </c:pt>
                <c:pt idx="40">
                  <c:v>45369</c:v>
                </c:pt>
                <c:pt idx="41">
                  <c:v>45367</c:v>
                </c:pt>
                <c:pt idx="42">
                  <c:v>45367</c:v>
                </c:pt>
                <c:pt idx="43">
                  <c:v>45359</c:v>
                </c:pt>
                <c:pt idx="44">
                  <c:v>45359</c:v>
                </c:pt>
                <c:pt idx="45">
                  <c:v>45358</c:v>
                </c:pt>
                <c:pt idx="46">
                  <c:v>45355</c:v>
                </c:pt>
                <c:pt idx="47">
                  <c:v>45353</c:v>
                </c:pt>
                <c:pt idx="48">
                  <c:v>45344</c:v>
                </c:pt>
                <c:pt idx="49">
                  <c:v>45339</c:v>
                </c:pt>
                <c:pt idx="50">
                  <c:v>45336</c:v>
                </c:pt>
                <c:pt idx="51">
                  <c:v>45333</c:v>
                </c:pt>
                <c:pt idx="52">
                  <c:v>45332</c:v>
                </c:pt>
                <c:pt idx="53">
                  <c:v>45331</c:v>
                </c:pt>
                <c:pt idx="54">
                  <c:v>45328</c:v>
                </c:pt>
                <c:pt idx="55">
                  <c:v>45324</c:v>
                </c:pt>
                <c:pt idx="56">
                  <c:v>45321</c:v>
                </c:pt>
                <c:pt idx="57">
                  <c:v>45318</c:v>
                </c:pt>
                <c:pt idx="58">
                  <c:v>45316</c:v>
                </c:pt>
                <c:pt idx="59">
                  <c:v>45310</c:v>
                </c:pt>
                <c:pt idx="60">
                  <c:v>45309</c:v>
                </c:pt>
                <c:pt idx="61">
                  <c:v>45308</c:v>
                </c:pt>
                <c:pt idx="62">
                  <c:v>45308</c:v>
                </c:pt>
                <c:pt idx="63">
                  <c:v>45307</c:v>
                </c:pt>
                <c:pt idx="64">
                  <c:v>45299</c:v>
                </c:pt>
                <c:pt idx="65">
                  <c:v>45293</c:v>
                </c:pt>
                <c:pt idx="66">
                  <c:v>45287</c:v>
                </c:pt>
                <c:pt idx="67">
                  <c:v>45279</c:v>
                </c:pt>
                <c:pt idx="68">
                  <c:v>45279</c:v>
                </c:pt>
                <c:pt idx="69">
                  <c:v>45278</c:v>
                </c:pt>
                <c:pt idx="70">
                  <c:v>45278</c:v>
                </c:pt>
                <c:pt idx="71">
                  <c:v>45278</c:v>
                </c:pt>
                <c:pt idx="72">
                  <c:v>45276</c:v>
                </c:pt>
                <c:pt idx="73">
                  <c:v>45272</c:v>
                </c:pt>
                <c:pt idx="74">
                  <c:v>45271</c:v>
                </c:pt>
                <c:pt idx="75">
                  <c:v>45271</c:v>
                </c:pt>
                <c:pt idx="76">
                  <c:v>45270</c:v>
                </c:pt>
              </c:numCache>
            </c:numRef>
          </c:xVal>
          <c:yVal>
            <c:numRef>
              <c:f>'Hairy Tale Cosmetics_ig'!$K$2:$K$78</c:f>
              <c:numCache>
                <c:formatCode>0.00%</c:formatCode>
                <c:ptCount val="77"/>
                <c:pt idx="0">
                  <c:v>1.2935323383084577E-3</c:v>
                </c:pt>
                <c:pt idx="1">
                  <c:v>1.5920398009950248E-3</c:v>
                </c:pt>
                <c:pt idx="2">
                  <c:v>1.9154228855721392E-3</c:v>
                </c:pt>
                <c:pt idx="3">
                  <c:v>2.7611940298507462E-3</c:v>
                </c:pt>
                <c:pt idx="4">
                  <c:v>3.4079601990049751E-3</c:v>
                </c:pt>
                <c:pt idx="5">
                  <c:v>2.8606965174129352E-3</c:v>
                </c:pt>
                <c:pt idx="6">
                  <c:v>3.6318407960199005E-3</c:v>
                </c:pt>
                <c:pt idx="7">
                  <c:v>3.656716417910448E-3</c:v>
                </c:pt>
                <c:pt idx="8">
                  <c:v>1.2338308457711443E-2</c:v>
                </c:pt>
                <c:pt idx="9">
                  <c:v>1.6417910447761193E-3</c:v>
                </c:pt>
                <c:pt idx="10">
                  <c:v>2.6119402985074628E-3</c:v>
                </c:pt>
                <c:pt idx="11">
                  <c:v>2.2139303482587064E-3</c:v>
                </c:pt>
                <c:pt idx="12">
                  <c:v>3.880597014925373E-3</c:v>
                </c:pt>
                <c:pt idx="13">
                  <c:v>2.1641791044776119E-3</c:v>
                </c:pt>
                <c:pt idx="14">
                  <c:v>7.2388059701492535E-3</c:v>
                </c:pt>
                <c:pt idx="15">
                  <c:v>2.6368159203980098E-3</c:v>
                </c:pt>
                <c:pt idx="16">
                  <c:v>2.1890547263681594E-3</c:v>
                </c:pt>
                <c:pt idx="17">
                  <c:v>4.8258706467661687E-3</c:v>
                </c:pt>
                <c:pt idx="18">
                  <c:v>2.8855721393034827E-3</c:v>
                </c:pt>
                <c:pt idx="19">
                  <c:v>5.1243781094527366E-3</c:v>
                </c:pt>
                <c:pt idx="20">
                  <c:v>2.4378109452736318E-3</c:v>
                </c:pt>
                <c:pt idx="21">
                  <c:v>3.482587064676617E-3</c:v>
                </c:pt>
                <c:pt idx="22">
                  <c:v>5.149253731343284E-3</c:v>
                </c:pt>
                <c:pt idx="23">
                  <c:v>5.1990049751243781E-3</c:v>
                </c:pt>
                <c:pt idx="24">
                  <c:v>6.5422885572139306E-3</c:v>
                </c:pt>
                <c:pt idx="25">
                  <c:v>3.0597014925373136E-3</c:v>
                </c:pt>
                <c:pt idx="26">
                  <c:v>5.9701492537313433E-3</c:v>
                </c:pt>
                <c:pt idx="27">
                  <c:v>7.8606965174129358E-3</c:v>
                </c:pt>
                <c:pt idx="28">
                  <c:v>3.2835820895522386E-3</c:v>
                </c:pt>
                <c:pt idx="29">
                  <c:v>3.8557213930348259E-3</c:v>
                </c:pt>
                <c:pt idx="30">
                  <c:v>2.9850746268656717E-3</c:v>
                </c:pt>
                <c:pt idx="31">
                  <c:v>4.4278606965174128E-3</c:v>
                </c:pt>
                <c:pt idx="32">
                  <c:v>6.965174129353234E-3</c:v>
                </c:pt>
                <c:pt idx="33">
                  <c:v>3.8557213930348259E-3</c:v>
                </c:pt>
                <c:pt idx="34">
                  <c:v>8.0099502487562188E-3</c:v>
                </c:pt>
                <c:pt idx="35">
                  <c:v>4.1542288557213933E-3</c:v>
                </c:pt>
                <c:pt idx="36">
                  <c:v>3.8557213930348259E-3</c:v>
                </c:pt>
                <c:pt idx="37">
                  <c:v>4.2537313432835823E-3</c:v>
                </c:pt>
                <c:pt idx="38">
                  <c:v>3.6318407960199005E-3</c:v>
                </c:pt>
                <c:pt idx="39">
                  <c:v>3.8308457711442785E-3</c:v>
                </c:pt>
                <c:pt idx="40">
                  <c:v>2.7860696517412937E-3</c:v>
                </c:pt>
                <c:pt idx="41">
                  <c:v>7.1393034825870645E-3</c:v>
                </c:pt>
                <c:pt idx="42">
                  <c:v>3.7562189054726369E-3</c:v>
                </c:pt>
                <c:pt idx="43">
                  <c:v>1.7512437810945275E-2</c:v>
                </c:pt>
                <c:pt idx="44">
                  <c:v>5.0497512437810942E-3</c:v>
                </c:pt>
                <c:pt idx="45">
                  <c:v>6.8159203980099501E-3</c:v>
                </c:pt>
                <c:pt idx="46">
                  <c:v>1.7039800995024876E-2</c:v>
                </c:pt>
                <c:pt idx="47">
                  <c:v>2.3706467661691544E-2</c:v>
                </c:pt>
                <c:pt idx="48">
                  <c:v>7.2388059701492535E-3</c:v>
                </c:pt>
                <c:pt idx="49">
                  <c:v>9.5024875621890544E-3</c:v>
                </c:pt>
                <c:pt idx="50">
                  <c:v>1.0298507462686568E-2</c:v>
                </c:pt>
                <c:pt idx="51">
                  <c:v>5.9950248756218908E-3</c:v>
                </c:pt>
                <c:pt idx="52">
                  <c:v>4.7014925373134332E-3</c:v>
                </c:pt>
                <c:pt idx="53">
                  <c:v>1.0547263681592039E-2</c:v>
                </c:pt>
                <c:pt idx="54">
                  <c:v>6.4179104477611942E-3</c:v>
                </c:pt>
                <c:pt idx="55">
                  <c:v>1.2064676616915423E-2</c:v>
                </c:pt>
                <c:pt idx="56">
                  <c:v>1.3781094527363183E-2</c:v>
                </c:pt>
                <c:pt idx="57">
                  <c:v>5.5472636815920399E-3</c:v>
                </c:pt>
                <c:pt idx="58">
                  <c:v>3.4104477611940298E-2</c:v>
                </c:pt>
                <c:pt idx="59">
                  <c:v>3.7487562189054725E-2</c:v>
                </c:pt>
                <c:pt idx="60">
                  <c:v>5.0000000000000001E-3</c:v>
                </c:pt>
                <c:pt idx="61">
                  <c:v>7.0149253731343286E-2</c:v>
                </c:pt>
                <c:pt idx="62">
                  <c:v>9.9502487562189053E-3</c:v>
                </c:pt>
                <c:pt idx="63">
                  <c:v>2.6815920398009951E-2</c:v>
                </c:pt>
                <c:pt idx="64">
                  <c:v>1.0796019900497512E-2</c:v>
                </c:pt>
                <c:pt idx="65">
                  <c:v>1.6218905472636817E-2</c:v>
                </c:pt>
                <c:pt idx="66">
                  <c:v>1.4228855721393034E-2</c:v>
                </c:pt>
                <c:pt idx="67">
                  <c:v>8.3084577114427866E-3</c:v>
                </c:pt>
                <c:pt idx="68">
                  <c:v>1.263681592039801E-2</c:v>
                </c:pt>
                <c:pt idx="69">
                  <c:v>2.572139303482587E-2</c:v>
                </c:pt>
                <c:pt idx="70">
                  <c:v>6.9900497512437815E-3</c:v>
                </c:pt>
                <c:pt idx="71">
                  <c:v>7.1393034825870645E-3</c:v>
                </c:pt>
                <c:pt idx="72">
                  <c:v>2.9975124378109452E-2</c:v>
                </c:pt>
                <c:pt idx="73">
                  <c:v>9.4776119402985078E-3</c:v>
                </c:pt>
                <c:pt idx="74">
                  <c:v>1.0547263681592039E-2</c:v>
                </c:pt>
                <c:pt idx="75">
                  <c:v>4.8756218905472637E-3</c:v>
                </c:pt>
                <c:pt idx="76">
                  <c:v>2.218905472636816E-2</c:v>
                </c:pt>
              </c:numCache>
            </c:numRef>
          </c:yVal>
          <c:smooth val="0"/>
          <c:extLst>
            <c:ext xmlns:c16="http://schemas.microsoft.com/office/drawing/2014/chart" uri="{C3380CC4-5D6E-409C-BE32-E72D297353CC}">
              <c16:uniqueId val="{00000000-C2F7-47DE-B4C8-665A036D1FD3}"/>
            </c:ext>
          </c:extLst>
        </c:ser>
        <c:ser>
          <c:idx val="1"/>
          <c:order val="1"/>
          <c:tx>
            <c:v>ER średnie HairyTaleCosmetics</c:v>
          </c:tx>
          <c:spPr>
            <a:ln w="25400" cap="rnd">
              <a:noFill/>
              <a:round/>
            </a:ln>
            <a:effectLst/>
          </c:spPr>
          <c:marker>
            <c:symbol val="circle"/>
            <c:size val="5"/>
            <c:spPr>
              <a:solidFill>
                <a:schemeClr val="accent2"/>
              </a:solidFill>
              <a:ln w="9525">
                <a:solidFill>
                  <a:schemeClr val="accent2"/>
                </a:solidFill>
              </a:ln>
              <a:effectLst/>
            </c:spPr>
          </c:marker>
          <c:xVal>
            <c:numRef>
              <c:f>'Hairy Tale Cosmetics_ig'!$M$2:$M$78</c:f>
              <c:numCache>
                <c:formatCode>m/d/yyyy</c:formatCode>
                <c:ptCount val="77"/>
                <c:pt idx="0">
                  <c:v>45454</c:v>
                </c:pt>
                <c:pt idx="1">
                  <c:v>45450</c:v>
                </c:pt>
                <c:pt idx="2">
                  <c:v>45449</c:v>
                </c:pt>
                <c:pt idx="3">
                  <c:v>45448</c:v>
                </c:pt>
                <c:pt idx="4">
                  <c:v>45442</c:v>
                </c:pt>
                <c:pt idx="5">
                  <c:v>45440</c:v>
                </c:pt>
                <c:pt idx="6">
                  <c:v>45439</c:v>
                </c:pt>
                <c:pt idx="7">
                  <c:v>45439</c:v>
                </c:pt>
                <c:pt idx="8">
                  <c:v>45436</c:v>
                </c:pt>
                <c:pt idx="9">
                  <c:v>45434</c:v>
                </c:pt>
                <c:pt idx="10">
                  <c:v>45434</c:v>
                </c:pt>
                <c:pt idx="11">
                  <c:v>45433</c:v>
                </c:pt>
                <c:pt idx="12">
                  <c:v>45430</c:v>
                </c:pt>
                <c:pt idx="13">
                  <c:v>45429</c:v>
                </c:pt>
                <c:pt idx="14">
                  <c:v>45428</c:v>
                </c:pt>
                <c:pt idx="15">
                  <c:v>45427</c:v>
                </c:pt>
                <c:pt idx="16">
                  <c:v>45425</c:v>
                </c:pt>
                <c:pt idx="17">
                  <c:v>45425</c:v>
                </c:pt>
                <c:pt idx="18">
                  <c:v>45423</c:v>
                </c:pt>
                <c:pt idx="19">
                  <c:v>45419</c:v>
                </c:pt>
                <c:pt idx="20">
                  <c:v>45419</c:v>
                </c:pt>
                <c:pt idx="21">
                  <c:v>45412</c:v>
                </c:pt>
                <c:pt idx="22">
                  <c:v>45412</c:v>
                </c:pt>
                <c:pt idx="23">
                  <c:v>45408</c:v>
                </c:pt>
                <c:pt idx="24">
                  <c:v>45405</c:v>
                </c:pt>
                <c:pt idx="25">
                  <c:v>45401</c:v>
                </c:pt>
                <c:pt idx="26">
                  <c:v>45398</c:v>
                </c:pt>
                <c:pt idx="27">
                  <c:v>45397</c:v>
                </c:pt>
                <c:pt idx="28">
                  <c:v>45393</c:v>
                </c:pt>
                <c:pt idx="29">
                  <c:v>45392</c:v>
                </c:pt>
                <c:pt idx="30">
                  <c:v>45391</c:v>
                </c:pt>
                <c:pt idx="31">
                  <c:v>45387</c:v>
                </c:pt>
                <c:pt idx="32">
                  <c:v>45385</c:v>
                </c:pt>
                <c:pt idx="33">
                  <c:v>45381</c:v>
                </c:pt>
                <c:pt idx="34">
                  <c:v>45380</c:v>
                </c:pt>
                <c:pt idx="35">
                  <c:v>45380</c:v>
                </c:pt>
                <c:pt idx="36">
                  <c:v>45378</c:v>
                </c:pt>
                <c:pt idx="37">
                  <c:v>45376</c:v>
                </c:pt>
                <c:pt idx="38">
                  <c:v>45371</c:v>
                </c:pt>
                <c:pt idx="39">
                  <c:v>45369</c:v>
                </c:pt>
                <c:pt idx="40">
                  <c:v>45369</c:v>
                </c:pt>
                <c:pt idx="41">
                  <c:v>45367</c:v>
                </c:pt>
                <c:pt idx="42">
                  <c:v>45367</c:v>
                </c:pt>
                <c:pt idx="43">
                  <c:v>45359</c:v>
                </c:pt>
                <c:pt idx="44">
                  <c:v>45359</c:v>
                </c:pt>
                <c:pt idx="45">
                  <c:v>45358</c:v>
                </c:pt>
                <c:pt idx="46">
                  <c:v>45355</c:v>
                </c:pt>
                <c:pt idx="47">
                  <c:v>45353</c:v>
                </c:pt>
                <c:pt idx="48">
                  <c:v>45344</c:v>
                </c:pt>
                <c:pt idx="49">
                  <c:v>45339</c:v>
                </c:pt>
                <c:pt idx="50">
                  <c:v>45336</c:v>
                </c:pt>
                <c:pt idx="51">
                  <c:v>45333</c:v>
                </c:pt>
                <c:pt idx="52">
                  <c:v>45332</c:v>
                </c:pt>
                <c:pt idx="53">
                  <c:v>45331</c:v>
                </c:pt>
                <c:pt idx="54">
                  <c:v>45328</c:v>
                </c:pt>
                <c:pt idx="55">
                  <c:v>45324</c:v>
                </c:pt>
                <c:pt idx="56">
                  <c:v>45321</c:v>
                </c:pt>
                <c:pt idx="57">
                  <c:v>45318</c:v>
                </c:pt>
                <c:pt idx="58">
                  <c:v>45316</c:v>
                </c:pt>
                <c:pt idx="59">
                  <c:v>45310</c:v>
                </c:pt>
                <c:pt idx="60">
                  <c:v>45309</c:v>
                </c:pt>
                <c:pt idx="61">
                  <c:v>45308</c:v>
                </c:pt>
                <c:pt idx="62">
                  <c:v>45308</c:v>
                </c:pt>
                <c:pt idx="63">
                  <c:v>45307</c:v>
                </c:pt>
                <c:pt idx="64">
                  <c:v>45299</c:v>
                </c:pt>
                <c:pt idx="65">
                  <c:v>45293</c:v>
                </c:pt>
                <c:pt idx="66">
                  <c:v>45287</c:v>
                </c:pt>
                <c:pt idx="67">
                  <c:v>45279</c:v>
                </c:pt>
                <c:pt idx="68">
                  <c:v>45279</c:v>
                </c:pt>
                <c:pt idx="69">
                  <c:v>45278</c:v>
                </c:pt>
                <c:pt idx="70">
                  <c:v>45278</c:v>
                </c:pt>
                <c:pt idx="71">
                  <c:v>45278</c:v>
                </c:pt>
                <c:pt idx="72">
                  <c:v>45276</c:v>
                </c:pt>
                <c:pt idx="73">
                  <c:v>45272</c:v>
                </c:pt>
                <c:pt idx="74">
                  <c:v>45271</c:v>
                </c:pt>
                <c:pt idx="75">
                  <c:v>45271</c:v>
                </c:pt>
                <c:pt idx="76">
                  <c:v>45270</c:v>
                </c:pt>
              </c:numCache>
            </c:numRef>
          </c:xVal>
          <c:yVal>
            <c:numRef>
              <c:f>'Hairy Tale Cosmetics_ig'!$P$2:$P$78</c:f>
              <c:numCache>
                <c:formatCode>0.00%</c:formatCode>
                <c:ptCount val="77"/>
                <c:pt idx="0">
                  <c:v>9.0414809071525486E-3</c:v>
                </c:pt>
                <c:pt idx="1">
                  <c:v>9.0414809071525486E-3</c:v>
                </c:pt>
                <c:pt idx="2">
                  <c:v>9.0414809071525486E-3</c:v>
                </c:pt>
                <c:pt idx="3">
                  <c:v>9.0414809071525486E-3</c:v>
                </c:pt>
                <c:pt idx="4">
                  <c:v>9.0414809071525486E-3</c:v>
                </c:pt>
                <c:pt idx="5">
                  <c:v>9.0414809071525486E-3</c:v>
                </c:pt>
                <c:pt idx="6">
                  <c:v>9.0414809071525486E-3</c:v>
                </c:pt>
                <c:pt idx="7">
                  <c:v>9.0414809071525486E-3</c:v>
                </c:pt>
                <c:pt idx="8">
                  <c:v>9.0414809071525486E-3</c:v>
                </c:pt>
                <c:pt idx="9">
                  <c:v>9.0414809071525486E-3</c:v>
                </c:pt>
                <c:pt idx="10">
                  <c:v>9.0414809071525486E-3</c:v>
                </c:pt>
                <c:pt idx="11">
                  <c:v>9.0414809071525486E-3</c:v>
                </c:pt>
                <c:pt idx="12">
                  <c:v>9.0414809071525486E-3</c:v>
                </c:pt>
                <c:pt idx="13">
                  <c:v>9.0414809071525486E-3</c:v>
                </c:pt>
                <c:pt idx="14">
                  <c:v>9.0414809071525486E-3</c:v>
                </c:pt>
                <c:pt idx="15">
                  <c:v>9.0414809071525486E-3</c:v>
                </c:pt>
                <c:pt idx="16">
                  <c:v>9.0414809071525486E-3</c:v>
                </c:pt>
                <c:pt idx="17">
                  <c:v>9.0414809071525486E-3</c:v>
                </c:pt>
                <c:pt idx="18">
                  <c:v>9.0414809071525486E-3</c:v>
                </c:pt>
                <c:pt idx="19">
                  <c:v>9.0414809071525486E-3</c:v>
                </c:pt>
                <c:pt idx="20">
                  <c:v>9.0414809071525486E-3</c:v>
                </c:pt>
                <c:pt idx="21">
                  <c:v>9.0414809071525486E-3</c:v>
                </c:pt>
                <c:pt idx="22">
                  <c:v>9.0414809071525486E-3</c:v>
                </c:pt>
                <c:pt idx="23">
                  <c:v>9.0414809071525486E-3</c:v>
                </c:pt>
                <c:pt idx="24">
                  <c:v>9.0414809071525486E-3</c:v>
                </c:pt>
                <c:pt idx="25">
                  <c:v>9.0414809071525486E-3</c:v>
                </c:pt>
                <c:pt idx="26">
                  <c:v>9.0414809071525486E-3</c:v>
                </c:pt>
                <c:pt idx="27">
                  <c:v>9.0414809071525486E-3</c:v>
                </c:pt>
                <c:pt idx="28">
                  <c:v>9.0414809071525486E-3</c:v>
                </c:pt>
                <c:pt idx="29">
                  <c:v>9.0414809071525486E-3</c:v>
                </c:pt>
                <c:pt idx="30">
                  <c:v>9.0414809071525486E-3</c:v>
                </c:pt>
                <c:pt idx="31">
                  <c:v>9.0414809071525486E-3</c:v>
                </c:pt>
                <c:pt idx="32">
                  <c:v>9.0414809071525486E-3</c:v>
                </c:pt>
                <c:pt idx="33">
                  <c:v>9.0414809071525486E-3</c:v>
                </c:pt>
                <c:pt idx="34">
                  <c:v>9.0414809071525486E-3</c:v>
                </c:pt>
                <c:pt idx="35">
                  <c:v>9.0414809071525486E-3</c:v>
                </c:pt>
                <c:pt idx="36">
                  <c:v>9.0414809071525486E-3</c:v>
                </c:pt>
                <c:pt idx="37">
                  <c:v>9.0414809071525486E-3</c:v>
                </c:pt>
                <c:pt idx="38">
                  <c:v>9.0414809071525486E-3</c:v>
                </c:pt>
                <c:pt idx="39">
                  <c:v>9.0414809071525486E-3</c:v>
                </c:pt>
                <c:pt idx="40">
                  <c:v>9.0414809071525486E-3</c:v>
                </c:pt>
                <c:pt idx="41">
                  <c:v>9.0414809071525486E-3</c:v>
                </c:pt>
                <c:pt idx="42">
                  <c:v>9.0414809071525486E-3</c:v>
                </c:pt>
                <c:pt idx="43">
                  <c:v>9.0414809071525486E-3</c:v>
                </c:pt>
                <c:pt idx="44">
                  <c:v>9.0414809071525486E-3</c:v>
                </c:pt>
                <c:pt idx="45">
                  <c:v>9.0414809071525486E-3</c:v>
                </c:pt>
                <c:pt idx="46">
                  <c:v>9.0414809071525486E-3</c:v>
                </c:pt>
                <c:pt idx="47">
                  <c:v>9.0414809071525486E-3</c:v>
                </c:pt>
                <c:pt idx="48">
                  <c:v>9.0414809071525486E-3</c:v>
                </c:pt>
                <c:pt idx="49">
                  <c:v>9.0414809071525486E-3</c:v>
                </c:pt>
                <c:pt idx="50">
                  <c:v>9.0414809071525486E-3</c:v>
                </c:pt>
                <c:pt idx="51">
                  <c:v>9.0414809071525486E-3</c:v>
                </c:pt>
                <c:pt idx="52">
                  <c:v>9.0414809071525486E-3</c:v>
                </c:pt>
                <c:pt idx="53">
                  <c:v>9.0414809071525486E-3</c:v>
                </c:pt>
                <c:pt idx="54">
                  <c:v>9.0414809071525486E-3</c:v>
                </c:pt>
                <c:pt idx="55">
                  <c:v>9.0414809071525486E-3</c:v>
                </c:pt>
                <c:pt idx="56">
                  <c:v>9.0414809071525486E-3</c:v>
                </c:pt>
                <c:pt idx="57">
                  <c:v>9.0414809071525486E-3</c:v>
                </c:pt>
                <c:pt idx="58">
                  <c:v>9.0414809071525486E-3</c:v>
                </c:pt>
                <c:pt idx="59">
                  <c:v>9.0414809071525486E-3</c:v>
                </c:pt>
                <c:pt idx="60">
                  <c:v>9.0414809071525486E-3</c:v>
                </c:pt>
                <c:pt idx="61">
                  <c:v>9.0414809071525486E-3</c:v>
                </c:pt>
                <c:pt idx="62">
                  <c:v>9.0414809071525486E-3</c:v>
                </c:pt>
                <c:pt idx="63">
                  <c:v>9.0414809071525486E-3</c:v>
                </c:pt>
                <c:pt idx="64">
                  <c:v>9.0414809071525486E-3</c:v>
                </c:pt>
                <c:pt idx="65">
                  <c:v>9.0414809071525486E-3</c:v>
                </c:pt>
                <c:pt idx="66">
                  <c:v>9.0414809071525486E-3</c:v>
                </c:pt>
                <c:pt idx="67">
                  <c:v>9.0414809071525486E-3</c:v>
                </c:pt>
                <c:pt idx="68">
                  <c:v>9.0414809071525486E-3</c:v>
                </c:pt>
                <c:pt idx="69">
                  <c:v>9.0414809071525486E-3</c:v>
                </c:pt>
                <c:pt idx="70">
                  <c:v>9.0414809071525486E-3</c:v>
                </c:pt>
                <c:pt idx="71">
                  <c:v>9.0414809071525486E-3</c:v>
                </c:pt>
                <c:pt idx="72">
                  <c:v>9.0414809071525486E-3</c:v>
                </c:pt>
                <c:pt idx="73">
                  <c:v>9.0414809071525486E-3</c:v>
                </c:pt>
                <c:pt idx="74">
                  <c:v>9.0414809071525486E-3</c:v>
                </c:pt>
                <c:pt idx="75">
                  <c:v>9.0414809071525486E-3</c:v>
                </c:pt>
                <c:pt idx="76">
                  <c:v>9.0414809071525486E-3</c:v>
                </c:pt>
              </c:numCache>
            </c:numRef>
          </c:yVal>
          <c:smooth val="0"/>
          <c:extLst>
            <c:ext xmlns:c16="http://schemas.microsoft.com/office/drawing/2014/chart" uri="{C3380CC4-5D6E-409C-BE32-E72D297353CC}">
              <c16:uniqueId val="{00000001-C2F7-47DE-B4C8-665A036D1FD3}"/>
            </c:ext>
          </c:extLst>
        </c:ser>
        <c:ser>
          <c:idx val="2"/>
          <c:order val="2"/>
          <c:tx>
            <c:v>ER postów z influ</c:v>
          </c:tx>
          <c:spPr>
            <a:ln w="25400" cap="rnd">
              <a:noFill/>
              <a:round/>
            </a:ln>
            <a:effectLst/>
          </c:spPr>
          <c:marker>
            <c:symbol val="square"/>
            <c:size val="5"/>
            <c:spPr>
              <a:solidFill>
                <a:srgbClr val="FF0000"/>
              </a:solidFill>
              <a:ln w="9525">
                <a:solidFill>
                  <a:schemeClr val="accent3"/>
                </a:solidFill>
              </a:ln>
              <a:effectLst/>
            </c:spPr>
          </c:marker>
          <c:xVal>
            <c:numRef>
              <c:f>'Hairy Tale Cosmetics_ig'!$M$2:$M$78</c:f>
              <c:numCache>
                <c:formatCode>m/d/yyyy</c:formatCode>
                <c:ptCount val="77"/>
                <c:pt idx="0">
                  <c:v>45454</c:v>
                </c:pt>
                <c:pt idx="1">
                  <c:v>45450</c:v>
                </c:pt>
                <c:pt idx="2">
                  <c:v>45449</c:v>
                </c:pt>
                <c:pt idx="3">
                  <c:v>45448</c:v>
                </c:pt>
                <c:pt idx="4">
                  <c:v>45442</c:v>
                </c:pt>
                <c:pt idx="5">
                  <c:v>45440</c:v>
                </c:pt>
                <c:pt idx="6">
                  <c:v>45439</c:v>
                </c:pt>
                <c:pt idx="7">
                  <c:v>45439</c:v>
                </c:pt>
                <c:pt idx="8">
                  <c:v>45436</c:v>
                </c:pt>
                <c:pt idx="9">
                  <c:v>45434</c:v>
                </c:pt>
                <c:pt idx="10">
                  <c:v>45434</c:v>
                </c:pt>
                <c:pt idx="11">
                  <c:v>45433</c:v>
                </c:pt>
                <c:pt idx="12">
                  <c:v>45430</c:v>
                </c:pt>
                <c:pt idx="13">
                  <c:v>45429</c:v>
                </c:pt>
                <c:pt idx="14">
                  <c:v>45428</c:v>
                </c:pt>
                <c:pt idx="15">
                  <c:v>45427</c:v>
                </c:pt>
                <c:pt idx="16">
                  <c:v>45425</c:v>
                </c:pt>
                <c:pt idx="17">
                  <c:v>45425</c:v>
                </c:pt>
                <c:pt idx="18">
                  <c:v>45423</c:v>
                </c:pt>
                <c:pt idx="19">
                  <c:v>45419</c:v>
                </c:pt>
                <c:pt idx="20">
                  <c:v>45419</c:v>
                </c:pt>
                <c:pt idx="21">
                  <c:v>45412</c:v>
                </c:pt>
                <c:pt idx="22">
                  <c:v>45412</c:v>
                </c:pt>
                <c:pt idx="23">
                  <c:v>45408</c:v>
                </c:pt>
                <c:pt idx="24">
                  <c:v>45405</c:v>
                </c:pt>
                <c:pt idx="25">
                  <c:v>45401</c:v>
                </c:pt>
                <c:pt idx="26">
                  <c:v>45398</c:v>
                </c:pt>
                <c:pt idx="27">
                  <c:v>45397</c:v>
                </c:pt>
                <c:pt idx="28">
                  <c:v>45393</c:v>
                </c:pt>
                <c:pt idx="29">
                  <c:v>45392</c:v>
                </c:pt>
                <c:pt idx="30">
                  <c:v>45391</c:v>
                </c:pt>
                <c:pt idx="31">
                  <c:v>45387</c:v>
                </c:pt>
                <c:pt idx="32">
                  <c:v>45385</c:v>
                </c:pt>
                <c:pt idx="33">
                  <c:v>45381</c:v>
                </c:pt>
                <c:pt idx="34">
                  <c:v>45380</c:v>
                </c:pt>
                <c:pt idx="35">
                  <c:v>45380</c:v>
                </c:pt>
                <c:pt idx="36">
                  <c:v>45378</c:v>
                </c:pt>
                <c:pt idx="37">
                  <c:v>45376</c:v>
                </c:pt>
                <c:pt idx="38">
                  <c:v>45371</c:v>
                </c:pt>
                <c:pt idx="39">
                  <c:v>45369</c:v>
                </c:pt>
                <c:pt idx="40">
                  <c:v>45369</c:v>
                </c:pt>
                <c:pt idx="41">
                  <c:v>45367</c:v>
                </c:pt>
                <c:pt idx="42">
                  <c:v>45367</c:v>
                </c:pt>
                <c:pt idx="43">
                  <c:v>45359</c:v>
                </c:pt>
                <c:pt idx="44">
                  <c:v>45359</c:v>
                </c:pt>
                <c:pt idx="45">
                  <c:v>45358</c:v>
                </c:pt>
                <c:pt idx="46">
                  <c:v>45355</c:v>
                </c:pt>
                <c:pt idx="47">
                  <c:v>45353</c:v>
                </c:pt>
                <c:pt idx="48">
                  <c:v>45344</c:v>
                </c:pt>
                <c:pt idx="49">
                  <c:v>45339</c:v>
                </c:pt>
                <c:pt idx="50">
                  <c:v>45336</c:v>
                </c:pt>
                <c:pt idx="51">
                  <c:v>45333</c:v>
                </c:pt>
                <c:pt idx="52">
                  <c:v>45332</c:v>
                </c:pt>
                <c:pt idx="53">
                  <c:v>45331</c:v>
                </c:pt>
                <c:pt idx="54">
                  <c:v>45328</c:v>
                </c:pt>
                <c:pt idx="55">
                  <c:v>45324</c:v>
                </c:pt>
                <c:pt idx="56">
                  <c:v>45321</c:v>
                </c:pt>
                <c:pt idx="57">
                  <c:v>45318</c:v>
                </c:pt>
                <c:pt idx="58">
                  <c:v>45316</c:v>
                </c:pt>
                <c:pt idx="59">
                  <c:v>45310</c:v>
                </c:pt>
                <c:pt idx="60">
                  <c:v>45309</c:v>
                </c:pt>
                <c:pt idx="61">
                  <c:v>45308</c:v>
                </c:pt>
                <c:pt idx="62">
                  <c:v>45308</c:v>
                </c:pt>
                <c:pt idx="63">
                  <c:v>45307</c:v>
                </c:pt>
                <c:pt idx="64">
                  <c:v>45299</c:v>
                </c:pt>
                <c:pt idx="65">
                  <c:v>45293</c:v>
                </c:pt>
                <c:pt idx="66">
                  <c:v>45287</c:v>
                </c:pt>
                <c:pt idx="67">
                  <c:v>45279</c:v>
                </c:pt>
                <c:pt idx="68">
                  <c:v>45279</c:v>
                </c:pt>
                <c:pt idx="69">
                  <c:v>45278</c:v>
                </c:pt>
                <c:pt idx="70">
                  <c:v>45278</c:v>
                </c:pt>
                <c:pt idx="71">
                  <c:v>45278</c:v>
                </c:pt>
                <c:pt idx="72">
                  <c:v>45276</c:v>
                </c:pt>
                <c:pt idx="73">
                  <c:v>45272</c:v>
                </c:pt>
                <c:pt idx="74">
                  <c:v>45271</c:v>
                </c:pt>
                <c:pt idx="75">
                  <c:v>45271</c:v>
                </c:pt>
                <c:pt idx="76">
                  <c:v>45270</c:v>
                </c:pt>
              </c:numCache>
            </c:numRef>
          </c:xVal>
          <c:yVal>
            <c:numRef>
              <c:f>'Hairy Tale Cosmetics_ig'!$AF$2:$AF$78</c:f>
              <c:numCache>
                <c:formatCode>0%</c:formatCode>
                <c:ptCount val="77"/>
                <c:pt idx="0">
                  <c:v>#N/A</c:v>
                </c:pt>
                <c:pt idx="1">
                  <c:v>#N/A</c:v>
                </c:pt>
                <c:pt idx="2">
                  <c:v>#N/A</c:v>
                </c:pt>
                <c:pt idx="3">
                  <c:v>2.7611940298507462E-3</c:v>
                </c:pt>
                <c:pt idx="4">
                  <c:v>#N/A</c:v>
                </c:pt>
                <c:pt idx="5">
                  <c:v>2.8606965174129352E-3</c:v>
                </c:pt>
                <c:pt idx="6">
                  <c:v>3.6318407960199005E-3</c:v>
                </c:pt>
                <c:pt idx="7">
                  <c:v>#N/A</c:v>
                </c:pt>
                <c:pt idx="8">
                  <c:v>#N/A</c:v>
                </c:pt>
                <c:pt idx="9">
                  <c:v>#N/A</c:v>
                </c:pt>
                <c:pt idx="10">
                  <c:v>#N/A</c:v>
                </c:pt>
                <c:pt idx="11">
                  <c:v>2.2139303482587064E-3</c:v>
                </c:pt>
                <c:pt idx="12">
                  <c:v>#N/A</c:v>
                </c:pt>
                <c:pt idx="13">
                  <c:v>#N/A</c:v>
                </c:pt>
                <c:pt idx="14">
                  <c:v>7.2388059701492535E-3</c:v>
                </c:pt>
                <c:pt idx="15">
                  <c:v>2.6368159203980098E-3</c:v>
                </c:pt>
                <c:pt idx="16">
                  <c:v>2.1890547263681594E-3</c:v>
                </c:pt>
                <c:pt idx="17">
                  <c:v>#N/A</c:v>
                </c:pt>
                <c:pt idx="18">
                  <c:v>2.8855721393034827E-3</c:v>
                </c:pt>
                <c:pt idx="19">
                  <c:v>#N/A</c:v>
                </c:pt>
                <c:pt idx="20">
                  <c:v>#N/A</c:v>
                </c:pt>
                <c:pt idx="21">
                  <c:v>#N/A</c:v>
                </c:pt>
                <c:pt idx="22">
                  <c:v>#N/A</c:v>
                </c:pt>
                <c:pt idx="23">
                  <c:v>#N/A</c:v>
                </c:pt>
                <c:pt idx="24">
                  <c:v>#N/A</c:v>
                </c:pt>
                <c:pt idx="25">
                  <c:v>3.0597014925373136E-3</c:v>
                </c:pt>
                <c:pt idx="26">
                  <c:v>#N/A</c:v>
                </c:pt>
                <c:pt idx="27">
                  <c:v>#N/A</c:v>
                </c:pt>
                <c:pt idx="28">
                  <c:v>#N/A</c:v>
                </c:pt>
                <c:pt idx="29">
                  <c:v>#N/A</c:v>
                </c:pt>
                <c:pt idx="30">
                  <c:v>2.9850746268656717E-3</c:v>
                </c:pt>
                <c:pt idx="31">
                  <c:v>4.4278606965174128E-3</c:v>
                </c:pt>
                <c:pt idx="32">
                  <c:v>#N/A</c:v>
                </c:pt>
                <c:pt idx="33">
                  <c:v>#N/A</c:v>
                </c:pt>
                <c:pt idx="34">
                  <c:v>#N/A</c:v>
                </c:pt>
                <c:pt idx="35">
                  <c:v>#N/A</c:v>
                </c:pt>
                <c:pt idx="36">
                  <c:v>3.8557213930348259E-3</c:v>
                </c:pt>
                <c:pt idx="37">
                  <c:v>#N/A</c:v>
                </c:pt>
                <c:pt idx="38">
                  <c:v>3.6318407960199005E-3</c:v>
                </c:pt>
                <c:pt idx="39">
                  <c:v>#N/A</c:v>
                </c:pt>
                <c:pt idx="40">
                  <c:v>#N/A</c:v>
                </c:pt>
                <c:pt idx="41">
                  <c:v>#N/A</c:v>
                </c:pt>
                <c:pt idx="42">
                  <c:v>#N/A</c:v>
                </c:pt>
                <c:pt idx="43">
                  <c:v>1.7512437810945275E-2</c:v>
                </c:pt>
                <c:pt idx="44">
                  <c:v>5.0497512437810942E-3</c:v>
                </c:pt>
                <c:pt idx="45">
                  <c:v>#N/A</c:v>
                </c:pt>
                <c:pt idx="46">
                  <c:v>#N/A</c:v>
                </c:pt>
                <c:pt idx="47">
                  <c:v>#N/A</c:v>
                </c:pt>
                <c:pt idx="48">
                  <c:v>#N/A</c:v>
                </c:pt>
                <c:pt idx="49">
                  <c:v>#N/A</c:v>
                </c:pt>
                <c:pt idx="50">
                  <c:v>#N/A</c:v>
                </c:pt>
                <c:pt idx="51">
                  <c:v>#N/A</c:v>
                </c:pt>
                <c:pt idx="52">
                  <c:v>#N/A</c:v>
                </c:pt>
                <c:pt idx="53">
                  <c:v>#N/A</c:v>
                </c:pt>
                <c:pt idx="54">
                  <c:v>#N/A</c:v>
                </c:pt>
                <c:pt idx="55">
                  <c:v>1.2064676616915423E-2</c:v>
                </c:pt>
                <c:pt idx="56">
                  <c:v>#N/A</c:v>
                </c:pt>
                <c:pt idx="57">
                  <c:v>5.5472636815920399E-3</c:v>
                </c:pt>
                <c:pt idx="58">
                  <c:v>3.4104477611940298E-2</c:v>
                </c:pt>
                <c:pt idx="59">
                  <c:v>#N/A</c:v>
                </c:pt>
                <c:pt idx="60">
                  <c:v>5.0000000000000001E-3</c:v>
                </c:pt>
                <c:pt idx="61">
                  <c:v>#N/A</c:v>
                </c:pt>
                <c:pt idx="62">
                  <c:v>9.9502487562189053E-3</c:v>
                </c:pt>
                <c:pt idx="63">
                  <c:v>2.6815920398009951E-2</c:v>
                </c:pt>
                <c:pt idx="64">
                  <c:v>#N/A</c:v>
                </c:pt>
                <c:pt idx="65">
                  <c:v>#N/A</c:v>
                </c:pt>
                <c:pt idx="66">
                  <c:v>1.4228855721393034E-2</c:v>
                </c:pt>
                <c:pt idx="67">
                  <c:v>8.3084577114427866E-3</c:v>
                </c:pt>
                <c:pt idx="68">
                  <c:v>#N/A</c:v>
                </c:pt>
                <c:pt idx="69">
                  <c:v>2.572139303482587E-2</c:v>
                </c:pt>
                <c:pt idx="70">
                  <c:v>6.9900497512437815E-3</c:v>
                </c:pt>
                <c:pt idx="71">
                  <c:v>7.1393034825870645E-3</c:v>
                </c:pt>
                <c:pt idx="72">
                  <c:v>#N/A</c:v>
                </c:pt>
                <c:pt idx="73">
                  <c:v>9.4776119402985078E-3</c:v>
                </c:pt>
                <c:pt idx="74">
                  <c:v>1.0547263681592039E-2</c:v>
                </c:pt>
                <c:pt idx="75">
                  <c:v>#N/A</c:v>
                </c:pt>
                <c:pt idx="76">
                  <c:v>2.218905472636816E-2</c:v>
                </c:pt>
              </c:numCache>
            </c:numRef>
          </c:yVal>
          <c:smooth val="0"/>
          <c:extLst>
            <c:ext xmlns:c16="http://schemas.microsoft.com/office/drawing/2014/chart" uri="{C3380CC4-5D6E-409C-BE32-E72D297353CC}">
              <c16:uniqueId val="{00000002-C2F7-47DE-B4C8-665A036D1FD3}"/>
            </c:ext>
          </c:extLst>
        </c:ser>
        <c:dLbls>
          <c:showLegendKey val="0"/>
          <c:showVal val="0"/>
          <c:showCatName val="0"/>
          <c:showSerName val="0"/>
          <c:showPercent val="0"/>
          <c:showBubbleSize val="0"/>
        </c:dLbls>
        <c:axId val="1098097535"/>
        <c:axId val="1098098015"/>
      </c:scatterChart>
      <c:valAx>
        <c:axId val="1098097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8015"/>
        <c:crosses val="autoZero"/>
        <c:crossBetween val="midCat"/>
      </c:valAx>
      <c:valAx>
        <c:axId val="109809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Engagement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75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ER YourKaya</c:v>
          </c:tx>
          <c:spPr>
            <a:ln w="25400" cap="rnd">
              <a:noFill/>
              <a:round/>
            </a:ln>
            <a:effectLst/>
          </c:spPr>
          <c:marker>
            <c:symbol val="circle"/>
            <c:size val="5"/>
            <c:spPr>
              <a:solidFill>
                <a:schemeClr val="accent1"/>
              </a:solidFill>
              <a:ln w="9525">
                <a:solidFill>
                  <a:schemeClr val="accent1"/>
                </a:solidFill>
              </a:ln>
              <a:effectLst/>
            </c:spPr>
          </c:marker>
          <c:xVal>
            <c:numRef>
              <c:f>YourKaya!$O$2:$O$115</c:f>
              <c:numCache>
                <c:formatCode>m/d/yyyy</c:formatCode>
                <c:ptCount val="114"/>
                <c:pt idx="0">
                  <c:v>45453</c:v>
                </c:pt>
                <c:pt idx="1">
                  <c:v>45451</c:v>
                </c:pt>
                <c:pt idx="2">
                  <c:v>45448</c:v>
                </c:pt>
                <c:pt idx="3">
                  <c:v>45446</c:v>
                </c:pt>
                <c:pt idx="4">
                  <c:v>45444</c:v>
                </c:pt>
                <c:pt idx="5">
                  <c:v>45443</c:v>
                </c:pt>
                <c:pt idx="6">
                  <c:v>45441</c:v>
                </c:pt>
                <c:pt idx="7">
                  <c:v>45439</c:v>
                </c:pt>
                <c:pt idx="8">
                  <c:v>45438</c:v>
                </c:pt>
                <c:pt idx="9">
                  <c:v>45436</c:v>
                </c:pt>
                <c:pt idx="10">
                  <c:v>45434</c:v>
                </c:pt>
                <c:pt idx="11">
                  <c:v>45429</c:v>
                </c:pt>
                <c:pt idx="12">
                  <c:v>45428</c:v>
                </c:pt>
                <c:pt idx="13">
                  <c:v>45427</c:v>
                </c:pt>
                <c:pt idx="14">
                  <c:v>45425</c:v>
                </c:pt>
                <c:pt idx="15">
                  <c:v>45424</c:v>
                </c:pt>
                <c:pt idx="16">
                  <c:v>45422</c:v>
                </c:pt>
                <c:pt idx="17">
                  <c:v>45420</c:v>
                </c:pt>
                <c:pt idx="18">
                  <c:v>45418</c:v>
                </c:pt>
                <c:pt idx="19">
                  <c:v>45418</c:v>
                </c:pt>
                <c:pt idx="20">
                  <c:v>45415</c:v>
                </c:pt>
                <c:pt idx="21">
                  <c:v>45415</c:v>
                </c:pt>
                <c:pt idx="22">
                  <c:v>45413</c:v>
                </c:pt>
                <c:pt idx="23">
                  <c:v>45413</c:v>
                </c:pt>
                <c:pt idx="24">
                  <c:v>45412</c:v>
                </c:pt>
                <c:pt idx="25">
                  <c:v>45411</c:v>
                </c:pt>
                <c:pt idx="26">
                  <c:v>45408</c:v>
                </c:pt>
                <c:pt idx="27">
                  <c:v>45406</c:v>
                </c:pt>
                <c:pt idx="28">
                  <c:v>45404</c:v>
                </c:pt>
                <c:pt idx="29">
                  <c:v>45403</c:v>
                </c:pt>
                <c:pt idx="30">
                  <c:v>45401</c:v>
                </c:pt>
                <c:pt idx="31">
                  <c:v>45400</c:v>
                </c:pt>
                <c:pt idx="32">
                  <c:v>45397</c:v>
                </c:pt>
                <c:pt idx="33">
                  <c:v>45394</c:v>
                </c:pt>
                <c:pt idx="34">
                  <c:v>45392</c:v>
                </c:pt>
                <c:pt idx="35">
                  <c:v>45391</c:v>
                </c:pt>
                <c:pt idx="36">
                  <c:v>45390</c:v>
                </c:pt>
                <c:pt idx="37">
                  <c:v>45387</c:v>
                </c:pt>
                <c:pt idx="38">
                  <c:v>45385</c:v>
                </c:pt>
                <c:pt idx="39">
                  <c:v>45383</c:v>
                </c:pt>
                <c:pt idx="40">
                  <c:v>45380</c:v>
                </c:pt>
                <c:pt idx="41">
                  <c:v>45379</c:v>
                </c:pt>
                <c:pt idx="42">
                  <c:v>45376</c:v>
                </c:pt>
                <c:pt idx="43">
                  <c:v>45373</c:v>
                </c:pt>
                <c:pt idx="44">
                  <c:v>45371</c:v>
                </c:pt>
                <c:pt idx="45">
                  <c:v>45369</c:v>
                </c:pt>
                <c:pt idx="46">
                  <c:v>45366</c:v>
                </c:pt>
                <c:pt idx="47">
                  <c:v>45364</c:v>
                </c:pt>
                <c:pt idx="48">
                  <c:v>45362</c:v>
                </c:pt>
                <c:pt idx="49">
                  <c:v>45358</c:v>
                </c:pt>
                <c:pt idx="50">
                  <c:v>45356</c:v>
                </c:pt>
                <c:pt idx="51">
                  <c:v>45355</c:v>
                </c:pt>
                <c:pt idx="52">
                  <c:v>45355</c:v>
                </c:pt>
                <c:pt idx="53">
                  <c:v>45354</c:v>
                </c:pt>
                <c:pt idx="54">
                  <c:v>45352</c:v>
                </c:pt>
                <c:pt idx="55">
                  <c:v>45350</c:v>
                </c:pt>
                <c:pt idx="56">
                  <c:v>45348</c:v>
                </c:pt>
                <c:pt idx="57">
                  <c:v>45347</c:v>
                </c:pt>
                <c:pt idx="58">
                  <c:v>45345</c:v>
                </c:pt>
                <c:pt idx="59">
                  <c:v>45343</c:v>
                </c:pt>
                <c:pt idx="60">
                  <c:v>45341</c:v>
                </c:pt>
                <c:pt idx="61">
                  <c:v>45341</c:v>
                </c:pt>
                <c:pt idx="62">
                  <c:v>45340</c:v>
                </c:pt>
                <c:pt idx="63">
                  <c:v>45338</c:v>
                </c:pt>
                <c:pt idx="64">
                  <c:v>45336</c:v>
                </c:pt>
                <c:pt idx="65">
                  <c:v>45335</c:v>
                </c:pt>
                <c:pt idx="66">
                  <c:v>45335</c:v>
                </c:pt>
                <c:pt idx="67">
                  <c:v>45334</c:v>
                </c:pt>
                <c:pt idx="68">
                  <c:v>45332</c:v>
                </c:pt>
                <c:pt idx="69">
                  <c:v>45331</c:v>
                </c:pt>
                <c:pt idx="70">
                  <c:v>45329</c:v>
                </c:pt>
                <c:pt idx="71">
                  <c:v>45327</c:v>
                </c:pt>
                <c:pt idx="72">
                  <c:v>45325</c:v>
                </c:pt>
                <c:pt idx="73">
                  <c:v>45323</c:v>
                </c:pt>
                <c:pt idx="74">
                  <c:v>45321</c:v>
                </c:pt>
                <c:pt idx="75">
                  <c:v>45319</c:v>
                </c:pt>
                <c:pt idx="76">
                  <c:v>45318</c:v>
                </c:pt>
                <c:pt idx="77">
                  <c:v>45317</c:v>
                </c:pt>
                <c:pt idx="78">
                  <c:v>45314</c:v>
                </c:pt>
                <c:pt idx="79">
                  <c:v>45313</c:v>
                </c:pt>
                <c:pt idx="80">
                  <c:v>45313</c:v>
                </c:pt>
                <c:pt idx="81">
                  <c:v>45312</c:v>
                </c:pt>
                <c:pt idx="82">
                  <c:v>45310</c:v>
                </c:pt>
                <c:pt idx="83">
                  <c:v>45308</c:v>
                </c:pt>
                <c:pt idx="84">
                  <c:v>45306</c:v>
                </c:pt>
                <c:pt idx="85">
                  <c:v>45306</c:v>
                </c:pt>
                <c:pt idx="86">
                  <c:v>45304</c:v>
                </c:pt>
                <c:pt idx="87">
                  <c:v>45302</c:v>
                </c:pt>
                <c:pt idx="88">
                  <c:v>45301</c:v>
                </c:pt>
                <c:pt idx="89">
                  <c:v>45300</c:v>
                </c:pt>
                <c:pt idx="90">
                  <c:v>45299</c:v>
                </c:pt>
                <c:pt idx="91">
                  <c:v>45299</c:v>
                </c:pt>
                <c:pt idx="92">
                  <c:v>45296</c:v>
                </c:pt>
                <c:pt idx="93">
                  <c:v>45295</c:v>
                </c:pt>
                <c:pt idx="94">
                  <c:v>45294</c:v>
                </c:pt>
                <c:pt idx="95">
                  <c:v>45291</c:v>
                </c:pt>
                <c:pt idx="96">
                  <c:v>45289</c:v>
                </c:pt>
                <c:pt idx="97">
                  <c:v>45287</c:v>
                </c:pt>
                <c:pt idx="98">
                  <c:v>45283</c:v>
                </c:pt>
                <c:pt idx="99">
                  <c:v>45282</c:v>
                </c:pt>
                <c:pt idx="100">
                  <c:v>45280</c:v>
                </c:pt>
                <c:pt idx="101">
                  <c:v>45278</c:v>
                </c:pt>
                <c:pt idx="102">
                  <c:v>45276</c:v>
                </c:pt>
                <c:pt idx="103">
                  <c:v>45274</c:v>
                </c:pt>
                <c:pt idx="104">
                  <c:v>45273</c:v>
                </c:pt>
                <c:pt idx="105">
                  <c:v>45271</c:v>
                </c:pt>
                <c:pt idx="106">
                  <c:v>45271</c:v>
                </c:pt>
                <c:pt idx="107">
                  <c:v>45270</c:v>
                </c:pt>
                <c:pt idx="108">
                  <c:v>45268</c:v>
                </c:pt>
                <c:pt idx="109">
                  <c:v>45266</c:v>
                </c:pt>
                <c:pt idx="110">
                  <c:v>45266</c:v>
                </c:pt>
                <c:pt idx="111">
                  <c:v>45265</c:v>
                </c:pt>
                <c:pt idx="112">
                  <c:v>45263</c:v>
                </c:pt>
                <c:pt idx="113">
                  <c:v>45261</c:v>
                </c:pt>
              </c:numCache>
            </c:numRef>
          </c:xVal>
          <c:yVal>
            <c:numRef>
              <c:f>YourKaya!$M$2:$M$115</c:f>
              <c:numCache>
                <c:formatCode>0.00%</c:formatCode>
                <c:ptCount val="114"/>
                <c:pt idx="0">
                  <c:v>2.2058823529411765E-4</c:v>
                </c:pt>
                <c:pt idx="1">
                  <c:v>0</c:v>
                </c:pt>
                <c:pt idx="2">
                  <c:v>1.1764705882352942E-4</c:v>
                </c:pt>
                <c:pt idx="3">
                  <c:v>3.9705882352941176E-4</c:v>
                </c:pt>
                <c:pt idx="4">
                  <c:v>2.7499999999999998E-3</c:v>
                </c:pt>
                <c:pt idx="5">
                  <c:v>4.4117647058823532E-5</c:v>
                </c:pt>
                <c:pt idx="6">
                  <c:v>2.3529411764705883E-4</c:v>
                </c:pt>
                <c:pt idx="7">
                  <c:v>3.2205882352941174E-3</c:v>
                </c:pt>
                <c:pt idx="8">
                  <c:v>8.6764705882352942E-4</c:v>
                </c:pt>
                <c:pt idx="9">
                  <c:v>3.5735294117647059E-3</c:v>
                </c:pt>
                <c:pt idx="10">
                  <c:v>2.3529411764705883E-4</c:v>
                </c:pt>
                <c:pt idx="11">
                  <c:v>1.3235294117647058E-4</c:v>
                </c:pt>
                <c:pt idx="12">
                  <c:v>1.1323529411764706E-3</c:v>
                </c:pt>
                <c:pt idx="13">
                  <c:v>1.1176470588235294E-3</c:v>
                </c:pt>
                <c:pt idx="14">
                  <c:v>2.3529411764705883E-4</c:v>
                </c:pt>
                <c:pt idx="15">
                  <c:v>1.4705882352941177E-5</c:v>
                </c:pt>
                <c:pt idx="16">
                  <c:v>6.0294117647058821E-4</c:v>
                </c:pt>
                <c:pt idx="17">
                  <c:v>2.941176470588235E-4</c:v>
                </c:pt>
                <c:pt idx="18">
                  <c:v>5.7352941176470591E-4</c:v>
                </c:pt>
                <c:pt idx="19">
                  <c:v>5.9825126553152324E-3</c:v>
                </c:pt>
                <c:pt idx="20">
                  <c:v>1.3970588235294118E-3</c:v>
                </c:pt>
                <c:pt idx="21">
                  <c:v>8.8235294117647065E-5</c:v>
                </c:pt>
                <c:pt idx="22">
                  <c:v>3.8235294117647061E-3</c:v>
                </c:pt>
                <c:pt idx="23">
                  <c:v>2.7941176470588236E-4</c:v>
                </c:pt>
                <c:pt idx="24">
                  <c:v>8.8235294117647065E-5</c:v>
                </c:pt>
                <c:pt idx="25">
                  <c:v>4.4117647058823532E-5</c:v>
                </c:pt>
                <c:pt idx="26">
                  <c:v>1.4705882352941177E-5</c:v>
                </c:pt>
                <c:pt idx="27">
                  <c:v>1.6323529411764706E-3</c:v>
                </c:pt>
                <c:pt idx="28">
                  <c:v>1.0294117647058824E-4</c:v>
                </c:pt>
                <c:pt idx="29">
                  <c:v>1.8970588235294118E-3</c:v>
                </c:pt>
                <c:pt idx="30">
                  <c:v>2.7941176470588236E-4</c:v>
                </c:pt>
                <c:pt idx="31">
                  <c:v>3.7926675094816687E-3</c:v>
                </c:pt>
                <c:pt idx="32">
                  <c:v>1.8088235294117646E-3</c:v>
                </c:pt>
                <c:pt idx="33">
                  <c:v>7.0588235294117652E-4</c:v>
                </c:pt>
                <c:pt idx="34">
                  <c:v>1.0294117647058824E-4</c:v>
                </c:pt>
                <c:pt idx="35">
                  <c:v>1.1764705882352942E-4</c:v>
                </c:pt>
                <c:pt idx="36">
                  <c:v>2.2058823529411765E-4</c:v>
                </c:pt>
                <c:pt idx="37">
                  <c:v>2.9411764705882354E-5</c:v>
                </c:pt>
                <c:pt idx="38">
                  <c:v>0</c:v>
                </c:pt>
                <c:pt idx="39">
                  <c:v>1.6029411764705882E-3</c:v>
                </c:pt>
                <c:pt idx="40">
                  <c:v>1.176470588235294E-3</c:v>
                </c:pt>
                <c:pt idx="41">
                  <c:v>1.2941176470588236E-3</c:v>
                </c:pt>
                <c:pt idx="42">
                  <c:v>1.0294117647058824E-4</c:v>
                </c:pt>
                <c:pt idx="43">
                  <c:v>4.4117647058823531E-4</c:v>
                </c:pt>
                <c:pt idx="44">
                  <c:v>1.7647058823529413E-4</c:v>
                </c:pt>
                <c:pt idx="45">
                  <c:v>3.6764705882352941E-4</c:v>
                </c:pt>
                <c:pt idx="46">
                  <c:v>5.1470588235294121E-4</c:v>
                </c:pt>
                <c:pt idx="47">
                  <c:v>6.3235294117647061E-4</c:v>
                </c:pt>
                <c:pt idx="48">
                  <c:v>5.9559261465157837E-4</c:v>
                </c:pt>
                <c:pt idx="49">
                  <c:v>1.4705882352941175E-4</c:v>
                </c:pt>
                <c:pt idx="50">
                  <c:v>3.6764705882352941E-4</c:v>
                </c:pt>
                <c:pt idx="51">
                  <c:v>1.1764705882352942E-4</c:v>
                </c:pt>
                <c:pt idx="52">
                  <c:v>5.8823529411764708E-5</c:v>
                </c:pt>
                <c:pt idx="53">
                  <c:v>1.1323529411764706E-3</c:v>
                </c:pt>
                <c:pt idx="54">
                  <c:v>5.0545357807927644E-3</c:v>
                </c:pt>
                <c:pt idx="55">
                  <c:v>1.0294117647058824E-4</c:v>
                </c:pt>
                <c:pt idx="56">
                  <c:v>1.1764705882352942E-4</c:v>
                </c:pt>
                <c:pt idx="57">
                  <c:v>1.2941176470588236E-3</c:v>
                </c:pt>
                <c:pt idx="58">
                  <c:v>5.9803502776591203E-3</c:v>
                </c:pt>
                <c:pt idx="59">
                  <c:v>2.2058823529411765E-4</c:v>
                </c:pt>
                <c:pt idx="60">
                  <c:v>5.8823529411764708E-5</c:v>
                </c:pt>
                <c:pt idx="61">
                  <c:v>1.6176470588235295E-4</c:v>
                </c:pt>
                <c:pt idx="62">
                  <c:v>5.8823529411764708E-5</c:v>
                </c:pt>
                <c:pt idx="63">
                  <c:v>6.6269052352551359E-4</c:v>
                </c:pt>
                <c:pt idx="64">
                  <c:v>4.4117647058823532E-5</c:v>
                </c:pt>
                <c:pt idx="65">
                  <c:v>1.0294117647058824E-4</c:v>
                </c:pt>
                <c:pt idx="66">
                  <c:v>1.4705882352941177E-5</c:v>
                </c:pt>
                <c:pt idx="67">
                  <c:v>3.8235294117647061E-4</c:v>
                </c:pt>
                <c:pt idx="68">
                  <c:v>2.5000000000000001E-4</c:v>
                </c:pt>
                <c:pt idx="69">
                  <c:v>1.4705882352941177E-5</c:v>
                </c:pt>
                <c:pt idx="70">
                  <c:v>1.161764705882353E-3</c:v>
                </c:pt>
                <c:pt idx="71">
                  <c:v>2.3255813953488372E-3</c:v>
                </c:pt>
                <c:pt idx="72">
                  <c:v>1.3235294117647058E-4</c:v>
                </c:pt>
                <c:pt idx="73">
                  <c:v>1.7647058823529413E-4</c:v>
                </c:pt>
                <c:pt idx="74">
                  <c:v>2.9411764705882354E-5</c:v>
                </c:pt>
                <c:pt idx="75">
                  <c:v>2.9411764705882354E-5</c:v>
                </c:pt>
                <c:pt idx="76">
                  <c:v>4.7058823529411766E-4</c:v>
                </c:pt>
                <c:pt idx="77">
                  <c:v>6.0294117647058821E-4</c:v>
                </c:pt>
                <c:pt idx="78">
                  <c:v>0</c:v>
                </c:pt>
                <c:pt idx="79">
                  <c:v>4.4117647058823532E-5</c:v>
                </c:pt>
                <c:pt idx="80">
                  <c:v>1.0294117647058824E-4</c:v>
                </c:pt>
                <c:pt idx="81">
                  <c:v>6.1764705882352941E-4</c:v>
                </c:pt>
                <c:pt idx="82">
                  <c:v>2.0618556701030929E-4</c:v>
                </c:pt>
                <c:pt idx="83">
                  <c:v>2.941176470588235E-4</c:v>
                </c:pt>
                <c:pt idx="84">
                  <c:v>5.8823529411764708E-5</c:v>
                </c:pt>
                <c:pt idx="85">
                  <c:v>4.4117647058823532E-5</c:v>
                </c:pt>
                <c:pt idx="86">
                  <c:v>7.3529411764705876E-5</c:v>
                </c:pt>
                <c:pt idx="87">
                  <c:v>5.5882352941176471E-4</c:v>
                </c:pt>
                <c:pt idx="88">
                  <c:v>1.4705882352941175E-4</c:v>
                </c:pt>
                <c:pt idx="89">
                  <c:v>8.8235294117647062E-4</c:v>
                </c:pt>
                <c:pt idx="90">
                  <c:v>2.3529411764705883E-4</c:v>
                </c:pt>
                <c:pt idx="91">
                  <c:v>2.9411764705882354E-5</c:v>
                </c:pt>
                <c:pt idx="92">
                  <c:v>8.3823529411764701E-4</c:v>
                </c:pt>
                <c:pt idx="93">
                  <c:v>3.2499999999999999E-3</c:v>
                </c:pt>
                <c:pt idx="94">
                  <c:v>3.8235294117647061E-4</c:v>
                </c:pt>
                <c:pt idx="95">
                  <c:v>3.8235294117647061E-4</c:v>
                </c:pt>
                <c:pt idx="96">
                  <c:v>0</c:v>
                </c:pt>
                <c:pt idx="97">
                  <c:v>2.0588235294117648E-4</c:v>
                </c:pt>
                <c:pt idx="98">
                  <c:v>7.3529411764705881E-4</c:v>
                </c:pt>
                <c:pt idx="99">
                  <c:v>1.1323529411764706E-3</c:v>
                </c:pt>
                <c:pt idx="100">
                  <c:v>4.4117647058823532E-5</c:v>
                </c:pt>
                <c:pt idx="101">
                  <c:v>1.5294117647058824E-3</c:v>
                </c:pt>
                <c:pt idx="102">
                  <c:v>4.5588235294117646E-4</c:v>
                </c:pt>
                <c:pt idx="103">
                  <c:v>3.3823529411764706E-4</c:v>
                </c:pt>
                <c:pt idx="104">
                  <c:v>3.8235294117647061E-4</c:v>
                </c:pt>
                <c:pt idx="105">
                  <c:v>0</c:v>
                </c:pt>
                <c:pt idx="106">
                  <c:v>4.4117647058823532E-5</c:v>
                </c:pt>
                <c:pt idx="107">
                  <c:v>1.3235294117647058E-4</c:v>
                </c:pt>
                <c:pt idx="108">
                  <c:v>0</c:v>
                </c:pt>
                <c:pt idx="109">
                  <c:v>1.4705882352941175E-4</c:v>
                </c:pt>
                <c:pt idx="110">
                  <c:v>2.9411764705882354E-5</c:v>
                </c:pt>
                <c:pt idx="111">
                  <c:v>2.9411764705882354E-5</c:v>
                </c:pt>
                <c:pt idx="112">
                  <c:v>5.5882352941176471E-4</c:v>
                </c:pt>
                <c:pt idx="113">
                  <c:v>5.8823529411764708E-5</c:v>
                </c:pt>
              </c:numCache>
            </c:numRef>
          </c:yVal>
          <c:smooth val="0"/>
          <c:extLst>
            <c:ext xmlns:c16="http://schemas.microsoft.com/office/drawing/2014/chart" uri="{C3380CC4-5D6E-409C-BE32-E72D297353CC}">
              <c16:uniqueId val="{00000000-C1FE-4C2B-84AC-B7E9B438DBEA}"/>
            </c:ext>
          </c:extLst>
        </c:ser>
        <c:ser>
          <c:idx val="1"/>
          <c:order val="1"/>
          <c:tx>
            <c:v>średnie ER YourKaya</c:v>
          </c:tx>
          <c:spPr>
            <a:ln w="25400" cap="rnd">
              <a:noFill/>
              <a:round/>
            </a:ln>
            <a:effectLst/>
          </c:spPr>
          <c:marker>
            <c:symbol val="circle"/>
            <c:size val="5"/>
            <c:spPr>
              <a:solidFill>
                <a:schemeClr val="accent2"/>
              </a:solidFill>
              <a:ln w="9525">
                <a:solidFill>
                  <a:schemeClr val="accent2"/>
                </a:solidFill>
              </a:ln>
              <a:effectLst/>
            </c:spPr>
          </c:marker>
          <c:xVal>
            <c:numRef>
              <c:f>YourKaya!$O$2:$O$115</c:f>
              <c:numCache>
                <c:formatCode>m/d/yyyy</c:formatCode>
                <c:ptCount val="114"/>
                <c:pt idx="0">
                  <c:v>45453</c:v>
                </c:pt>
                <c:pt idx="1">
                  <c:v>45451</c:v>
                </c:pt>
                <c:pt idx="2">
                  <c:v>45448</c:v>
                </c:pt>
                <c:pt idx="3">
                  <c:v>45446</c:v>
                </c:pt>
                <c:pt idx="4">
                  <c:v>45444</c:v>
                </c:pt>
                <c:pt idx="5">
                  <c:v>45443</c:v>
                </c:pt>
                <c:pt idx="6">
                  <c:v>45441</c:v>
                </c:pt>
                <c:pt idx="7">
                  <c:v>45439</c:v>
                </c:pt>
                <c:pt idx="8">
                  <c:v>45438</c:v>
                </c:pt>
                <c:pt idx="9">
                  <c:v>45436</c:v>
                </c:pt>
                <c:pt idx="10">
                  <c:v>45434</c:v>
                </c:pt>
                <c:pt idx="11">
                  <c:v>45429</c:v>
                </c:pt>
                <c:pt idx="12">
                  <c:v>45428</c:v>
                </c:pt>
                <c:pt idx="13">
                  <c:v>45427</c:v>
                </c:pt>
                <c:pt idx="14">
                  <c:v>45425</c:v>
                </c:pt>
                <c:pt idx="15">
                  <c:v>45424</c:v>
                </c:pt>
                <c:pt idx="16">
                  <c:v>45422</c:v>
                </c:pt>
                <c:pt idx="17">
                  <c:v>45420</c:v>
                </c:pt>
                <c:pt idx="18">
                  <c:v>45418</c:v>
                </c:pt>
                <c:pt idx="19">
                  <c:v>45418</c:v>
                </c:pt>
                <c:pt idx="20">
                  <c:v>45415</c:v>
                </c:pt>
                <c:pt idx="21">
                  <c:v>45415</c:v>
                </c:pt>
                <c:pt idx="22">
                  <c:v>45413</c:v>
                </c:pt>
                <c:pt idx="23">
                  <c:v>45413</c:v>
                </c:pt>
                <c:pt idx="24">
                  <c:v>45412</c:v>
                </c:pt>
                <c:pt idx="25">
                  <c:v>45411</c:v>
                </c:pt>
                <c:pt idx="26">
                  <c:v>45408</c:v>
                </c:pt>
                <c:pt idx="27">
                  <c:v>45406</c:v>
                </c:pt>
                <c:pt idx="28">
                  <c:v>45404</c:v>
                </c:pt>
                <c:pt idx="29">
                  <c:v>45403</c:v>
                </c:pt>
                <c:pt idx="30">
                  <c:v>45401</c:v>
                </c:pt>
                <c:pt idx="31">
                  <c:v>45400</c:v>
                </c:pt>
                <c:pt idx="32">
                  <c:v>45397</c:v>
                </c:pt>
                <c:pt idx="33">
                  <c:v>45394</c:v>
                </c:pt>
                <c:pt idx="34">
                  <c:v>45392</c:v>
                </c:pt>
                <c:pt idx="35">
                  <c:v>45391</c:v>
                </c:pt>
                <c:pt idx="36">
                  <c:v>45390</c:v>
                </c:pt>
                <c:pt idx="37">
                  <c:v>45387</c:v>
                </c:pt>
                <c:pt idx="38">
                  <c:v>45385</c:v>
                </c:pt>
                <c:pt idx="39">
                  <c:v>45383</c:v>
                </c:pt>
                <c:pt idx="40">
                  <c:v>45380</c:v>
                </c:pt>
                <c:pt idx="41">
                  <c:v>45379</c:v>
                </c:pt>
                <c:pt idx="42">
                  <c:v>45376</c:v>
                </c:pt>
                <c:pt idx="43">
                  <c:v>45373</c:v>
                </c:pt>
                <c:pt idx="44">
                  <c:v>45371</c:v>
                </c:pt>
                <c:pt idx="45">
                  <c:v>45369</c:v>
                </c:pt>
                <c:pt idx="46">
                  <c:v>45366</c:v>
                </c:pt>
                <c:pt idx="47">
                  <c:v>45364</c:v>
                </c:pt>
                <c:pt idx="48">
                  <c:v>45362</c:v>
                </c:pt>
                <c:pt idx="49">
                  <c:v>45358</c:v>
                </c:pt>
                <c:pt idx="50">
                  <c:v>45356</c:v>
                </c:pt>
                <c:pt idx="51">
                  <c:v>45355</c:v>
                </c:pt>
                <c:pt idx="52">
                  <c:v>45355</c:v>
                </c:pt>
                <c:pt idx="53">
                  <c:v>45354</c:v>
                </c:pt>
                <c:pt idx="54">
                  <c:v>45352</c:v>
                </c:pt>
                <c:pt idx="55">
                  <c:v>45350</c:v>
                </c:pt>
                <c:pt idx="56">
                  <c:v>45348</c:v>
                </c:pt>
                <c:pt idx="57">
                  <c:v>45347</c:v>
                </c:pt>
                <c:pt idx="58">
                  <c:v>45345</c:v>
                </c:pt>
                <c:pt idx="59">
                  <c:v>45343</c:v>
                </c:pt>
                <c:pt idx="60">
                  <c:v>45341</c:v>
                </c:pt>
                <c:pt idx="61">
                  <c:v>45341</c:v>
                </c:pt>
                <c:pt idx="62">
                  <c:v>45340</c:v>
                </c:pt>
                <c:pt idx="63">
                  <c:v>45338</c:v>
                </c:pt>
                <c:pt idx="64">
                  <c:v>45336</c:v>
                </c:pt>
                <c:pt idx="65">
                  <c:v>45335</c:v>
                </c:pt>
                <c:pt idx="66">
                  <c:v>45335</c:v>
                </c:pt>
                <c:pt idx="67">
                  <c:v>45334</c:v>
                </c:pt>
                <c:pt idx="68">
                  <c:v>45332</c:v>
                </c:pt>
                <c:pt idx="69">
                  <c:v>45331</c:v>
                </c:pt>
                <c:pt idx="70">
                  <c:v>45329</c:v>
                </c:pt>
                <c:pt idx="71">
                  <c:v>45327</c:v>
                </c:pt>
                <c:pt idx="72">
                  <c:v>45325</c:v>
                </c:pt>
                <c:pt idx="73">
                  <c:v>45323</c:v>
                </c:pt>
                <c:pt idx="74">
                  <c:v>45321</c:v>
                </c:pt>
                <c:pt idx="75">
                  <c:v>45319</c:v>
                </c:pt>
                <c:pt idx="76">
                  <c:v>45318</c:v>
                </c:pt>
                <c:pt idx="77">
                  <c:v>45317</c:v>
                </c:pt>
                <c:pt idx="78">
                  <c:v>45314</c:v>
                </c:pt>
                <c:pt idx="79">
                  <c:v>45313</c:v>
                </c:pt>
                <c:pt idx="80">
                  <c:v>45313</c:v>
                </c:pt>
                <c:pt idx="81">
                  <c:v>45312</c:v>
                </c:pt>
                <c:pt idx="82">
                  <c:v>45310</c:v>
                </c:pt>
                <c:pt idx="83">
                  <c:v>45308</c:v>
                </c:pt>
                <c:pt idx="84">
                  <c:v>45306</c:v>
                </c:pt>
                <c:pt idx="85">
                  <c:v>45306</c:v>
                </c:pt>
                <c:pt idx="86">
                  <c:v>45304</c:v>
                </c:pt>
                <c:pt idx="87">
                  <c:v>45302</c:v>
                </c:pt>
                <c:pt idx="88">
                  <c:v>45301</c:v>
                </c:pt>
                <c:pt idx="89">
                  <c:v>45300</c:v>
                </c:pt>
                <c:pt idx="90">
                  <c:v>45299</c:v>
                </c:pt>
                <c:pt idx="91">
                  <c:v>45299</c:v>
                </c:pt>
                <c:pt idx="92">
                  <c:v>45296</c:v>
                </c:pt>
                <c:pt idx="93">
                  <c:v>45295</c:v>
                </c:pt>
                <c:pt idx="94">
                  <c:v>45294</c:v>
                </c:pt>
                <c:pt idx="95">
                  <c:v>45291</c:v>
                </c:pt>
                <c:pt idx="96">
                  <c:v>45289</c:v>
                </c:pt>
                <c:pt idx="97">
                  <c:v>45287</c:v>
                </c:pt>
                <c:pt idx="98">
                  <c:v>45283</c:v>
                </c:pt>
                <c:pt idx="99">
                  <c:v>45282</c:v>
                </c:pt>
                <c:pt idx="100">
                  <c:v>45280</c:v>
                </c:pt>
                <c:pt idx="101">
                  <c:v>45278</c:v>
                </c:pt>
                <c:pt idx="102">
                  <c:v>45276</c:v>
                </c:pt>
                <c:pt idx="103">
                  <c:v>45274</c:v>
                </c:pt>
                <c:pt idx="104">
                  <c:v>45273</c:v>
                </c:pt>
                <c:pt idx="105">
                  <c:v>45271</c:v>
                </c:pt>
                <c:pt idx="106">
                  <c:v>45271</c:v>
                </c:pt>
                <c:pt idx="107">
                  <c:v>45270</c:v>
                </c:pt>
                <c:pt idx="108">
                  <c:v>45268</c:v>
                </c:pt>
                <c:pt idx="109">
                  <c:v>45266</c:v>
                </c:pt>
                <c:pt idx="110">
                  <c:v>45266</c:v>
                </c:pt>
                <c:pt idx="111">
                  <c:v>45265</c:v>
                </c:pt>
                <c:pt idx="112">
                  <c:v>45263</c:v>
                </c:pt>
                <c:pt idx="113">
                  <c:v>45261</c:v>
                </c:pt>
              </c:numCache>
            </c:numRef>
          </c:xVal>
          <c:yVal>
            <c:numRef>
              <c:f>YourKaya!$R$2:$R$115</c:f>
              <c:numCache>
                <c:formatCode>0.00%</c:formatCode>
                <c:ptCount val="114"/>
                <c:pt idx="0">
                  <c:v>4.9625902992776055E-4</c:v>
                </c:pt>
                <c:pt idx="1">
                  <c:v>4.9625902992776055E-4</c:v>
                </c:pt>
                <c:pt idx="2">
                  <c:v>4.9625902992776055E-4</c:v>
                </c:pt>
                <c:pt idx="3">
                  <c:v>4.9625902992776055E-4</c:v>
                </c:pt>
                <c:pt idx="4">
                  <c:v>4.9625902992776055E-4</c:v>
                </c:pt>
                <c:pt idx="5">
                  <c:v>4.9625902992776055E-4</c:v>
                </c:pt>
                <c:pt idx="6">
                  <c:v>4.9625902992776055E-4</c:v>
                </c:pt>
                <c:pt idx="7">
                  <c:v>4.9625902992776055E-4</c:v>
                </c:pt>
                <c:pt idx="8">
                  <c:v>4.9625902992776055E-4</c:v>
                </c:pt>
                <c:pt idx="9">
                  <c:v>4.9625902992776055E-4</c:v>
                </c:pt>
                <c:pt idx="10">
                  <c:v>4.9625902992776055E-4</c:v>
                </c:pt>
                <c:pt idx="11">
                  <c:v>4.9625902992776055E-4</c:v>
                </c:pt>
                <c:pt idx="12">
                  <c:v>4.9625902992776055E-4</c:v>
                </c:pt>
                <c:pt idx="13">
                  <c:v>4.9625902992776055E-4</c:v>
                </c:pt>
                <c:pt idx="14">
                  <c:v>4.9625902992776055E-4</c:v>
                </c:pt>
                <c:pt idx="15">
                  <c:v>4.9625902992776055E-4</c:v>
                </c:pt>
                <c:pt idx="16">
                  <c:v>4.9625902992776055E-4</c:v>
                </c:pt>
                <c:pt idx="17">
                  <c:v>4.9625902992776055E-4</c:v>
                </c:pt>
                <c:pt idx="18">
                  <c:v>4.9625902992776055E-4</c:v>
                </c:pt>
                <c:pt idx="19">
                  <c:v>4.9625902992776055E-4</c:v>
                </c:pt>
                <c:pt idx="20">
                  <c:v>4.9625902992776055E-4</c:v>
                </c:pt>
                <c:pt idx="21">
                  <c:v>4.9625902992776055E-4</c:v>
                </c:pt>
                <c:pt idx="22">
                  <c:v>4.9625902992776055E-4</c:v>
                </c:pt>
                <c:pt idx="23">
                  <c:v>4.9625902992776055E-4</c:v>
                </c:pt>
                <c:pt idx="24">
                  <c:v>4.9625902992776055E-4</c:v>
                </c:pt>
                <c:pt idx="25">
                  <c:v>4.9625902992776055E-4</c:v>
                </c:pt>
                <c:pt idx="26">
                  <c:v>4.9625902992776055E-4</c:v>
                </c:pt>
                <c:pt idx="27">
                  <c:v>4.9625902992776055E-4</c:v>
                </c:pt>
                <c:pt idx="28">
                  <c:v>4.9625902992776055E-4</c:v>
                </c:pt>
                <c:pt idx="29">
                  <c:v>4.9625902992776055E-4</c:v>
                </c:pt>
                <c:pt idx="30">
                  <c:v>4.9625902992776055E-4</c:v>
                </c:pt>
                <c:pt idx="31">
                  <c:v>4.9625902992776055E-4</c:v>
                </c:pt>
                <c:pt idx="32">
                  <c:v>4.9625902992776055E-4</c:v>
                </c:pt>
                <c:pt idx="33">
                  <c:v>4.9625902992776055E-4</c:v>
                </c:pt>
                <c:pt idx="34">
                  <c:v>4.9625902992776055E-4</c:v>
                </c:pt>
                <c:pt idx="35">
                  <c:v>4.9625902992776055E-4</c:v>
                </c:pt>
                <c:pt idx="36">
                  <c:v>4.9625902992776055E-4</c:v>
                </c:pt>
                <c:pt idx="37">
                  <c:v>4.9625902992776055E-4</c:v>
                </c:pt>
                <c:pt idx="38">
                  <c:v>4.9625902992776055E-4</c:v>
                </c:pt>
                <c:pt idx="39">
                  <c:v>4.9625902992776055E-4</c:v>
                </c:pt>
                <c:pt idx="40">
                  <c:v>4.9625902992776055E-4</c:v>
                </c:pt>
                <c:pt idx="41">
                  <c:v>4.9625902992776055E-4</c:v>
                </c:pt>
                <c:pt idx="42">
                  <c:v>4.9625902992776055E-4</c:v>
                </c:pt>
                <c:pt idx="43">
                  <c:v>4.9625902992776055E-4</c:v>
                </c:pt>
                <c:pt idx="44">
                  <c:v>4.9625902992776055E-4</c:v>
                </c:pt>
                <c:pt idx="45">
                  <c:v>4.9625902992776055E-4</c:v>
                </c:pt>
                <c:pt idx="46">
                  <c:v>4.9625902992776055E-4</c:v>
                </c:pt>
                <c:pt idx="47">
                  <c:v>4.9625902992776055E-4</c:v>
                </c:pt>
                <c:pt idx="48">
                  <c:v>4.9625902992776055E-4</c:v>
                </c:pt>
                <c:pt idx="49">
                  <c:v>4.9625902992776055E-4</c:v>
                </c:pt>
                <c:pt idx="50">
                  <c:v>4.9625902992776055E-4</c:v>
                </c:pt>
                <c:pt idx="51">
                  <c:v>4.9625902992776055E-4</c:v>
                </c:pt>
                <c:pt idx="52">
                  <c:v>4.9625902992776055E-4</c:v>
                </c:pt>
                <c:pt idx="53">
                  <c:v>4.9625902992776055E-4</c:v>
                </c:pt>
                <c:pt idx="54">
                  <c:v>4.9625902992776055E-4</c:v>
                </c:pt>
                <c:pt idx="55">
                  <c:v>4.9625902992776055E-4</c:v>
                </c:pt>
                <c:pt idx="56">
                  <c:v>4.9625902992776055E-4</c:v>
                </c:pt>
                <c:pt idx="57">
                  <c:v>4.9625902992776055E-4</c:v>
                </c:pt>
                <c:pt idx="58">
                  <c:v>4.9625902992776055E-4</c:v>
                </c:pt>
                <c:pt idx="59">
                  <c:v>4.9625902992776055E-4</c:v>
                </c:pt>
                <c:pt idx="60">
                  <c:v>4.9625902992776055E-4</c:v>
                </c:pt>
                <c:pt idx="61">
                  <c:v>4.9625902992776055E-4</c:v>
                </c:pt>
                <c:pt idx="62">
                  <c:v>4.9625902992776055E-4</c:v>
                </c:pt>
                <c:pt idx="63">
                  <c:v>4.9625902992776055E-4</c:v>
                </c:pt>
                <c:pt idx="64">
                  <c:v>4.9625902992776055E-4</c:v>
                </c:pt>
                <c:pt idx="65">
                  <c:v>4.9625902992776055E-4</c:v>
                </c:pt>
                <c:pt idx="66">
                  <c:v>4.9625902992776055E-4</c:v>
                </c:pt>
                <c:pt idx="67">
                  <c:v>4.9625902992776055E-4</c:v>
                </c:pt>
                <c:pt idx="68">
                  <c:v>4.9625902992776055E-4</c:v>
                </c:pt>
                <c:pt idx="69">
                  <c:v>4.9625902992776055E-4</c:v>
                </c:pt>
                <c:pt idx="70">
                  <c:v>4.9625902992776055E-4</c:v>
                </c:pt>
                <c:pt idx="71">
                  <c:v>4.9625902992776055E-4</c:v>
                </c:pt>
                <c:pt idx="72">
                  <c:v>4.9625902992776055E-4</c:v>
                </c:pt>
                <c:pt idx="73">
                  <c:v>4.9625902992776055E-4</c:v>
                </c:pt>
                <c:pt idx="74">
                  <c:v>4.9625902992776055E-4</c:v>
                </c:pt>
                <c:pt idx="75">
                  <c:v>4.9625902992776055E-4</c:v>
                </c:pt>
                <c:pt idx="76">
                  <c:v>4.9625902992776055E-4</c:v>
                </c:pt>
                <c:pt idx="77">
                  <c:v>4.9625902992776055E-4</c:v>
                </c:pt>
                <c:pt idx="78">
                  <c:v>4.9625902992776055E-4</c:v>
                </c:pt>
                <c:pt idx="79">
                  <c:v>4.9625902992776055E-4</c:v>
                </c:pt>
                <c:pt idx="80">
                  <c:v>4.9625902992776055E-4</c:v>
                </c:pt>
                <c:pt idx="81">
                  <c:v>4.9625902992776055E-4</c:v>
                </c:pt>
                <c:pt idx="82">
                  <c:v>4.9625902992776055E-4</c:v>
                </c:pt>
                <c:pt idx="83">
                  <c:v>4.9625902992776055E-4</c:v>
                </c:pt>
                <c:pt idx="84">
                  <c:v>4.9625902992776055E-4</c:v>
                </c:pt>
                <c:pt idx="85">
                  <c:v>4.9625902992776055E-4</c:v>
                </c:pt>
                <c:pt idx="86">
                  <c:v>4.9625902992776055E-4</c:v>
                </c:pt>
                <c:pt idx="87">
                  <c:v>4.9625902992776055E-4</c:v>
                </c:pt>
                <c:pt idx="88">
                  <c:v>4.9625902992776055E-4</c:v>
                </c:pt>
                <c:pt idx="89">
                  <c:v>4.9625902992776055E-4</c:v>
                </c:pt>
                <c:pt idx="90">
                  <c:v>4.9625902992776055E-4</c:v>
                </c:pt>
                <c:pt idx="91">
                  <c:v>4.9625902992776055E-4</c:v>
                </c:pt>
                <c:pt idx="92">
                  <c:v>4.9625902992776055E-4</c:v>
                </c:pt>
                <c:pt idx="93">
                  <c:v>4.9625902992776055E-4</c:v>
                </c:pt>
                <c:pt idx="94">
                  <c:v>4.9625902992776055E-4</c:v>
                </c:pt>
                <c:pt idx="95">
                  <c:v>4.9625902992776055E-4</c:v>
                </c:pt>
                <c:pt idx="96">
                  <c:v>4.9625902992776055E-4</c:v>
                </c:pt>
                <c:pt idx="97">
                  <c:v>4.9625902992776055E-4</c:v>
                </c:pt>
                <c:pt idx="98">
                  <c:v>4.9625902992776055E-4</c:v>
                </c:pt>
                <c:pt idx="99">
                  <c:v>4.9625902992776055E-4</c:v>
                </c:pt>
                <c:pt idx="100">
                  <c:v>4.9625902992776055E-4</c:v>
                </c:pt>
                <c:pt idx="101">
                  <c:v>4.9625902992776055E-4</c:v>
                </c:pt>
                <c:pt idx="102">
                  <c:v>4.9625902992776055E-4</c:v>
                </c:pt>
                <c:pt idx="103">
                  <c:v>4.9625902992776055E-4</c:v>
                </c:pt>
                <c:pt idx="104">
                  <c:v>4.9625902992776055E-4</c:v>
                </c:pt>
                <c:pt idx="105">
                  <c:v>4.9625902992776055E-4</c:v>
                </c:pt>
                <c:pt idx="106">
                  <c:v>4.9625902992776055E-4</c:v>
                </c:pt>
                <c:pt idx="107">
                  <c:v>4.9625902992776055E-4</c:v>
                </c:pt>
                <c:pt idx="108">
                  <c:v>4.9625902992776055E-4</c:v>
                </c:pt>
                <c:pt idx="109">
                  <c:v>4.9625902992776055E-4</c:v>
                </c:pt>
                <c:pt idx="110">
                  <c:v>4.9625902992776055E-4</c:v>
                </c:pt>
                <c:pt idx="111">
                  <c:v>4.9625902992776055E-4</c:v>
                </c:pt>
                <c:pt idx="112">
                  <c:v>4.9625902992776055E-4</c:v>
                </c:pt>
                <c:pt idx="113">
                  <c:v>4.9625902992776055E-4</c:v>
                </c:pt>
              </c:numCache>
            </c:numRef>
          </c:yVal>
          <c:smooth val="0"/>
          <c:extLst>
            <c:ext xmlns:c16="http://schemas.microsoft.com/office/drawing/2014/chart" uri="{C3380CC4-5D6E-409C-BE32-E72D297353CC}">
              <c16:uniqueId val="{00000001-C1FE-4C2B-84AC-B7E9B438DBEA}"/>
            </c:ext>
          </c:extLst>
        </c:ser>
        <c:dLbls>
          <c:showLegendKey val="0"/>
          <c:showVal val="0"/>
          <c:showCatName val="0"/>
          <c:showSerName val="0"/>
          <c:showPercent val="0"/>
          <c:showBubbleSize val="0"/>
        </c:dLbls>
        <c:axId val="259752367"/>
        <c:axId val="1098095135"/>
      </c:scatterChart>
      <c:valAx>
        <c:axId val="259752367"/>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5135"/>
        <c:crosses val="autoZero"/>
        <c:crossBetween val="midCat"/>
      </c:valAx>
      <c:valAx>
        <c:axId val="1098095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97523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ER MIYO</c:v>
          </c:tx>
          <c:spPr>
            <a:ln w="25400" cap="rnd">
              <a:noFill/>
              <a:round/>
            </a:ln>
            <a:effectLst/>
          </c:spPr>
          <c:marker>
            <c:symbol val="circle"/>
            <c:size val="5"/>
            <c:spPr>
              <a:solidFill>
                <a:schemeClr val="accent1"/>
              </a:solidFill>
              <a:ln w="9525">
                <a:solidFill>
                  <a:schemeClr val="accent1"/>
                </a:solidFill>
              </a:ln>
              <a:effectLst/>
            </c:spPr>
          </c:marker>
          <c:xVal>
            <c:numRef>
              <c:f>MIYO_INSTA!$N$2:$N$107</c:f>
              <c:numCache>
                <c:formatCode>m/d/yyyy</c:formatCode>
                <c:ptCount val="106"/>
                <c:pt idx="0">
                  <c:v>45454</c:v>
                </c:pt>
                <c:pt idx="1">
                  <c:v>45453</c:v>
                </c:pt>
                <c:pt idx="2">
                  <c:v>45453</c:v>
                </c:pt>
                <c:pt idx="3">
                  <c:v>45451</c:v>
                </c:pt>
                <c:pt idx="4">
                  <c:v>45447</c:v>
                </c:pt>
                <c:pt idx="5">
                  <c:v>45441</c:v>
                </c:pt>
                <c:pt idx="6">
                  <c:v>45438</c:v>
                </c:pt>
                <c:pt idx="7">
                  <c:v>45437</c:v>
                </c:pt>
                <c:pt idx="8">
                  <c:v>45436</c:v>
                </c:pt>
                <c:pt idx="9">
                  <c:v>45434</c:v>
                </c:pt>
                <c:pt idx="10">
                  <c:v>45433</c:v>
                </c:pt>
                <c:pt idx="11">
                  <c:v>45431</c:v>
                </c:pt>
                <c:pt idx="12">
                  <c:v>45430</c:v>
                </c:pt>
                <c:pt idx="13">
                  <c:v>45428</c:v>
                </c:pt>
                <c:pt idx="14">
                  <c:v>45427</c:v>
                </c:pt>
                <c:pt idx="15">
                  <c:v>45426</c:v>
                </c:pt>
                <c:pt idx="16">
                  <c:v>45425</c:v>
                </c:pt>
                <c:pt idx="17">
                  <c:v>45424</c:v>
                </c:pt>
                <c:pt idx="18">
                  <c:v>45421</c:v>
                </c:pt>
                <c:pt idx="19">
                  <c:v>45418</c:v>
                </c:pt>
                <c:pt idx="20">
                  <c:v>45417</c:v>
                </c:pt>
                <c:pt idx="21">
                  <c:v>45415</c:v>
                </c:pt>
                <c:pt idx="22">
                  <c:v>45413</c:v>
                </c:pt>
                <c:pt idx="23">
                  <c:v>45410</c:v>
                </c:pt>
                <c:pt idx="24">
                  <c:v>45409</c:v>
                </c:pt>
                <c:pt idx="25">
                  <c:v>45407</c:v>
                </c:pt>
                <c:pt idx="26">
                  <c:v>45405</c:v>
                </c:pt>
                <c:pt idx="27">
                  <c:v>45403</c:v>
                </c:pt>
                <c:pt idx="28">
                  <c:v>45402</c:v>
                </c:pt>
                <c:pt idx="29">
                  <c:v>45400</c:v>
                </c:pt>
                <c:pt idx="30">
                  <c:v>45399</c:v>
                </c:pt>
                <c:pt idx="31">
                  <c:v>45398</c:v>
                </c:pt>
                <c:pt idx="32">
                  <c:v>45397</c:v>
                </c:pt>
                <c:pt idx="33">
                  <c:v>45396</c:v>
                </c:pt>
                <c:pt idx="34">
                  <c:v>45395</c:v>
                </c:pt>
                <c:pt idx="35">
                  <c:v>45392</c:v>
                </c:pt>
                <c:pt idx="36">
                  <c:v>45389</c:v>
                </c:pt>
                <c:pt idx="37">
                  <c:v>45388</c:v>
                </c:pt>
                <c:pt idx="38">
                  <c:v>45386</c:v>
                </c:pt>
                <c:pt idx="39">
                  <c:v>45383</c:v>
                </c:pt>
                <c:pt idx="40">
                  <c:v>45381</c:v>
                </c:pt>
                <c:pt idx="41">
                  <c:v>45380</c:v>
                </c:pt>
                <c:pt idx="42">
                  <c:v>45379</c:v>
                </c:pt>
                <c:pt idx="43">
                  <c:v>45377</c:v>
                </c:pt>
                <c:pt idx="44">
                  <c:v>45375</c:v>
                </c:pt>
                <c:pt idx="45">
                  <c:v>45374</c:v>
                </c:pt>
                <c:pt idx="46">
                  <c:v>45372</c:v>
                </c:pt>
                <c:pt idx="47">
                  <c:v>45370</c:v>
                </c:pt>
                <c:pt idx="48">
                  <c:v>45368</c:v>
                </c:pt>
                <c:pt idx="49">
                  <c:v>45366</c:v>
                </c:pt>
                <c:pt idx="50">
                  <c:v>45364</c:v>
                </c:pt>
                <c:pt idx="51">
                  <c:v>45362</c:v>
                </c:pt>
                <c:pt idx="52">
                  <c:v>45359</c:v>
                </c:pt>
                <c:pt idx="53">
                  <c:v>45355</c:v>
                </c:pt>
                <c:pt idx="54">
                  <c:v>45354</c:v>
                </c:pt>
                <c:pt idx="55">
                  <c:v>45353</c:v>
                </c:pt>
                <c:pt idx="56">
                  <c:v>45351</c:v>
                </c:pt>
                <c:pt idx="57">
                  <c:v>45349</c:v>
                </c:pt>
                <c:pt idx="58">
                  <c:v>45347</c:v>
                </c:pt>
                <c:pt idx="59">
                  <c:v>45345</c:v>
                </c:pt>
                <c:pt idx="60">
                  <c:v>45344</c:v>
                </c:pt>
                <c:pt idx="61">
                  <c:v>45343</c:v>
                </c:pt>
                <c:pt idx="62">
                  <c:v>45342</c:v>
                </c:pt>
                <c:pt idx="63">
                  <c:v>45341</c:v>
                </c:pt>
                <c:pt idx="64">
                  <c:v>45339</c:v>
                </c:pt>
                <c:pt idx="65">
                  <c:v>45338</c:v>
                </c:pt>
                <c:pt idx="66">
                  <c:v>45336</c:v>
                </c:pt>
                <c:pt idx="67">
                  <c:v>45335</c:v>
                </c:pt>
                <c:pt idx="68">
                  <c:v>45333</c:v>
                </c:pt>
                <c:pt idx="69">
                  <c:v>45331</c:v>
                </c:pt>
                <c:pt idx="70">
                  <c:v>45330</c:v>
                </c:pt>
                <c:pt idx="71">
                  <c:v>45329</c:v>
                </c:pt>
                <c:pt idx="72">
                  <c:v>45328</c:v>
                </c:pt>
                <c:pt idx="73">
                  <c:v>45326</c:v>
                </c:pt>
                <c:pt idx="74">
                  <c:v>45323</c:v>
                </c:pt>
                <c:pt idx="75">
                  <c:v>45322</c:v>
                </c:pt>
                <c:pt idx="76">
                  <c:v>45320</c:v>
                </c:pt>
                <c:pt idx="77">
                  <c:v>45318</c:v>
                </c:pt>
                <c:pt idx="78">
                  <c:v>45317</c:v>
                </c:pt>
                <c:pt idx="79">
                  <c:v>45316</c:v>
                </c:pt>
                <c:pt idx="80">
                  <c:v>45314</c:v>
                </c:pt>
                <c:pt idx="81">
                  <c:v>45312</c:v>
                </c:pt>
                <c:pt idx="82">
                  <c:v>45309</c:v>
                </c:pt>
                <c:pt idx="83">
                  <c:v>45307</c:v>
                </c:pt>
                <c:pt idx="84">
                  <c:v>45304</c:v>
                </c:pt>
                <c:pt idx="85">
                  <c:v>45302</c:v>
                </c:pt>
                <c:pt idx="86">
                  <c:v>45300</c:v>
                </c:pt>
                <c:pt idx="87">
                  <c:v>45298</c:v>
                </c:pt>
                <c:pt idx="88">
                  <c:v>45295</c:v>
                </c:pt>
                <c:pt idx="89">
                  <c:v>45293</c:v>
                </c:pt>
                <c:pt idx="90">
                  <c:v>45291</c:v>
                </c:pt>
                <c:pt idx="91">
                  <c:v>45289</c:v>
                </c:pt>
                <c:pt idx="92">
                  <c:v>45286</c:v>
                </c:pt>
                <c:pt idx="93">
                  <c:v>45283</c:v>
                </c:pt>
                <c:pt idx="94">
                  <c:v>45281</c:v>
                </c:pt>
                <c:pt idx="95">
                  <c:v>45279</c:v>
                </c:pt>
                <c:pt idx="96">
                  <c:v>45278</c:v>
                </c:pt>
                <c:pt idx="97">
                  <c:v>45277</c:v>
                </c:pt>
                <c:pt idx="98">
                  <c:v>45275</c:v>
                </c:pt>
                <c:pt idx="99">
                  <c:v>45274</c:v>
                </c:pt>
                <c:pt idx="100">
                  <c:v>45272</c:v>
                </c:pt>
                <c:pt idx="101">
                  <c:v>45270</c:v>
                </c:pt>
                <c:pt idx="102">
                  <c:v>45266</c:v>
                </c:pt>
                <c:pt idx="103">
                  <c:v>45266</c:v>
                </c:pt>
                <c:pt idx="104">
                  <c:v>45264</c:v>
                </c:pt>
                <c:pt idx="105">
                  <c:v>45261</c:v>
                </c:pt>
              </c:numCache>
            </c:numRef>
          </c:xVal>
          <c:yVal>
            <c:numRef>
              <c:f>MIYO_INSTA!$L$2:$L$107</c:f>
              <c:numCache>
                <c:formatCode>0.00%</c:formatCode>
                <c:ptCount val="106"/>
                <c:pt idx="0">
                  <c:v>2.0366350067842605E-2</c:v>
                </c:pt>
                <c:pt idx="1">
                  <c:v>6.5753052917232019E-2</c:v>
                </c:pt>
                <c:pt idx="2">
                  <c:v>1.9620081411126186E-2</c:v>
                </c:pt>
                <c:pt idx="3">
                  <c:v>7.62550881953867E-3</c:v>
                </c:pt>
                <c:pt idx="4">
                  <c:v>1.4029850746268656E-2</c:v>
                </c:pt>
                <c:pt idx="5">
                  <c:v>2.9036635006784261E-3</c:v>
                </c:pt>
                <c:pt idx="6">
                  <c:v>2.7408412483039351E-3</c:v>
                </c:pt>
                <c:pt idx="7">
                  <c:v>1.7639077340569878E-3</c:v>
                </c:pt>
                <c:pt idx="8">
                  <c:v>1.0434192672998643E-2</c:v>
                </c:pt>
                <c:pt idx="9">
                  <c:v>3.1343283582089551E-3</c:v>
                </c:pt>
                <c:pt idx="10">
                  <c:v>1.6689280868385347E-3</c:v>
                </c:pt>
                <c:pt idx="11">
                  <c:v>1.9674355495251017E-3</c:v>
                </c:pt>
                <c:pt idx="12">
                  <c:v>3.4871099050203529E-3</c:v>
                </c:pt>
                <c:pt idx="13">
                  <c:v>1.8588873812754409E-3</c:v>
                </c:pt>
                <c:pt idx="14">
                  <c:v>1.1126187245590231E-3</c:v>
                </c:pt>
                <c:pt idx="15">
                  <c:v>1.7639077340569878E-3</c:v>
                </c:pt>
                <c:pt idx="16">
                  <c:v>1.587516960651289E-3</c:v>
                </c:pt>
                <c:pt idx="17">
                  <c:v>2.1438263229308007E-3</c:v>
                </c:pt>
                <c:pt idx="18">
                  <c:v>3.4735413839891453E-3</c:v>
                </c:pt>
                <c:pt idx="19">
                  <c:v>2.9036635006784259E-2</c:v>
                </c:pt>
                <c:pt idx="20">
                  <c:v>1.9402985074626865E-3</c:v>
                </c:pt>
                <c:pt idx="21">
                  <c:v>3.9484396200814113E-3</c:v>
                </c:pt>
                <c:pt idx="22">
                  <c:v>2.1166892808683851E-3</c:v>
                </c:pt>
                <c:pt idx="23">
                  <c:v>1.6282225237449117E-3</c:v>
                </c:pt>
                <c:pt idx="24">
                  <c:v>2.2523744911804615E-3</c:v>
                </c:pt>
                <c:pt idx="25">
                  <c:v>6.3093622795115335E-3</c:v>
                </c:pt>
                <c:pt idx="26">
                  <c:v>1.8453188602442334E-3</c:v>
                </c:pt>
                <c:pt idx="27">
                  <c:v>8.3175033921302575E-3</c:v>
                </c:pt>
                <c:pt idx="28">
                  <c:v>2.7272727272727271E-2</c:v>
                </c:pt>
                <c:pt idx="29">
                  <c:v>1.8995929443690637E-3</c:v>
                </c:pt>
                <c:pt idx="30">
                  <c:v>3.4328358208955225E-3</c:v>
                </c:pt>
                <c:pt idx="31">
                  <c:v>2.5237449118046132E-3</c:v>
                </c:pt>
                <c:pt idx="32">
                  <c:v>3.5685210312075984E-3</c:v>
                </c:pt>
                <c:pt idx="33">
                  <c:v>1.8724559023066485E-3</c:v>
                </c:pt>
                <c:pt idx="34">
                  <c:v>7.5983717774762548E-3</c:v>
                </c:pt>
                <c:pt idx="35">
                  <c:v>6.3093622795115335E-3</c:v>
                </c:pt>
                <c:pt idx="36">
                  <c:v>2.2116689280868387E-3</c:v>
                </c:pt>
                <c:pt idx="37">
                  <c:v>1.6689280868385347E-3</c:v>
                </c:pt>
                <c:pt idx="38">
                  <c:v>3.0664857530529172E-3</c:v>
                </c:pt>
                <c:pt idx="39">
                  <c:v>5.7937584803256443E-3</c:v>
                </c:pt>
                <c:pt idx="40">
                  <c:v>2.3066485753052918E-3</c:v>
                </c:pt>
                <c:pt idx="41">
                  <c:v>2.1709633649932159E-3</c:v>
                </c:pt>
                <c:pt idx="42">
                  <c:v>7.639077340569878E-3</c:v>
                </c:pt>
                <c:pt idx="43">
                  <c:v>7.3405698778833111E-3</c:v>
                </c:pt>
                <c:pt idx="44">
                  <c:v>4.0705563093622792E-3</c:v>
                </c:pt>
                <c:pt idx="45">
                  <c:v>3.5997286295793761E-2</c:v>
                </c:pt>
                <c:pt idx="46">
                  <c:v>2.5373134328358208E-3</c:v>
                </c:pt>
                <c:pt idx="47">
                  <c:v>1.0189959294436906E-2</c:v>
                </c:pt>
                <c:pt idx="48">
                  <c:v>5.5495251017639077E-3</c:v>
                </c:pt>
                <c:pt idx="49">
                  <c:v>1.1343283582089553E-2</c:v>
                </c:pt>
                <c:pt idx="50">
                  <c:v>5.1967435549525104E-3</c:v>
                </c:pt>
                <c:pt idx="51">
                  <c:v>3.0257801899592944E-3</c:v>
                </c:pt>
                <c:pt idx="52">
                  <c:v>4.3283582089552238E-3</c:v>
                </c:pt>
                <c:pt idx="53">
                  <c:v>4.3012211668928086E-3</c:v>
                </c:pt>
                <c:pt idx="54">
                  <c:v>4.0841248303934872E-3</c:v>
                </c:pt>
                <c:pt idx="55">
                  <c:v>4.5454545454545452E-3</c:v>
                </c:pt>
                <c:pt idx="56">
                  <c:v>4.3962008141112622E-3</c:v>
                </c:pt>
                <c:pt idx="57">
                  <c:v>4.9660786974219809E-3</c:v>
                </c:pt>
                <c:pt idx="58">
                  <c:v>2.5373134328358208E-3</c:v>
                </c:pt>
                <c:pt idx="59">
                  <c:v>5.3188602442333782E-3</c:v>
                </c:pt>
                <c:pt idx="60">
                  <c:v>9.3080054274084119E-3</c:v>
                </c:pt>
                <c:pt idx="61">
                  <c:v>8.5481682496607869E-3</c:v>
                </c:pt>
                <c:pt idx="62">
                  <c:v>9.6879240162822261E-3</c:v>
                </c:pt>
                <c:pt idx="63">
                  <c:v>1.9484396200814113E-2</c:v>
                </c:pt>
                <c:pt idx="64">
                  <c:v>1.248303934871099E-2</c:v>
                </c:pt>
                <c:pt idx="65">
                  <c:v>2.7272727272727275E-3</c:v>
                </c:pt>
                <c:pt idx="66">
                  <c:v>3.7449118046132971E-3</c:v>
                </c:pt>
                <c:pt idx="67">
                  <c:v>3.6363636363636364E-3</c:v>
                </c:pt>
                <c:pt idx="68">
                  <c:v>4.5047489823609229E-3</c:v>
                </c:pt>
                <c:pt idx="69">
                  <c:v>3.10719131614654E-2</c:v>
                </c:pt>
                <c:pt idx="70">
                  <c:v>1.6960651289009499E-3</c:v>
                </c:pt>
                <c:pt idx="71">
                  <c:v>1.9402985074626865E-3</c:v>
                </c:pt>
                <c:pt idx="72">
                  <c:v>1.9402985074626865E-3</c:v>
                </c:pt>
                <c:pt idx="73">
                  <c:v>2.5780189959294436E-3</c:v>
                </c:pt>
                <c:pt idx="74">
                  <c:v>2.0081411126187244E-3</c:v>
                </c:pt>
                <c:pt idx="75">
                  <c:v>3.2428765264586159E-3</c:v>
                </c:pt>
                <c:pt idx="76">
                  <c:v>2.5237449118046132E-3</c:v>
                </c:pt>
                <c:pt idx="77">
                  <c:v>3.0664857530529172E-3</c:v>
                </c:pt>
                <c:pt idx="78">
                  <c:v>4.7625508819538667E-3</c:v>
                </c:pt>
                <c:pt idx="79">
                  <c:v>7.964721845318861E-3</c:v>
                </c:pt>
                <c:pt idx="80">
                  <c:v>6.4586160108548165E-3</c:v>
                </c:pt>
                <c:pt idx="81">
                  <c:v>6.9335142469470826E-3</c:v>
                </c:pt>
                <c:pt idx="82">
                  <c:v>5.1696065128900952E-3</c:v>
                </c:pt>
                <c:pt idx="83">
                  <c:v>4.0705563093622792E-3</c:v>
                </c:pt>
                <c:pt idx="84">
                  <c:v>3.7042062415196743E-3</c:v>
                </c:pt>
                <c:pt idx="85">
                  <c:v>4.9932157394843961E-3</c:v>
                </c:pt>
                <c:pt idx="86">
                  <c:v>3.6499321573948439E-3</c:v>
                </c:pt>
                <c:pt idx="87">
                  <c:v>4.6132971506105836E-3</c:v>
                </c:pt>
                <c:pt idx="88">
                  <c:v>3.7720488466757122E-3</c:v>
                </c:pt>
                <c:pt idx="89">
                  <c:v>6.3364993215739487E-3</c:v>
                </c:pt>
                <c:pt idx="90">
                  <c:v>4.4369063772048845E-3</c:v>
                </c:pt>
                <c:pt idx="91">
                  <c:v>5.1791044776119406E-2</c:v>
                </c:pt>
                <c:pt idx="92">
                  <c:v>2.0759837177747624E-3</c:v>
                </c:pt>
                <c:pt idx="93">
                  <c:v>1.0800542740841248E-2</c:v>
                </c:pt>
                <c:pt idx="94">
                  <c:v>3.3785617367706922E-3</c:v>
                </c:pt>
                <c:pt idx="95">
                  <c:v>6.2957937584803255E-3</c:v>
                </c:pt>
                <c:pt idx="96">
                  <c:v>3.270013568521031E-3</c:v>
                </c:pt>
                <c:pt idx="97">
                  <c:v>8.1682496607869744E-3</c:v>
                </c:pt>
                <c:pt idx="98">
                  <c:v>1.5671641791044775E-2</c:v>
                </c:pt>
                <c:pt idx="99">
                  <c:v>6.6485753052917228E-3</c:v>
                </c:pt>
                <c:pt idx="100">
                  <c:v>3.4464043419267301E-3</c:v>
                </c:pt>
                <c:pt idx="101">
                  <c:v>4.3147896879240167E-3</c:v>
                </c:pt>
                <c:pt idx="102">
                  <c:v>3.9755766621438265E-3</c:v>
                </c:pt>
                <c:pt idx="103">
                  <c:v>3.6906377204884667E-3</c:v>
                </c:pt>
                <c:pt idx="104">
                  <c:v>6.1465400271370424E-3</c:v>
                </c:pt>
                <c:pt idx="105">
                  <c:v>7.0284938941655361E-3</c:v>
                </c:pt>
              </c:numCache>
            </c:numRef>
          </c:yVal>
          <c:smooth val="0"/>
          <c:extLst>
            <c:ext xmlns:c16="http://schemas.microsoft.com/office/drawing/2014/chart" uri="{C3380CC4-5D6E-409C-BE32-E72D297353CC}">
              <c16:uniqueId val="{00000000-92D8-4999-8C6D-09CA7F7DABFD}"/>
            </c:ext>
          </c:extLst>
        </c:ser>
        <c:ser>
          <c:idx val="1"/>
          <c:order val="1"/>
          <c:tx>
            <c:v>ER średnie MIYO</c:v>
          </c:tx>
          <c:spPr>
            <a:ln w="25400" cap="rnd">
              <a:noFill/>
              <a:round/>
            </a:ln>
            <a:effectLst/>
          </c:spPr>
          <c:marker>
            <c:symbol val="circle"/>
            <c:size val="5"/>
            <c:spPr>
              <a:solidFill>
                <a:schemeClr val="accent2"/>
              </a:solidFill>
              <a:ln w="9525">
                <a:solidFill>
                  <a:schemeClr val="accent2"/>
                </a:solidFill>
              </a:ln>
              <a:effectLst/>
            </c:spPr>
          </c:marker>
          <c:xVal>
            <c:numRef>
              <c:f>MIYO_INSTA!$N$2:$N$107</c:f>
              <c:numCache>
                <c:formatCode>m/d/yyyy</c:formatCode>
                <c:ptCount val="106"/>
                <c:pt idx="0">
                  <c:v>45454</c:v>
                </c:pt>
                <c:pt idx="1">
                  <c:v>45453</c:v>
                </c:pt>
                <c:pt idx="2">
                  <c:v>45453</c:v>
                </c:pt>
                <c:pt idx="3">
                  <c:v>45451</c:v>
                </c:pt>
                <c:pt idx="4">
                  <c:v>45447</c:v>
                </c:pt>
                <c:pt idx="5">
                  <c:v>45441</c:v>
                </c:pt>
                <c:pt idx="6">
                  <c:v>45438</c:v>
                </c:pt>
                <c:pt idx="7">
                  <c:v>45437</c:v>
                </c:pt>
                <c:pt idx="8">
                  <c:v>45436</c:v>
                </c:pt>
                <c:pt idx="9">
                  <c:v>45434</c:v>
                </c:pt>
                <c:pt idx="10">
                  <c:v>45433</c:v>
                </c:pt>
                <c:pt idx="11">
                  <c:v>45431</c:v>
                </c:pt>
                <c:pt idx="12">
                  <c:v>45430</c:v>
                </c:pt>
                <c:pt idx="13">
                  <c:v>45428</c:v>
                </c:pt>
                <c:pt idx="14">
                  <c:v>45427</c:v>
                </c:pt>
                <c:pt idx="15">
                  <c:v>45426</c:v>
                </c:pt>
                <c:pt idx="16">
                  <c:v>45425</c:v>
                </c:pt>
                <c:pt idx="17">
                  <c:v>45424</c:v>
                </c:pt>
                <c:pt idx="18">
                  <c:v>45421</c:v>
                </c:pt>
                <c:pt idx="19">
                  <c:v>45418</c:v>
                </c:pt>
                <c:pt idx="20">
                  <c:v>45417</c:v>
                </c:pt>
                <c:pt idx="21">
                  <c:v>45415</c:v>
                </c:pt>
                <c:pt idx="22">
                  <c:v>45413</c:v>
                </c:pt>
                <c:pt idx="23">
                  <c:v>45410</c:v>
                </c:pt>
                <c:pt idx="24">
                  <c:v>45409</c:v>
                </c:pt>
                <c:pt idx="25">
                  <c:v>45407</c:v>
                </c:pt>
                <c:pt idx="26">
                  <c:v>45405</c:v>
                </c:pt>
                <c:pt idx="27">
                  <c:v>45403</c:v>
                </c:pt>
                <c:pt idx="28">
                  <c:v>45402</c:v>
                </c:pt>
                <c:pt idx="29">
                  <c:v>45400</c:v>
                </c:pt>
                <c:pt idx="30">
                  <c:v>45399</c:v>
                </c:pt>
                <c:pt idx="31">
                  <c:v>45398</c:v>
                </c:pt>
                <c:pt idx="32">
                  <c:v>45397</c:v>
                </c:pt>
                <c:pt idx="33">
                  <c:v>45396</c:v>
                </c:pt>
                <c:pt idx="34">
                  <c:v>45395</c:v>
                </c:pt>
                <c:pt idx="35">
                  <c:v>45392</c:v>
                </c:pt>
                <c:pt idx="36">
                  <c:v>45389</c:v>
                </c:pt>
                <c:pt idx="37">
                  <c:v>45388</c:v>
                </c:pt>
                <c:pt idx="38">
                  <c:v>45386</c:v>
                </c:pt>
                <c:pt idx="39">
                  <c:v>45383</c:v>
                </c:pt>
                <c:pt idx="40">
                  <c:v>45381</c:v>
                </c:pt>
                <c:pt idx="41">
                  <c:v>45380</c:v>
                </c:pt>
                <c:pt idx="42">
                  <c:v>45379</c:v>
                </c:pt>
                <c:pt idx="43">
                  <c:v>45377</c:v>
                </c:pt>
                <c:pt idx="44">
                  <c:v>45375</c:v>
                </c:pt>
                <c:pt idx="45">
                  <c:v>45374</c:v>
                </c:pt>
                <c:pt idx="46">
                  <c:v>45372</c:v>
                </c:pt>
                <c:pt idx="47">
                  <c:v>45370</c:v>
                </c:pt>
                <c:pt idx="48">
                  <c:v>45368</c:v>
                </c:pt>
                <c:pt idx="49">
                  <c:v>45366</c:v>
                </c:pt>
                <c:pt idx="50">
                  <c:v>45364</c:v>
                </c:pt>
                <c:pt idx="51">
                  <c:v>45362</c:v>
                </c:pt>
                <c:pt idx="52">
                  <c:v>45359</c:v>
                </c:pt>
                <c:pt idx="53">
                  <c:v>45355</c:v>
                </c:pt>
                <c:pt idx="54">
                  <c:v>45354</c:v>
                </c:pt>
                <c:pt idx="55">
                  <c:v>45353</c:v>
                </c:pt>
                <c:pt idx="56">
                  <c:v>45351</c:v>
                </c:pt>
                <c:pt idx="57">
                  <c:v>45349</c:v>
                </c:pt>
                <c:pt idx="58">
                  <c:v>45347</c:v>
                </c:pt>
                <c:pt idx="59">
                  <c:v>45345</c:v>
                </c:pt>
                <c:pt idx="60">
                  <c:v>45344</c:v>
                </c:pt>
                <c:pt idx="61">
                  <c:v>45343</c:v>
                </c:pt>
                <c:pt idx="62">
                  <c:v>45342</c:v>
                </c:pt>
                <c:pt idx="63">
                  <c:v>45341</c:v>
                </c:pt>
                <c:pt idx="64">
                  <c:v>45339</c:v>
                </c:pt>
                <c:pt idx="65">
                  <c:v>45338</c:v>
                </c:pt>
                <c:pt idx="66">
                  <c:v>45336</c:v>
                </c:pt>
                <c:pt idx="67">
                  <c:v>45335</c:v>
                </c:pt>
                <c:pt idx="68">
                  <c:v>45333</c:v>
                </c:pt>
                <c:pt idx="69">
                  <c:v>45331</c:v>
                </c:pt>
                <c:pt idx="70">
                  <c:v>45330</c:v>
                </c:pt>
                <c:pt idx="71">
                  <c:v>45329</c:v>
                </c:pt>
                <c:pt idx="72">
                  <c:v>45328</c:v>
                </c:pt>
                <c:pt idx="73">
                  <c:v>45326</c:v>
                </c:pt>
                <c:pt idx="74">
                  <c:v>45323</c:v>
                </c:pt>
                <c:pt idx="75">
                  <c:v>45322</c:v>
                </c:pt>
                <c:pt idx="76">
                  <c:v>45320</c:v>
                </c:pt>
                <c:pt idx="77">
                  <c:v>45318</c:v>
                </c:pt>
                <c:pt idx="78">
                  <c:v>45317</c:v>
                </c:pt>
                <c:pt idx="79">
                  <c:v>45316</c:v>
                </c:pt>
                <c:pt idx="80">
                  <c:v>45314</c:v>
                </c:pt>
                <c:pt idx="81">
                  <c:v>45312</c:v>
                </c:pt>
                <c:pt idx="82">
                  <c:v>45309</c:v>
                </c:pt>
                <c:pt idx="83">
                  <c:v>45307</c:v>
                </c:pt>
                <c:pt idx="84">
                  <c:v>45304</c:v>
                </c:pt>
                <c:pt idx="85">
                  <c:v>45302</c:v>
                </c:pt>
                <c:pt idx="86">
                  <c:v>45300</c:v>
                </c:pt>
                <c:pt idx="87">
                  <c:v>45298</c:v>
                </c:pt>
                <c:pt idx="88">
                  <c:v>45295</c:v>
                </c:pt>
                <c:pt idx="89">
                  <c:v>45293</c:v>
                </c:pt>
                <c:pt idx="90">
                  <c:v>45291</c:v>
                </c:pt>
                <c:pt idx="91">
                  <c:v>45289</c:v>
                </c:pt>
                <c:pt idx="92">
                  <c:v>45286</c:v>
                </c:pt>
                <c:pt idx="93">
                  <c:v>45283</c:v>
                </c:pt>
                <c:pt idx="94">
                  <c:v>45281</c:v>
                </c:pt>
                <c:pt idx="95">
                  <c:v>45279</c:v>
                </c:pt>
                <c:pt idx="96">
                  <c:v>45278</c:v>
                </c:pt>
                <c:pt idx="97">
                  <c:v>45277</c:v>
                </c:pt>
                <c:pt idx="98">
                  <c:v>45275</c:v>
                </c:pt>
                <c:pt idx="99">
                  <c:v>45274</c:v>
                </c:pt>
                <c:pt idx="100">
                  <c:v>45272</c:v>
                </c:pt>
                <c:pt idx="101">
                  <c:v>45270</c:v>
                </c:pt>
                <c:pt idx="102">
                  <c:v>45266</c:v>
                </c:pt>
                <c:pt idx="103">
                  <c:v>45266</c:v>
                </c:pt>
                <c:pt idx="104">
                  <c:v>45264</c:v>
                </c:pt>
                <c:pt idx="105">
                  <c:v>45261</c:v>
                </c:pt>
              </c:numCache>
            </c:numRef>
          </c:xVal>
          <c:yVal>
            <c:numRef>
              <c:f>MIYO_INSTA!$Q$2:$Q$118</c:f>
              <c:numCache>
                <c:formatCode>0.00%</c:formatCode>
                <c:ptCount val="117"/>
                <c:pt idx="0">
                  <c:v>7.0910882977906348E-3</c:v>
                </c:pt>
                <c:pt idx="1">
                  <c:v>7.0910882977906348E-3</c:v>
                </c:pt>
                <c:pt idx="2">
                  <c:v>7.0910882977906348E-3</c:v>
                </c:pt>
                <c:pt idx="3">
                  <c:v>7.0910882977906348E-3</c:v>
                </c:pt>
                <c:pt idx="4">
                  <c:v>7.0910882977906348E-3</c:v>
                </c:pt>
                <c:pt idx="5">
                  <c:v>7.0910882977906348E-3</c:v>
                </c:pt>
                <c:pt idx="6">
                  <c:v>7.0910882977906348E-3</c:v>
                </c:pt>
                <c:pt idx="7">
                  <c:v>7.0910882977906348E-3</c:v>
                </c:pt>
                <c:pt idx="8">
                  <c:v>7.0910882977906348E-3</c:v>
                </c:pt>
                <c:pt idx="9">
                  <c:v>7.0910882977906348E-3</c:v>
                </c:pt>
                <c:pt idx="10">
                  <c:v>7.0910882977906348E-3</c:v>
                </c:pt>
                <c:pt idx="11">
                  <c:v>7.0910882977906348E-3</c:v>
                </c:pt>
                <c:pt idx="12">
                  <c:v>7.0910882977906348E-3</c:v>
                </c:pt>
                <c:pt idx="13">
                  <c:v>7.0910882977906348E-3</c:v>
                </c:pt>
                <c:pt idx="14">
                  <c:v>7.0910882977906348E-3</c:v>
                </c:pt>
                <c:pt idx="15">
                  <c:v>7.0910882977906348E-3</c:v>
                </c:pt>
                <c:pt idx="16">
                  <c:v>7.0910882977906348E-3</c:v>
                </c:pt>
                <c:pt idx="17">
                  <c:v>7.0910882977906348E-3</c:v>
                </c:pt>
                <c:pt idx="18">
                  <c:v>7.0910882977906348E-3</c:v>
                </c:pt>
                <c:pt idx="19">
                  <c:v>7.0910882977906348E-3</c:v>
                </c:pt>
                <c:pt idx="20">
                  <c:v>7.0910882977906348E-3</c:v>
                </c:pt>
                <c:pt idx="21">
                  <c:v>7.0910882977906348E-3</c:v>
                </c:pt>
                <c:pt idx="22">
                  <c:v>7.0910882977906348E-3</c:v>
                </c:pt>
                <c:pt idx="23">
                  <c:v>7.0910882977906348E-3</c:v>
                </c:pt>
                <c:pt idx="24">
                  <c:v>7.0910882977906348E-3</c:v>
                </c:pt>
                <c:pt idx="25">
                  <c:v>7.0910882977906348E-3</c:v>
                </c:pt>
                <c:pt idx="26">
                  <c:v>7.0910882977906348E-3</c:v>
                </c:pt>
                <c:pt idx="27">
                  <c:v>7.0910882977906348E-3</c:v>
                </c:pt>
                <c:pt idx="28">
                  <c:v>7.0910882977906348E-3</c:v>
                </c:pt>
                <c:pt idx="29">
                  <c:v>7.0910882977906348E-3</c:v>
                </c:pt>
                <c:pt idx="30">
                  <c:v>7.0910882977906348E-3</c:v>
                </c:pt>
                <c:pt idx="31">
                  <c:v>7.0910882977906348E-3</c:v>
                </c:pt>
                <c:pt idx="32">
                  <c:v>7.0910882977906348E-3</c:v>
                </c:pt>
                <c:pt idx="33">
                  <c:v>7.0910882977906348E-3</c:v>
                </c:pt>
                <c:pt idx="34">
                  <c:v>7.0910882977906348E-3</c:v>
                </c:pt>
                <c:pt idx="35">
                  <c:v>7.0910882977906348E-3</c:v>
                </c:pt>
                <c:pt idx="36">
                  <c:v>7.0910882977906348E-3</c:v>
                </c:pt>
                <c:pt idx="37">
                  <c:v>7.0910882977906348E-3</c:v>
                </c:pt>
                <c:pt idx="38">
                  <c:v>7.0910882977906348E-3</c:v>
                </c:pt>
                <c:pt idx="39">
                  <c:v>7.0910882977906348E-3</c:v>
                </c:pt>
                <c:pt idx="40">
                  <c:v>7.0910882977906348E-3</c:v>
                </c:pt>
                <c:pt idx="41">
                  <c:v>7.0910882977906348E-3</c:v>
                </c:pt>
                <c:pt idx="42">
                  <c:v>7.0910882977906348E-3</c:v>
                </c:pt>
                <c:pt idx="43">
                  <c:v>7.0910882977906348E-3</c:v>
                </c:pt>
                <c:pt idx="44">
                  <c:v>7.0910882977906348E-3</c:v>
                </c:pt>
                <c:pt idx="45">
                  <c:v>7.0910882977906348E-3</c:v>
                </c:pt>
                <c:pt idx="46">
                  <c:v>7.0910882977906348E-3</c:v>
                </c:pt>
                <c:pt idx="47">
                  <c:v>7.0910882977906348E-3</c:v>
                </c:pt>
                <c:pt idx="48">
                  <c:v>7.0910882977906348E-3</c:v>
                </c:pt>
                <c:pt idx="49">
                  <c:v>7.0910882977906348E-3</c:v>
                </c:pt>
                <c:pt idx="50">
                  <c:v>7.0910882977906348E-3</c:v>
                </c:pt>
                <c:pt idx="51">
                  <c:v>7.0910882977906348E-3</c:v>
                </c:pt>
                <c:pt idx="52">
                  <c:v>7.0910882977906348E-3</c:v>
                </c:pt>
                <c:pt idx="53">
                  <c:v>7.0910882977906348E-3</c:v>
                </c:pt>
                <c:pt idx="54">
                  <c:v>7.0910882977906348E-3</c:v>
                </c:pt>
                <c:pt idx="55">
                  <c:v>7.0910882977906348E-3</c:v>
                </c:pt>
                <c:pt idx="56">
                  <c:v>7.0910882977906348E-3</c:v>
                </c:pt>
                <c:pt idx="57">
                  <c:v>7.0910882977906348E-3</c:v>
                </c:pt>
                <c:pt idx="58">
                  <c:v>7.0910882977906348E-3</c:v>
                </c:pt>
                <c:pt idx="59">
                  <c:v>7.0910882977906348E-3</c:v>
                </c:pt>
                <c:pt idx="60">
                  <c:v>7.0910882977906348E-3</c:v>
                </c:pt>
                <c:pt idx="61">
                  <c:v>7.0910882977906348E-3</c:v>
                </c:pt>
                <c:pt idx="62">
                  <c:v>7.0910882977906348E-3</c:v>
                </c:pt>
                <c:pt idx="63">
                  <c:v>7.0910882977906348E-3</c:v>
                </c:pt>
                <c:pt idx="64">
                  <c:v>7.0910882977906348E-3</c:v>
                </c:pt>
                <c:pt idx="65">
                  <c:v>7.0910882977906348E-3</c:v>
                </c:pt>
                <c:pt idx="66">
                  <c:v>7.0910882977906348E-3</c:v>
                </c:pt>
                <c:pt idx="67">
                  <c:v>7.0910882977906348E-3</c:v>
                </c:pt>
                <c:pt idx="68">
                  <c:v>7.0910882977906348E-3</c:v>
                </c:pt>
                <c:pt idx="69">
                  <c:v>7.0910882977906348E-3</c:v>
                </c:pt>
                <c:pt idx="70">
                  <c:v>7.0910882977906348E-3</c:v>
                </c:pt>
                <c:pt idx="71">
                  <c:v>7.0910882977906348E-3</c:v>
                </c:pt>
                <c:pt idx="72">
                  <c:v>7.0910882977906348E-3</c:v>
                </c:pt>
                <c:pt idx="73">
                  <c:v>7.0910882977906348E-3</c:v>
                </c:pt>
                <c:pt idx="74">
                  <c:v>7.0910882977906348E-3</c:v>
                </c:pt>
                <c:pt idx="75">
                  <c:v>7.0910882977906348E-3</c:v>
                </c:pt>
                <c:pt idx="76">
                  <c:v>7.0910882977906348E-3</c:v>
                </c:pt>
                <c:pt idx="77">
                  <c:v>7.0910882977906348E-3</c:v>
                </c:pt>
                <c:pt idx="78">
                  <c:v>7.0910882977906348E-3</c:v>
                </c:pt>
                <c:pt idx="79">
                  <c:v>7.0910882977906348E-3</c:v>
                </c:pt>
                <c:pt idx="80">
                  <c:v>7.0910882977906348E-3</c:v>
                </c:pt>
                <c:pt idx="81">
                  <c:v>7.0910882977906348E-3</c:v>
                </c:pt>
                <c:pt idx="82">
                  <c:v>7.0910882977906348E-3</c:v>
                </c:pt>
                <c:pt idx="83">
                  <c:v>7.0910882977906348E-3</c:v>
                </c:pt>
                <c:pt idx="84">
                  <c:v>7.0910882977906348E-3</c:v>
                </c:pt>
                <c:pt idx="85">
                  <c:v>7.0910882977906348E-3</c:v>
                </c:pt>
                <c:pt idx="86">
                  <c:v>7.0910882977906348E-3</c:v>
                </c:pt>
                <c:pt idx="87">
                  <c:v>7.0910882977906348E-3</c:v>
                </c:pt>
                <c:pt idx="88">
                  <c:v>7.0910882977906348E-3</c:v>
                </c:pt>
                <c:pt idx="89">
                  <c:v>7.0910882977906348E-3</c:v>
                </c:pt>
                <c:pt idx="90">
                  <c:v>7.0910882977906348E-3</c:v>
                </c:pt>
                <c:pt idx="91">
                  <c:v>7.0910882977906348E-3</c:v>
                </c:pt>
                <c:pt idx="92">
                  <c:v>7.0910882977906348E-3</c:v>
                </c:pt>
                <c:pt idx="93">
                  <c:v>7.0910882977906348E-3</c:v>
                </c:pt>
                <c:pt idx="94">
                  <c:v>7.0910882977906348E-3</c:v>
                </c:pt>
                <c:pt idx="95">
                  <c:v>7.0910882977906348E-3</c:v>
                </c:pt>
                <c:pt idx="96">
                  <c:v>7.0910882977906348E-3</c:v>
                </c:pt>
                <c:pt idx="97">
                  <c:v>7.0910882977906348E-3</c:v>
                </c:pt>
                <c:pt idx="98">
                  <c:v>7.0910882977906348E-3</c:v>
                </c:pt>
                <c:pt idx="99">
                  <c:v>7.0910882977906348E-3</c:v>
                </c:pt>
                <c:pt idx="100">
                  <c:v>7.0910882977906348E-3</c:v>
                </c:pt>
                <c:pt idx="101">
                  <c:v>7.0910882977906348E-3</c:v>
                </c:pt>
                <c:pt idx="102">
                  <c:v>7.0910882977906348E-3</c:v>
                </c:pt>
                <c:pt idx="103">
                  <c:v>7.0910882977906348E-3</c:v>
                </c:pt>
                <c:pt idx="104">
                  <c:v>7.0910882977906348E-3</c:v>
                </c:pt>
                <c:pt idx="105">
                  <c:v>7.0910882977906348E-3</c:v>
                </c:pt>
              </c:numCache>
            </c:numRef>
          </c:yVal>
          <c:smooth val="0"/>
          <c:extLst>
            <c:ext xmlns:c16="http://schemas.microsoft.com/office/drawing/2014/chart" uri="{C3380CC4-5D6E-409C-BE32-E72D297353CC}">
              <c16:uniqueId val="{00000001-92D8-4999-8C6D-09CA7F7DABFD}"/>
            </c:ext>
          </c:extLst>
        </c:ser>
        <c:ser>
          <c:idx val="2"/>
          <c:order val="2"/>
          <c:tx>
            <c:v>ER postów z influ</c:v>
          </c:tx>
          <c:spPr>
            <a:ln w="25400" cap="rnd">
              <a:noFill/>
              <a:round/>
            </a:ln>
            <a:effectLst/>
          </c:spPr>
          <c:marker>
            <c:symbol val="square"/>
            <c:size val="5"/>
            <c:spPr>
              <a:solidFill>
                <a:srgbClr val="FF0000"/>
              </a:solidFill>
              <a:ln w="9525">
                <a:solidFill>
                  <a:schemeClr val="accent3"/>
                </a:solidFill>
              </a:ln>
              <a:effectLst/>
            </c:spPr>
          </c:marker>
          <c:xVal>
            <c:numRef>
              <c:f>MIYO_INSTA!$N$2:$N$107</c:f>
              <c:numCache>
                <c:formatCode>m/d/yyyy</c:formatCode>
                <c:ptCount val="106"/>
                <c:pt idx="0">
                  <c:v>45454</c:v>
                </c:pt>
                <c:pt idx="1">
                  <c:v>45453</c:v>
                </c:pt>
                <c:pt idx="2">
                  <c:v>45453</c:v>
                </c:pt>
                <c:pt idx="3">
                  <c:v>45451</c:v>
                </c:pt>
                <c:pt idx="4">
                  <c:v>45447</c:v>
                </c:pt>
                <c:pt idx="5">
                  <c:v>45441</c:v>
                </c:pt>
                <c:pt idx="6">
                  <c:v>45438</c:v>
                </c:pt>
                <c:pt idx="7">
                  <c:v>45437</c:v>
                </c:pt>
                <c:pt idx="8">
                  <c:v>45436</c:v>
                </c:pt>
                <c:pt idx="9">
                  <c:v>45434</c:v>
                </c:pt>
                <c:pt idx="10">
                  <c:v>45433</c:v>
                </c:pt>
                <c:pt idx="11">
                  <c:v>45431</c:v>
                </c:pt>
                <c:pt idx="12">
                  <c:v>45430</c:v>
                </c:pt>
                <c:pt idx="13">
                  <c:v>45428</c:v>
                </c:pt>
                <c:pt idx="14">
                  <c:v>45427</c:v>
                </c:pt>
                <c:pt idx="15">
                  <c:v>45426</c:v>
                </c:pt>
                <c:pt idx="16">
                  <c:v>45425</c:v>
                </c:pt>
                <c:pt idx="17">
                  <c:v>45424</c:v>
                </c:pt>
                <c:pt idx="18">
                  <c:v>45421</c:v>
                </c:pt>
                <c:pt idx="19">
                  <c:v>45418</c:v>
                </c:pt>
                <c:pt idx="20">
                  <c:v>45417</c:v>
                </c:pt>
                <c:pt idx="21">
                  <c:v>45415</c:v>
                </c:pt>
                <c:pt idx="22">
                  <c:v>45413</c:v>
                </c:pt>
                <c:pt idx="23">
                  <c:v>45410</c:v>
                </c:pt>
                <c:pt idx="24">
                  <c:v>45409</c:v>
                </c:pt>
                <c:pt idx="25">
                  <c:v>45407</c:v>
                </c:pt>
                <c:pt idx="26">
                  <c:v>45405</c:v>
                </c:pt>
                <c:pt idx="27">
                  <c:v>45403</c:v>
                </c:pt>
                <c:pt idx="28">
                  <c:v>45402</c:v>
                </c:pt>
                <c:pt idx="29">
                  <c:v>45400</c:v>
                </c:pt>
                <c:pt idx="30">
                  <c:v>45399</c:v>
                </c:pt>
                <c:pt idx="31">
                  <c:v>45398</c:v>
                </c:pt>
                <c:pt idx="32">
                  <c:v>45397</c:v>
                </c:pt>
                <c:pt idx="33">
                  <c:v>45396</c:v>
                </c:pt>
                <c:pt idx="34">
                  <c:v>45395</c:v>
                </c:pt>
                <c:pt idx="35">
                  <c:v>45392</c:v>
                </c:pt>
                <c:pt idx="36">
                  <c:v>45389</c:v>
                </c:pt>
                <c:pt idx="37">
                  <c:v>45388</c:v>
                </c:pt>
                <c:pt idx="38">
                  <c:v>45386</c:v>
                </c:pt>
                <c:pt idx="39">
                  <c:v>45383</c:v>
                </c:pt>
                <c:pt idx="40">
                  <c:v>45381</c:v>
                </c:pt>
                <c:pt idx="41">
                  <c:v>45380</c:v>
                </c:pt>
                <c:pt idx="42">
                  <c:v>45379</c:v>
                </c:pt>
                <c:pt idx="43">
                  <c:v>45377</c:v>
                </c:pt>
                <c:pt idx="44">
                  <c:v>45375</c:v>
                </c:pt>
                <c:pt idx="45">
                  <c:v>45374</c:v>
                </c:pt>
                <c:pt idx="46">
                  <c:v>45372</c:v>
                </c:pt>
                <c:pt idx="47">
                  <c:v>45370</c:v>
                </c:pt>
                <c:pt idx="48">
                  <c:v>45368</c:v>
                </c:pt>
                <c:pt idx="49">
                  <c:v>45366</c:v>
                </c:pt>
                <c:pt idx="50">
                  <c:v>45364</c:v>
                </c:pt>
                <c:pt idx="51">
                  <c:v>45362</c:v>
                </c:pt>
                <c:pt idx="52">
                  <c:v>45359</c:v>
                </c:pt>
                <c:pt idx="53">
                  <c:v>45355</c:v>
                </c:pt>
                <c:pt idx="54">
                  <c:v>45354</c:v>
                </c:pt>
                <c:pt idx="55">
                  <c:v>45353</c:v>
                </c:pt>
                <c:pt idx="56">
                  <c:v>45351</c:v>
                </c:pt>
                <c:pt idx="57">
                  <c:v>45349</c:v>
                </c:pt>
                <c:pt idx="58">
                  <c:v>45347</c:v>
                </c:pt>
                <c:pt idx="59">
                  <c:v>45345</c:v>
                </c:pt>
                <c:pt idx="60">
                  <c:v>45344</c:v>
                </c:pt>
                <c:pt idx="61">
                  <c:v>45343</c:v>
                </c:pt>
                <c:pt idx="62">
                  <c:v>45342</c:v>
                </c:pt>
                <c:pt idx="63">
                  <c:v>45341</c:v>
                </c:pt>
                <c:pt idx="64">
                  <c:v>45339</c:v>
                </c:pt>
                <c:pt idx="65">
                  <c:v>45338</c:v>
                </c:pt>
                <c:pt idx="66">
                  <c:v>45336</c:v>
                </c:pt>
                <c:pt idx="67">
                  <c:v>45335</c:v>
                </c:pt>
                <c:pt idx="68">
                  <c:v>45333</c:v>
                </c:pt>
                <c:pt idx="69">
                  <c:v>45331</c:v>
                </c:pt>
                <c:pt idx="70">
                  <c:v>45330</c:v>
                </c:pt>
                <c:pt idx="71">
                  <c:v>45329</c:v>
                </c:pt>
                <c:pt idx="72">
                  <c:v>45328</c:v>
                </c:pt>
                <c:pt idx="73">
                  <c:v>45326</c:v>
                </c:pt>
                <c:pt idx="74">
                  <c:v>45323</c:v>
                </c:pt>
                <c:pt idx="75">
                  <c:v>45322</c:v>
                </c:pt>
                <c:pt idx="76">
                  <c:v>45320</c:v>
                </c:pt>
                <c:pt idx="77">
                  <c:v>45318</c:v>
                </c:pt>
                <c:pt idx="78">
                  <c:v>45317</c:v>
                </c:pt>
                <c:pt idx="79">
                  <c:v>45316</c:v>
                </c:pt>
                <c:pt idx="80">
                  <c:v>45314</c:v>
                </c:pt>
                <c:pt idx="81">
                  <c:v>45312</c:v>
                </c:pt>
                <c:pt idx="82">
                  <c:v>45309</c:v>
                </c:pt>
                <c:pt idx="83">
                  <c:v>45307</c:v>
                </c:pt>
                <c:pt idx="84">
                  <c:v>45304</c:v>
                </c:pt>
                <c:pt idx="85">
                  <c:v>45302</c:v>
                </c:pt>
                <c:pt idx="86">
                  <c:v>45300</c:v>
                </c:pt>
                <c:pt idx="87">
                  <c:v>45298</c:v>
                </c:pt>
                <c:pt idx="88">
                  <c:v>45295</c:v>
                </c:pt>
                <c:pt idx="89">
                  <c:v>45293</c:v>
                </c:pt>
                <c:pt idx="90">
                  <c:v>45291</c:v>
                </c:pt>
                <c:pt idx="91">
                  <c:v>45289</c:v>
                </c:pt>
                <c:pt idx="92">
                  <c:v>45286</c:v>
                </c:pt>
                <c:pt idx="93">
                  <c:v>45283</c:v>
                </c:pt>
                <c:pt idx="94">
                  <c:v>45281</c:v>
                </c:pt>
                <c:pt idx="95">
                  <c:v>45279</c:v>
                </c:pt>
                <c:pt idx="96">
                  <c:v>45278</c:v>
                </c:pt>
                <c:pt idx="97">
                  <c:v>45277</c:v>
                </c:pt>
                <c:pt idx="98">
                  <c:v>45275</c:v>
                </c:pt>
                <c:pt idx="99">
                  <c:v>45274</c:v>
                </c:pt>
                <c:pt idx="100">
                  <c:v>45272</c:v>
                </c:pt>
                <c:pt idx="101">
                  <c:v>45270</c:v>
                </c:pt>
                <c:pt idx="102">
                  <c:v>45266</c:v>
                </c:pt>
                <c:pt idx="103">
                  <c:v>45266</c:v>
                </c:pt>
                <c:pt idx="104">
                  <c:v>45264</c:v>
                </c:pt>
                <c:pt idx="105">
                  <c:v>45261</c:v>
                </c:pt>
              </c:numCache>
            </c:numRef>
          </c:xVal>
          <c:yVal>
            <c:numRef>
              <c:f>MIYO_INSTA!$AE$2:$AE$107</c:f>
              <c:numCache>
                <c:formatCode>0.00%</c:formatCode>
                <c:ptCount val="106"/>
                <c:pt idx="0">
                  <c:v>2.0366350067842605E-2</c:v>
                </c:pt>
                <c:pt idx="1">
                  <c:v>6.5753052917232019E-2</c:v>
                </c:pt>
                <c:pt idx="2">
                  <c:v>1.9620081411126186E-2</c:v>
                </c:pt>
                <c:pt idx="3">
                  <c:v>7.62550881953867E-3</c:v>
                </c:pt>
                <c:pt idx="4">
                  <c:v>1.4029850746268656E-2</c:v>
                </c:pt>
                <c:pt idx="5">
                  <c:v>2.9036635006784261E-3</c:v>
                </c:pt>
                <c:pt idx="6">
                  <c:v>2.7408412483039351E-3</c:v>
                </c:pt>
                <c:pt idx="7">
                  <c:v>#N/A</c:v>
                </c:pt>
                <c:pt idx="8">
                  <c:v>#N/A</c:v>
                </c:pt>
                <c:pt idx="9">
                  <c:v>3.1343283582089551E-3</c:v>
                </c:pt>
                <c:pt idx="10">
                  <c:v>#N/A</c:v>
                </c:pt>
                <c:pt idx="11">
                  <c:v>#N/A</c:v>
                </c:pt>
                <c:pt idx="12">
                  <c:v>#N/A</c:v>
                </c:pt>
                <c:pt idx="13">
                  <c:v>#N/A</c:v>
                </c:pt>
                <c:pt idx="14">
                  <c:v>1.1126187245590231E-3</c:v>
                </c:pt>
                <c:pt idx="15">
                  <c:v>#N/A</c:v>
                </c:pt>
                <c:pt idx="16">
                  <c:v>#N/A</c:v>
                </c:pt>
                <c:pt idx="17">
                  <c:v>2.1438263229308007E-3</c:v>
                </c:pt>
                <c:pt idx="18">
                  <c:v>#N/A</c:v>
                </c:pt>
                <c:pt idx="19">
                  <c:v>2.9036635006784259E-2</c:v>
                </c:pt>
                <c:pt idx="20">
                  <c:v>#N/A</c:v>
                </c:pt>
                <c:pt idx="21">
                  <c:v>#N/A</c:v>
                </c:pt>
                <c:pt idx="22">
                  <c:v>2.1166892808683851E-3</c:v>
                </c:pt>
                <c:pt idx="23">
                  <c:v>#N/A</c:v>
                </c:pt>
                <c:pt idx="24">
                  <c:v>#N/A</c:v>
                </c:pt>
                <c:pt idx="25">
                  <c:v>6.3093622795115335E-3</c:v>
                </c:pt>
                <c:pt idx="26">
                  <c:v>#N/A</c:v>
                </c:pt>
                <c:pt idx="27">
                  <c:v>8.3175033921302575E-3</c:v>
                </c:pt>
                <c:pt idx="28">
                  <c:v>#N/A</c:v>
                </c:pt>
                <c:pt idx="29">
                  <c:v>#N/A</c:v>
                </c:pt>
                <c:pt idx="30">
                  <c:v>#N/A</c:v>
                </c:pt>
                <c:pt idx="31">
                  <c:v>#N/A</c:v>
                </c:pt>
                <c:pt idx="32">
                  <c:v>#N/A</c:v>
                </c:pt>
                <c:pt idx="33">
                  <c:v>1.8724559023066485E-3</c:v>
                </c:pt>
                <c:pt idx="34">
                  <c:v>7.5983717774762548E-3</c:v>
                </c:pt>
                <c:pt idx="35">
                  <c:v>#N/A</c:v>
                </c:pt>
                <c:pt idx="36">
                  <c:v>#N/A</c:v>
                </c:pt>
                <c:pt idx="37">
                  <c:v>1.6689280868385347E-3</c:v>
                </c:pt>
                <c:pt idx="38">
                  <c:v>3.0664857530529172E-3</c:v>
                </c:pt>
                <c:pt idx="39">
                  <c:v>5.7937584803256443E-3</c:v>
                </c:pt>
                <c:pt idx="40">
                  <c:v>#N/A</c:v>
                </c:pt>
                <c:pt idx="41">
                  <c:v>2.1709633649932159E-3</c:v>
                </c:pt>
                <c:pt idx="42">
                  <c:v>#N/A</c:v>
                </c:pt>
                <c:pt idx="43">
                  <c:v>7.3405698778833111E-3</c:v>
                </c:pt>
                <c:pt idx="44">
                  <c:v>4.0705563093622792E-3</c:v>
                </c:pt>
                <c:pt idx="45">
                  <c:v>3.5997286295793761E-2</c:v>
                </c:pt>
                <c:pt idx="46">
                  <c:v>#N/A</c:v>
                </c:pt>
                <c:pt idx="47">
                  <c:v>1.0189959294436906E-2</c:v>
                </c:pt>
                <c:pt idx="48">
                  <c:v>5.5495251017639077E-3</c:v>
                </c:pt>
                <c:pt idx="49">
                  <c:v>1.1343283582089553E-2</c:v>
                </c:pt>
                <c:pt idx="50">
                  <c:v>#N/A</c:v>
                </c:pt>
                <c:pt idx="51">
                  <c:v>3.0257801899592944E-3</c:v>
                </c:pt>
                <c:pt idx="52">
                  <c:v>4.3283582089552238E-3</c:v>
                </c:pt>
                <c:pt idx="53">
                  <c:v>4.3012211668928086E-3</c:v>
                </c:pt>
                <c:pt idx="54">
                  <c:v>4.0841248303934872E-3</c:v>
                </c:pt>
                <c:pt idx="55">
                  <c:v>#N/A</c:v>
                </c:pt>
                <c:pt idx="56">
                  <c:v>4.3962008141112622E-3</c:v>
                </c:pt>
                <c:pt idx="57">
                  <c:v>#N/A</c:v>
                </c:pt>
                <c:pt idx="58">
                  <c:v>2.5373134328358208E-3</c:v>
                </c:pt>
                <c:pt idx="59">
                  <c:v>5.3188602442333782E-3</c:v>
                </c:pt>
                <c:pt idx="60">
                  <c:v>9.3080054274084119E-3</c:v>
                </c:pt>
                <c:pt idx="61">
                  <c:v>#N/A</c:v>
                </c:pt>
                <c:pt idx="62">
                  <c:v>#N/A</c:v>
                </c:pt>
                <c:pt idx="63">
                  <c:v>#N/A</c:v>
                </c:pt>
                <c:pt idx="64">
                  <c:v>#N/A</c:v>
                </c:pt>
                <c:pt idx="65">
                  <c:v>2.7272727272727275E-3</c:v>
                </c:pt>
                <c:pt idx="66">
                  <c:v>#N/A</c:v>
                </c:pt>
                <c:pt idx="67">
                  <c:v>#N/A</c:v>
                </c:pt>
                <c:pt idx="68">
                  <c:v>4.5047489823609229E-3</c:v>
                </c:pt>
                <c:pt idx="69">
                  <c:v>3.10719131614654E-2</c:v>
                </c:pt>
                <c:pt idx="70">
                  <c:v>#N/A</c:v>
                </c:pt>
                <c:pt idx="71">
                  <c:v>#N/A</c:v>
                </c:pt>
                <c:pt idx="72">
                  <c:v>#N/A</c:v>
                </c:pt>
                <c:pt idx="73">
                  <c:v>2.5780189959294436E-3</c:v>
                </c:pt>
                <c:pt idx="74">
                  <c:v>#N/A</c:v>
                </c:pt>
                <c:pt idx="75">
                  <c:v>#N/A</c:v>
                </c:pt>
                <c:pt idx="76">
                  <c:v>#N/A</c:v>
                </c:pt>
                <c:pt idx="77">
                  <c:v>#N/A</c:v>
                </c:pt>
                <c:pt idx="78">
                  <c:v>#N/A</c:v>
                </c:pt>
                <c:pt idx="79">
                  <c:v>#N/A</c:v>
                </c:pt>
                <c:pt idx="80">
                  <c:v>#N/A</c:v>
                </c:pt>
                <c:pt idx="81">
                  <c:v>#N/A</c:v>
                </c:pt>
                <c:pt idx="82">
                  <c:v>#N/A</c:v>
                </c:pt>
                <c:pt idx="83">
                  <c:v>4.0705563093622792E-3</c:v>
                </c:pt>
                <c:pt idx="84">
                  <c:v>#N/A</c:v>
                </c:pt>
                <c:pt idx="85">
                  <c:v>#N/A</c:v>
                </c:pt>
                <c:pt idx="86">
                  <c:v>#N/A</c:v>
                </c:pt>
                <c:pt idx="87">
                  <c:v>4.6132971506105836E-3</c:v>
                </c:pt>
                <c:pt idx="88">
                  <c:v>3.7720488466757122E-3</c:v>
                </c:pt>
                <c:pt idx="89">
                  <c:v>6.3364993215739487E-3</c:v>
                </c:pt>
                <c:pt idx="90">
                  <c:v>4.4369063772048845E-3</c:v>
                </c:pt>
                <c:pt idx="91">
                  <c:v>5.1791044776119406E-2</c:v>
                </c:pt>
                <c:pt idx="92">
                  <c:v>2.0759837177747624E-3</c:v>
                </c:pt>
                <c:pt idx="93">
                  <c:v>1.0800542740841248E-2</c:v>
                </c:pt>
                <c:pt idx="94">
                  <c:v>3.3785617367706922E-3</c:v>
                </c:pt>
                <c:pt idx="95">
                  <c:v>6.2957937584803255E-3</c:v>
                </c:pt>
                <c:pt idx="96">
                  <c:v>3.270013568521031E-3</c:v>
                </c:pt>
                <c:pt idx="97">
                  <c:v>8.1682496607869744E-3</c:v>
                </c:pt>
                <c:pt idx="98">
                  <c:v>1.5671641791044775E-2</c:v>
                </c:pt>
                <c:pt idx="99">
                  <c:v>6.6485753052917228E-3</c:v>
                </c:pt>
                <c:pt idx="100">
                  <c:v>3.4464043419267301E-3</c:v>
                </c:pt>
                <c:pt idx="101">
                  <c:v>4.3147896879240167E-3</c:v>
                </c:pt>
                <c:pt idx="102">
                  <c:v>3.9755766621438265E-3</c:v>
                </c:pt>
                <c:pt idx="103">
                  <c:v>3.6906377204884667E-3</c:v>
                </c:pt>
                <c:pt idx="104">
                  <c:v>6.1465400271370424E-3</c:v>
                </c:pt>
                <c:pt idx="105">
                  <c:v>7.0284938941655361E-3</c:v>
                </c:pt>
              </c:numCache>
            </c:numRef>
          </c:yVal>
          <c:smooth val="0"/>
          <c:extLst>
            <c:ext xmlns:c16="http://schemas.microsoft.com/office/drawing/2014/chart" uri="{C3380CC4-5D6E-409C-BE32-E72D297353CC}">
              <c16:uniqueId val="{00000003-92D8-4999-8C6D-09CA7F7DABFD}"/>
            </c:ext>
          </c:extLst>
        </c:ser>
        <c:dLbls>
          <c:showLegendKey val="0"/>
          <c:showVal val="0"/>
          <c:showCatName val="0"/>
          <c:showSerName val="0"/>
          <c:showPercent val="0"/>
          <c:showBubbleSize val="0"/>
        </c:dLbls>
        <c:axId val="1098097535"/>
        <c:axId val="1098098015"/>
      </c:scatterChart>
      <c:valAx>
        <c:axId val="1098097535"/>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8015"/>
        <c:crosses val="autoZero"/>
        <c:crossBetween val="midCat"/>
      </c:valAx>
      <c:valAx>
        <c:axId val="1098098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Trendy współczynnika 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v>ER Miyo</c:v>
          </c:tx>
          <c:spPr>
            <a:ln w="3175" cap="rnd">
              <a:noFill/>
              <a:round/>
            </a:ln>
            <a:effectLst/>
          </c:spPr>
          <c:marker>
            <c:symbol val="none"/>
          </c:marker>
          <c:dPt>
            <c:idx val="35"/>
            <c:marker>
              <c:symbol val="none"/>
            </c:marker>
            <c:bubble3D val="0"/>
            <c:spPr>
              <a:ln w="12700" cap="rnd">
                <a:noFill/>
                <a:round/>
              </a:ln>
              <a:effectLst/>
            </c:spPr>
            <c:extLst>
              <c:ext xmlns:c16="http://schemas.microsoft.com/office/drawing/2014/chart" uri="{C3380CC4-5D6E-409C-BE32-E72D297353CC}">
                <c16:uniqueId val="{00000001-BB55-40AC-AB3F-0F42B085AFED}"/>
              </c:ext>
            </c:extLst>
          </c:dPt>
          <c:trendline>
            <c:spPr>
              <a:ln w="25400" cap="rnd">
                <a:solidFill>
                  <a:schemeClr val="accent1"/>
                </a:solidFill>
                <a:prstDash val="solid"/>
              </a:ln>
              <a:effectLst/>
            </c:spPr>
            <c:trendlineType val="linear"/>
            <c:dispRSqr val="0"/>
            <c:dispEq val="0"/>
          </c:trendline>
          <c:trendline>
            <c:name>Linia trendu ER Miyo</c:name>
            <c:spPr>
              <a:ln w="19050" cap="rnd">
                <a:solidFill>
                  <a:schemeClr val="accent1"/>
                </a:solidFill>
                <a:prstDash val="sysDot"/>
              </a:ln>
              <a:effectLst/>
            </c:spPr>
            <c:trendlineType val="linear"/>
            <c:dispRSqr val="0"/>
            <c:dispEq val="0"/>
          </c:trendline>
          <c:xVal>
            <c:numRef>
              <c:f>MIYO_INSTA!$N$2:$N$107</c:f>
              <c:numCache>
                <c:formatCode>m/d/yyyy</c:formatCode>
                <c:ptCount val="106"/>
                <c:pt idx="0">
                  <c:v>45454</c:v>
                </c:pt>
                <c:pt idx="1">
                  <c:v>45453</c:v>
                </c:pt>
                <c:pt idx="2">
                  <c:v>45453</c:v>
                </c:pt>
                <c:pt idx="3">
                  <c:v>45451</c:v>
                </c:pt>
                <c:pt idx="4">
                  <c:v>45447</c:v>
                </c:pt>
                <c:pt idx="5">
                  <c:v>45441</c:v>
                </c:pt>
                <c:pt idx="6">
                  <c:v>45438</c:v>
                </c:pt>
                <c:pt idx="7">
                  <c:v>45437</c:v>
                </c:pt>
                <c:pt idx="8">
                  <c:v>45436</c:v>
                </c:pt>
                <c:pt idx="9">
                  <c:v>45434</c:v>
                </c:pt>
                <c:pt idx="10">
                  <c:v>45433</c:v>
                </c:pt>
                <c:pt idx="11">
                  <c:v>45431</c:v>
                </c:pt>
                <c:pt idx="12">
                  <c:v>45430</c:v>
                </c:pt>
                <c:pt idx="13">
                  <c:v>45428</c:v>
                </c:pt>
                <c:pt idx="14">
                  <c:v>45427</c:v>
                </c:pt>
                <c:pt idx="15">
                  <c:v>45426</c:v>
                </c:pt>
                <c:pt idx="16">
                  <c:v>45425</c:v>
                </c:pt>
                <c:pt idx="17">
                  <c:v>45424</c:v>
                </c:pt>
                <c:pt idx="18">
                  <c:v>45421</c:v>
                </c:pt>
                <c:pt idx="19">
                  <c:v>45418</c:v>
                </c:pt>
                <c:pt idx="20">
                  <c:v>45417</c:v>
                </c:pt>
                <c:pt idx="21">
                  <c:v>45415</c:v>
                </c:pt>
                <c:pt idx="22">
                  <c:v>45413</c:v>
                </c:pt>
                <c:pt idx="23">
                  <c:v>45410</c:v>
                </c:pt>
                <c:pt idx="24">
                  <c:v>45409</c:v>
                </c:pt>
                <c:pt idx="25">
                  <c:v>45407</c:v>
                </c:pt>
                <c:pt idx="26">
                  <c:v>45405</c:v>
                </c:pt>
                <c:pt idx="27">
                  <c:v>45403</c:v>
                </c:pt>
                <c:pt idx="28">
                  <c:v>45402</c:v>
                </c:pt>
                <c:pt idx="29">
                  <c:v>45400</c:v>
                </c:pt>
                <c:pt idx="30">
                  <c:v>45399</c:v>
                </c:pt>
                <c:pt idx="31">
                  <c:v>45398</c:v>
                </c:pt>
                <c:pt idx="32">
                  <c:v>45397</c:v>
                </c:pt>
                <c:pt idx="33">
                  <c:v>45396</c:v>
                </c:pt>
                <c:pt idx="34">
                  <c:v>45395</c:v>
                </c:pt>
                <c:pt idx="35">
                  <c:v>45392</c:v>
                </c:pt>
                <c:pt idx="36">
                  <c:v>45389</c:v>
                </c:pt>
                <c:pt idx="37">
                  <c:v>45388</c:v>
                </c:pt>
                <c:pt idx="38">
                  <c:v>45386</c:v>
                </c:pt>
                <c:pt idx="39">
                  <c:v>45383</c:v>
                </c:pt>
                <c:pt idx="40">
                  <c:v>45381</c:v>
                </c:pt>
                <c:pt idx="41">
                  <c:v>45380</c:v>
                </c:pt>
                <c:pt idx="42">
                  <c:v>45379</c:v>
                </c:pt>
                <c:pt idx="43">
                  <c:v>45377</c:v>
                </c:pt>
                <c:pt idx="44">
                  <c:v>45375</c:v>
                </c:pt>
                <c:pt idx="45">
                  <c:v>45374</c:v>
                </c:pt>
                <c:pt idx="46">
                  <c:v>45372</c:v>
                </c:pt>
                <c:pt idx="47">
                  <c:v>45370</c:v>
                </c:pt>
                <c:pt idx="48">
                  <c:v>45368</c:v>
                </c:pt>
                <c:pt idx="49">
                  <c:v>45366</c:v>
                </c:pt>
                <c:pt idx="50">
                  <c:v>45364</c:v>
                </c:pt>
                <c:pt idx="51">
                  <c:v>45362</c:v>
                </c:pt>
                <c:pt idx="52">
                  <c:v>45359</c:v>
                </c:pt>
                <c:pt idx="53">
                  <c:v>45355</c:v>
                </c:pt>
                <c:pt idx="54">
                  <c:v>45354</c:v>
                </c:pt>
                <c:pt idx="55">
                  <c:v>45353</c:v>
                </c:pt>
                <c:pt idx="56">
                  <c:v>45351</c:v>
                </c:pt>
                <c:pt idx="57">
                  <c:v>45349</c:v>
                </c:pt>
                <c:pt idx="58">
                  <c:v>45347</c:v>
                </c:pt>
                <c:pt idx="59">
                  <c:v>45345</c:v>
                </c:pt>
                <c:pt idx="60">
                  <c:v>45344</c:v>
                </c:pt>
                <c:pt idx="61">
                  <c:v>45343</c:v>
                </c:pt>
                <c:pt idx="62">
                  <c:v>45342</c:v>
                </c:pt>
                <c:pt idx="63">
                  <c:v>45341</c:v>
                </c:pt>
                <c:pt idx="64">
                  <c:v>45339</c:v>
                </c:pt>
                <c:pt idx="65">
                  <c:v>45338</c:v>
                </c:pt>
                <c:pt idx="66">
                  <c:v>45336</c:v>
                </c:pt>
                <c:pt idx="67">
                  <c:v>45335</c:v>
                </c:pt>
                <c:pt idx="68">
                  <c:v>45333</c:v>
                </c:pt>
                <c:pt idx="69">
                  <c:v>45331</c:v>
                </c:pt>
                <c:pt idx="70">
                  <c:v>45330</c:v>
                </c:pt>
                <c:pt idx="71">
                  <c:v>45329</c:v>
                </c:pt>
                <c:pt idx="72">
                  <c:v>45328</c:v>
                </c:pt>
                <c:pt idx="73">
                  <c:v>45326</c:v>
                </c:pt>
                <c:pt idx="74">
                  <c:v>45323</c:v>
                </c:pt>
                <c:pt idx="75">
                  <c:v>45322</c:v>
                </c:pt>
                <c:pt idx="76">
                  <c:v>45320</c:v>
                </c:pt>
                <c:pt idx="77">
                  <c:v>45318</c:v>
                </c:pt>
                <c:pt idx="78">
                  <c:v>45317</c:v>
                </c:pt>
                <c:pt idx="79">
                  <c:v>45316</c:v>
                </c:pt>
                <c:pt idx="80">
                  <c:v>45314</c:v>
                </c:pt>
                <c:pt idx="81">
                  <c:v>45312</c:v>
                </c:pt>
                <c:pt idx="82">
                  <c:v>45309</c:v>
                </c:pt>
                <c:pt idx="83">
                  <c:v>45307</c:v>
                </c:pt>
                <c:pt idx="84">
                  <c:v>45304</c:v>
                </c:pt>
                <c:pt idx="85">
                  <c:v>45302</c:v>
                </c:pt>
                <c:pt idx="86">
                  <c:v>45300</c:v>
                </c:pt>
                <c:pt idx="87">
                  <c:v>45298</c:v>
                </c:pt>
                <c:pt idx="88">
                  <c:v>45295</c:v>
                </c:pt>
                <c:pt idx="89">
                  <c:v>45293</c:v>
                </c:pt>
                <c:pt idx="90">
                  <c:v>45291</c:v>
                </c:pt>
                <c:pt idx="91">
                  <c:v>45289</c:v>
                </c:pt>
                <c:pt idx="92">
                  <c:v>45286</c:v>
                </c:pt>
                <c:pt idx="93">
                  <c:v>45283</c:v>
                </c:pt>
                <c:pt idx="94">
                  <c:v>45281</c:v>
                </c:pt>
                <c:pt idx="95">
                  <c:v>45279</c:v>
                </c:pt>
                <c:pt idx="96">
                  <c:v>45278</c:v>
                </c:pt>
                <c:pt idx="97">
                  <c:v>45277</c:v>
                </c:pt>
                <c:pt idx="98">
                  <c:v>45275</c:v>
                </c:pt>
                <c:pt idx="99">
                  <c:v>45274</c:v>
                </c:pt>
                <c:pt idx="100">
                  <c:v>45272</c:v>
                </c:pt>
                <c:pt idx="101">
                  <c:v>45270</c:v>
                </c:pt>
                <c:pt idx="102">
                  <c:v>45266</c:v>
                </c:pt>
                <c:pt idx="103">
                  <c:v>45266</c:v>
                </c:pt>
                <c:pt idx="104">
                  <c:v>45264</c:v>
                </c:pt>
                <c:pt idx="105">
                  <c:v>45261</c:v>
                </c:pt>
              </c:numCache>
            </c:numRef>
          </c:xVal>
          <c:yVal>
            <c:numRef>
              <c:f>MIYO_INSTA!$L$2:$L$107</c:f>
              <c:numCache>
                <c:formatCode>0.00%</c:formatCode>
                <c:ptCount val="106"/>
                <c:pt idx="0">
                  <c:v>2.0366350067842605E-2</c:v>
                </c:pt>
                <c:pt idx="1">
                  <c:v>6.5753052917232019E-2</c:v>
                </c:pt>
                <c:pt idx="2">
                  <c:v>1.9620081411126186E-2</c:v>
                </c:pt>
                <c:pt idx="3">
                  <c:v>7.62550881953867E-3</c:v>
                </c:pt>
                <c:pt idx="4">
                  <c:v>1.4029850746268656E-2</c:v>
                </c:pt>
                <c:pt idx="5">
                  <c:v>2.9036635006784261E-3</c:v>
                </c:pt>
                <c:pt idx="6">
                  <c:v>2.7408412483039351E-3</c:v>
                </c:pt>
                <c:pt idx="7">
                  <c:v>1.7639077340569878E-3</c:v>
                </c:pt>
                <c:pt idx="8">
                  <c:v>1.0434192672998643E-2</c:v>
                </c:pt>
                <c:pt idx="9">
                  <c:v>3.1343283582089551E-3</c:v>
                </c:pt>
                <c:pt idx="10">
                  <c:v>1.6689280868385347E-3</c:v>
                </c:pt>
                <c:pt idx="11">
                  <c:v>1.9674355495251017E-3</c:v>
                </c:pt>
                <c:pt idx="12">
                  <c:v>3.4871099050203529E-3</c:v>
                </c:pt>
                <c:pt idx="13">
                  <c:v>1.8588873812754409E-3</c:v>
                </c:pt>
                <c:pt idx="14">
                  <c:v>1.1126187245590231E-3</c:v>
                </c:pt>
                <c:pt idx="15">
                  <c:v>1.7639077340569878E-3</c:v>
                </c:pt>
                <c:pt idx="16">
                  <c:v>1.587516960651289E-3</c:v>
                </c:pt>
                <c:pt idx="17">
                  <c:v>2.1438263229308007E-3</c:v>
                </c:pt>
                <c:pt idx="18">
                  <c:v>3.4735413839891453E-3</c:v>
                </c:pt>
                <c:pt idx="19">
                  <c:v>2.9036635006784259E-2</c:v>
                </c:pt>
                <c:pt idx="20">
                  <c:v>1.9402985074626865E-3</c:v>
                </c:pt>
                <c:pt idx="21">
                  <c:v>3.9484396200814113E-3</c:v>
                </c:pt>
                <c:pt idx="22">
                  <c:v>2.1166892808683851E-3</c:v>
                </c:pt>
                <c:pt idx="23">
                  <c:v>1.6282225237449117E-3</c:v>
                </c:pt>
                <c:pt idx="24">
                  <c:v>2.2523744911804615E-3</c:v>
                </c:pt>
                <c:pt idx="25">
                  <c:v>6.3093622795115335E-3</c:v>
                </c:pt>
                <c:pt idx="26">
                  <c:v>1.8453188602442334E-3</c:v>
                </c:pt>
                <c:pt idx="27">
                  <c:v>8.3175033921302575E-3</c:v>
                </c:pt>
                <c:pt idx="28">
                  <c:v>2.7272727272727271E-2</c:v>
                </c:pt>
                <c:pt idx="29">
                  <c:v>1.8995929443690637E-3</c:v>
                </c:pt>
                <c:pt idx="30">
                  <c:v>3.4328358208955225E-3</c:v>
                </c:pt>
                <c:pt idx="31">
                  <c:v>2.5237449118046132E-3</c:v>
                </c:pt>
                <c:pt idx="32">
                  <c:v>3.5685210312075984E-3</c:v>
                </c:pt>
                <c:pt idx="33">
                  <c:v>1.8724559023066485E-3</c:v>
                </c:pt>
                <c:pt idx="34">
                  <c:v>7.5983717774762548E-3</c:v>
                </c:pt>
                <c:pt idx="35">
                  <c:v>6.3093622795115335E-3</c:v>
                </c:pt>
                <c:pt idx="36">
                  <c:v>2.2116689280868387E-3</c:v>
                </c:pt>
                <c:pt idx="37">
                  <c:v>1.6689280868385347E-3</c:v>
                </c:pt>
                <c:pt idx="38">
                  <c:v>3.0664857530529172E-3</c:v>
                </c:pt>
                <c:pt idx="39">
                  <c:v>5.7937584803256443E-3</c:v>
                </c:pt>
                <c:pt idx="40">
                  <c:v>2.3066485753052918E-3</c:v>
                </c:pt>
                <c:pt idx="41">
                  <c:v>2.1709633649932159E-3</c:v>
                </c:pt>
                <c:pt idx="42">
                  <c:v>7.639077340569878E-3</c:v>
                </c:pt>
                <c:pt idx="43">
                  <c:v>7.3405698778833111E-3</c:v>
                </c:pt>
                <c:pt idx="44">
                  <c:v>4.0705563093622792E-3</c:v>
                </c:pt>
                <c:pt idx="45">
                  <c:v>3.5997286295793761E-2</c:v>
                </c:pt>
                <c:pt idx="46">
                  <c:v>2.5373134328358208E-3</c:v>
                </c:pt>
                <c:pt idx="47">
                  <c:v>1.0189959294436906E-2</c:v>
                </c:pt>
                <c:pt idx="48">
                  <c:v>5.5495251017639077E-3</c:v>
                </c:pt>
                <c:pt idx="49">
                  <c:v>1.1343283582089553E-2</c:v>
                </c:pt>
                <c:pt idx="50">
                  <c:v>5.1967435549525104E-3</c:v>
                </c:pt>
                <c:pt idx="51">
                  <c:v>3.0257801899592944E-3</c:v>
                </c:pt>
                <c:pt idx="52">
                  <c:v>4.3283582089552238E-3</c:v>
                </c:pt>
                <c:pt idx="53">
                  <c:v>4.3012211668928086E-3</c:v>
                </c:pt>
                <c:pt idx="54">
                  <c:v>4.0841248303934872E-3</c:v>
                </c:pt>
                <c:pt idx="55">
                  <c:v>4.5454545454545452E-3</c:v>
                </c:pt>
                <c:pt idx="56">
                  <c:v>4.3962008141112622E-3</c:v>
                </c:pt>
                <c:pt idx="57">
                  <c:v>4.9660786974219809E-3</c:v>
                </c:pt>
                <c:pt idx="58">
                  <c:v>2.5373134328358208E-3</c:v>
                </c:pt>
                <c:pt idx="59">
                  <c:v>5.3188602442333782E-3</c:v>
                </c:pt>
                <c:pt idx="60">
                  <c:v>9.3080054274084119E-3</c:v>
                </c:pt>
                <c:pt idx="61">
                  <c:v>8.5481682496607869E-3</c:v>
                </c:pt>
                <c:pt idx="62">
                  <c:v>9.6879240162822261E-3</c:v>
                </c:pt>
                <c:pt idx="63">
                  <c:v>1.9484396200814113E-2</c:v>
                </c:pt>
                <c:pt idx="64">
                  <c:v>1.248303934871099E-2</c:v>
                </c:pt>
                <c:pt idx="65">
                  <c:v>2.7272727272727275E-3</c:v>
                </c:pt>
                <c:pt idx="66">
                  <c:v>3.7449118046132971E-3</c:v>
                </c:pt>
                <c:pt idx="67">
                  <c:v>3.6363636363636364E-3</c:v>
                </c:pt>
                <c:pt idx="68">
                  <c:v>4.5047489823609229E-3</c:v>
                </c:pt>
                <c:pt idx="69">
                  <c:v>3.10719131614654E-2</c:v>
                </c:pt>
                <c:pt idx="70">
                  <c:v>1.6960651289009499E-3</c:v>
                </c:pt>
                <c:pt idx="71">
                  <c:v>1.9402985074626865E-3</c:v>
                </c:pt>
                <c:pt idx="72">
                  <c:v>1.9402985074626865E-3</c:v>
                </c:pt>
                <c:pt idx="73">
                  <c:v>2.5780189959294436E-3</c:v>
                </c:pt>
                <c:pt idx="74">
                  <c:v>2.0081411126187244E-3</c:v>
                </c:pt>
                <c:pt idx="75">
                  <c:v>3.2428765264586159E-3</c:v>
                </c:pt>
                <c:pt idx="76">
                  <c:v>2.5237449118046132E-3</c:v>
                </c:pt>
                <c:pt idx="77">
                  <c:v>3.0664857530529172E-3</c:v>
                </c:pt>
                <c:pt idx="78">
                  <c:v>4.7625508819538667E-3</c:v>
                </c:pt>
                <c:pt idx="79">
                  <c:v>7.964721845318861E-3</c:v>
                </c:pt>
                <c:pt idx="80">
                  <c:v>6.4586160108548165E-3</c:v>
                </c:pt>
                <c:pt idx="81">
                  <c:v>6.9335142469470826E-3</c:v>
                </c:pt>
                <c:pt idx="82">
                  <c:v>5.1696065128900952E-3</c:v>
                </c:pt>
                <c:pt idx="83">
                  <c:v>4.0705563093622792E-3</c:v>
                </c:pt>
                <c:pt idx="84">
                  <c:v>3.7042062415196743E-3</c:v>
                </c:pt>
                <c:pt idx="85">
                  <c:v>4.9932157394843961E-3</c:v>
                </c:pt>
                <c:pt idx="86">
                  <c:v>3.6499321573948439E-3</c:v>
                </c:pt>
                <c:pt idx="87">
                  <c:v>4.6132971506105836E-3</c:v>
                </c:pt>
                <c:pt idx="88">
                  <c:v>3.7720488466757122E-3</c:v>
                </c:pt>
                <c:pt idx="89">
                  <c:v>6.3364993215739487E-3</c:v>
                </c:pt>
                <c:pt idx="90">
                  <c:v>4.4369063772048845E-3</c:v>
                </c:pt>
                <c:pt idx="91">
                  <c:v>5.1791044776119406E-2</c:v>
                </c:pt>
                <c:pt idx="92">
                  <c:v>2.0759837177747624E-3</c:v>
                </c:pt>
                <c:pt idx="93">
                  <c:v>1.0800542740841248E-2</c:v>
                </c:pt>
                <c:pt idx="94">
                  <c:v>3.3785617367706922E-3</c:v>
                </c:pt>
                <c:pt idx="95">
                  <c:v>6.2957937584803255E-3</c:v>
                </c:pt>
                <c:pt idx="96">
                  <c:v>3.270013568521031E-3</c:v>
                </c:pt>
                <c:pt idx="97">
                  <c:v>8.1682496607869744E-3</c:v>
                </c:pt>
                <c:pt idx="98">
                  <c:v>1.5671641791044775E-2</c:v>
                </c:pt>
                <c:pt idx="99">
                  <c:v>6.6485753052917228E-3</c:v>
                </c:pt>
                <c:pt idx="100">
                  <c:v>3.4464043419267301E-3</c:v>
                </c:pt>
                <c:pt idx="101">
                  <c:v>4.3147896879240167E-3</c:v>
                </c:pt>
                <c:pt idx="102">
                  <c:v>3.9755766621438265E-3</c:v>
                </c:pt>
                <c:pt idx="103">
                  <c:v>3.6906377204884667E-3</c:v>
                </c:pt>
                <c:pt idx="104">
                  <c:v>6.1465400271370424E-3</c:v>
                </c:pt>
                <c:pt idx="105">
                  <c:v>7.0284938941655361E-3</c:v>
                </c:pt>
              </c:numCache>
            </c:numRef>
          </c:yVal>
          <c:smooth val="0"/>
          <c:extLst>
            <c:ext xmlns:c16="http://schemas.microsoft.com/office/drawing/2014/chart" uri="{C3380CC4-5D6E-409C-BE32-E72D297353CC}">
              <c16:uniqueId val="{00000000-BB55-40AC-AB3F-0F42B085AFED}"/>
            </c:ext>
          </c:extLst>
        </c:ser>
        <c:ser>
          <c:idx val="1"/>
          <c:order val="1"/>
          <c:tx>
            <c:v>ER YourKaya</c:v>
          </c:tx>
          <c:spPr>
            <a:ln w="25400" cap="rnd">
              <a:noFill/>
              <a:round/>
            </a:ln>
            <a:effectLst/>
          </c:spPr>
          <c:marker>
            <c:symbol val="none"/>
          </c:marker>
          <c:trendline>
            <c:spPr>
              <a:ln w="19050" cap="rnd">
                <a:solidFill>
                  <a:srgbClr val="FFC000"/>
                </a:solidFill>
                <a:prstDash val="solid"/>
              </a:ln>
              <a:effectLst/>
            </c:spPr>
            <c:trendlineType val="linear"/>
            <c:dispRSqr val="0"/>
            <c:dispEq val="0"/>
          </c:trendline>
          <c:xVal>
            <c:numRef>
              <c:f>yourKay_insta!$N$2:$N$162</c:f>
              <c:numCache>
                <c:formatCode>m/d/yyyy</c:formatCode>
                <c:ptCount val="161"/>
                <c:pt idx="0">
                  <c:v>45448</c:v>
                </c:pt>
                <c:pt idx="1">
                  <c:v>45447</c:v>
                </c:pt>
                <c:pt idx="2">
                  <c:v>45453</c:v>
                </c:pt>
                <c:pt idx="3">
                  <c:v>45449</c:v>
                </c:pt>
                <c:pt idx="4">
                  <c:v>45450</c:v>
                </c:pt>
                <c:pt idx="5">
                  <c:v>45454</c:v>
                </c:pt>
                <c:pt idx="6">
                  <c:v>45451</c:v>
                </c:pt>
                <c:pt idx="7">
                  <c:v>45447</c:v>
                </c:pt>
                <c:pt idx="8">
                  <c:v>45448</c:v>
                </c:pt>
                <c:pt idx="9">
                  <c:v>45445</c:v>
                </c:pt>
                <c:pt idx="10">
                  <c:v>45442</c:v>
                </c:pt>
                <c:pt idx="11">
                  <c:v>45444</c:v>
                </c:pt>
                <c:pt idx="12">
                  <c:v>45436</c:v>
                </c:pt>
                <c:pt idx="13">
                  <c:v>45438</c:v>
                </c:pt>
                <c:pt idx="14">
                  <c:v>45435</c:v>
                </c:pt>
                <c:pt idx="15">
                  <c:v>45440</c:v>
                </c:pt>
                <c:pt idx="16">
                  <c:v>45441</c:v>
                </c:pt>
                <c:pt idx="17">
                  <c:v>45432</c:v>
                </c:pt>
                <c:pt idx="18">
                  <c:v>45439</c:v>
                </c:pt>
                <c:pt idx="19">
                  <c:v>45441</c:v>
                </c:pt>
                <c:pt idx="20">
                  <c:v>45433</c:v>
                </c:pt>
                <c:pt idx="21">
                  <c:v>45436</c:v>
                </c:pt>
                <c:pt idx="22">
                  <c:v>45441</c:v>
                </c:pt>
                <c:pt idx="23">
                  <c:v>45429</c:v>
                </c:pt>
                <c:pt idx="24">
                  <c:v>45428</c:v>
                </c:pt>
                <c:pt idx="25">
                  <c:v>45424</c:v>
                </c:pt>
                <c:pt idx="26">
                  <c:v>45415</c:v>
                </c:pt>
                <c:pt idx="27">
                  <c:v>45416</c:v>
                </c:pt>
                <c:pt idx="28">
                  <c:v>45420</c:v>
                </c:pt>
                <c:pt idx="29">
                  <c:v>45423</c:v>
                </c:pt>
                <c:pt idx="30">
                  <c:v>45421</c:v>
                </c:pt>
                <c:pt idx="31">
                  <c:v>45427</c:v>
                </c:pt>
                <c:pt idx="32">
                  <c:v>45426</c:v>
                </c:pt>
                <c:pt idx="33">
                  <c:v>45418</c:v>
                </c:pt>
                <c:pt idx="34">
                  <c:v>45413</c:v>
                </c:pt>
                <c:pt idx="35">
                  <c:v>45413</c:v>
                </c:pt>
                <c:pt idx="36">
                  <c:v>45408</c:v>
                </c:pt>
                <c:pt idx="37">
                  <c:v>45404</c:v>
                </c:pt>
                <c:pt idx="38">
                  <c:v>45400</c:v>
                </c:pt>
                <c:pt idx="39">
                  <c:v>45411</c:v>
                </c:pt>
                <c:pt idx="40">
                  <c:v>45403</c:v>
                </c:pt>
                <c:pt idx="41">
                  <c:v>45409</c:v>
                </c:pt>
                <c:pt idx="42">
                  <c:v>45410</c:v>
                </c:pt>
                <c:pt idx="43">
                  <c:v>45404</c:v>
                </c:pt>
                <c:pt idx="44">
                  <c:v>45406</c:v>
                </c:pt>
                <c:pt idx="45">
                  <c:v>45399</c:v>
                </c:pt>
                <c:pt idx="46">
                  <c:v>45397</c:v>
                </c:pt>
                <c:pt idx="47">
                  <c:v>45402</c:v>
                </c:pt>
                <c:pt idx="48">
                  <c:v>45395</c:v>
                </c:pt>
                <c:pt idx="49">
                  <c:v>45391</c:v>
                </c:pt>
                <c:pt idx="50">
                  <c:v>45392</c:v>
                </c:pt>
                <c:pt idx="51">
                  <c:v>45390</c:v>
                </c:pt>
                <c:pt idx="52">
                  <c:v>45392</c:v>
                </c:pt>
                <c:pt idx="53">
                  <c:v>45394</c:v>
                </c:pt>
                <c:pt idx="54">
                  <c:v>45389</c:v>
                </c:pt>
                <c:pt idx="55">
                  <c:v>45390</c:v>
                </c:pt>
                <c:pt idx="56">
                  <c:v>45393</c:v>
                </c:pt>
                <c:pt idx="57">
                  <c:v>45396</c:v>
                </c:pt>
                <c:pt idx="58">
                  <c:v>45387</c:v>
                </c:pt>
                <c:pt idx="59">
                  <c:v>45388</c:v>
                </c:pt>
                <c:pt idx="60">
                  <c:v>45376</c:v>
                </c:pt>
                <c:pt idx="61">
                  <c:v>45372</c:v>
                </c:pt>
                <c:pt idx="62">
                  <c:v>45371</c:v>
                </c:pt>
                <c:pt idx="63">
                  <c:v>45383</c:v>
                </c:pt>
                <c:pt idx="64">
                  <c:v>45374</c:v>
                </c:pt>
                <c:pt idx="65">
                  <c:v>45381</c:v>
                </c:pt>
                <c:pt idx="66">
                  <c:v>45380</c:v>
                </c:pt>
                <c:pt idx="67">
                  <c:v>45380</c:v>
                </c:pt>
                <c:pt idx="68">
                  <c:v>45385</c:v>
                </c:pt>
                <c:pt idx="69">
                  <c:v>45369</c:v>
                </c:pt>
                <c:pt idx="70">
                  <c:v>45378</c:v>
                </c:pt>
                <c:pt idx="71">
                  <c:v>45377</c:v>
                </c:pt>
                <c:pt idx="72">
                  <c:v>45360</c:v>
                </c:pt>
                <c:pt idx="73">
                  <c:v>45366</c:v>
                </c:pt>
                <c:pt idx="74">
                  <c:v>45361</c:v>
                </c:pt>
                <c:pt idx="75">
                  <c:v>45365</c:v>
                </c:pt>
                <c:pt idx="76">
                  <c:v>45368</c:v>
                </c:pt>
                <c:pt idx="77">
                  <c:v>45359</c:v>
                </c:pt>
                <c:pt idx="78">
                  <c:v>45359</c:v>
                </c:pt>
                <c:pt idx="79">
                  <c:v>45363</c:v>
                </c:pt>
                <c:pt idx="80">
                  <c:v>45358</c:v>
                </c:pt>
                <c:pt idx="81">
                  <c:v>45357</c:v>
                </c:pt>
                <c:pt idx="82">
                  <c:v>45367</c:v>
                </c:pt>
                <c:pt idx="83">
                  <c:v>45364</c:v>
                </c:pt>
                <c:pt idx="84">
                  <c:v>45353</c:v>
                </c:pt>
                <c:pt idx="85">
                  <c:v>45356</c:v>
                </c:pt>
                <c:pt idx="86">
                  <c:v>45345</c:v>
                </c:pt>
                <c:pt idx="87">
                  <c:v>45354</c:v>
                </c:pt>
                <c:pt idx="88">
                  <c:v>45352</c:v>
                </c:pt>
                <c:pt idx="89">
                  <c:v>45346</c:v>
                </c:pt>
                <c:pt idx="90">
                  <c:v>45343</c:v>
                </c:pt>
                <c:pt idx="91">
                  <c:v>45350</c:v>
                </c:pt>
                <c:pt idx="92">
                  <c:v>45342</c:v>
                </c:pt>
                <c:pt idx="93">
                  <c:v>45351</c:v>
                </c:pt>
                <c:pt idx="94">
                  <c:v>45338</c:v>
                </c:pt>
                <c:pt idx="95">
                  <c:v>45328</c:v>
                </c:pt>
                <c:pt idx="96">
                  <c:v>45334</c:v>
                </c:pt>
                <c:pt idx="97">
                  <c:v>45322</c:v>
                </c:pt>
                <c:pt idx="98">
                  <c:v>45335</c:v>
                </c:pt>
                <c:pt idx="99">
                  <c:v>45332</c:v>
                </c:pt>
                <c:pt idx="100">
                  <c:v>45332</c:v>
                </c:pt>
                <c:pt idx="101">
                  <c:v>45325</c:v>
                </c:pt>
                <c:pt idx="102">
                  <c:v>45331</c:v>
                </c:pt>
                <c:pt idx="103">
                  <c:v>45333</c:v>
                </c:pt>
                <c:pt idx="104">
                  <c:v>45323</c:v>
                </c:pt>
                <c:pt idx="105">
                  <c:v>45342</c:v>
                </c:pt>
                <c:pt idx="106">
                  <c:v>45315</c:v>
                </c:pt>
                <c:pt idx="107">
                  <c:v>45314</c:v>
                </c:pt>
                <c:pt idx="108">
                  <c:v>45320</c:v>
                </c:pt>
                <c:pt idx="109">
                  <c:v>45315</c:v>
                </c:pt>
                <c:pt idx="110">
                  <c:v>45316</c:v>
                </c:pt>
                <c:pt idx="111">
                  <c:v>45321</c:v>
                </c:pt>
                <c:pt idx="112">
                  <c:v>45321</c:v>
                </c:pt>
                <c:pt idx="113">
                  <c:v>45318</c:v>
                </c:pt>
                <c:pt idx="114">
                  <c:v>45313</c:v>
                </c:pt>
                <c:pt idx="115">
                  <c:v>45317</c:v>
                </c:pt>
                <c:pt idx="116">
                  <c:v>45319</c:v>
                </c:pt>
                <c:pt idx="117">
                  <c:v>45313</c:v>
                </c:pt>
                <c:pt idx="118">
                  <c:v>45305</c:v>
                </c:pt>
                <c:pt idx="119">
                  <c:v>45304</c:v>
                </c:pt>
                <c:pt idx="120">
                  <c:v>45311</c:v>
                </c:pt>
                <c:pt idx="121">
                  <c:v>45312</c:v>
                </c:pt>
                <c:pt idx="122">
                  <c:v>45310</c:v>
                </c:pt>
                <c:pt idx="123">
                  <c:v>45300</c:v>
                </c:pt>
                <c:pt idx="124">
                  <c:v>45308</c:v>
                </c:pt>
                <c:pt idx="125">
                  <c:v>45302</c:v>
                </c:pt>
                <c:pt idx="126">
                  <c:v>45329</c:v>
                </c:pt>
                <c:pt idx="127">
                  <c:v>45301</c:v>
                </c:pt>
                <c:pt idx="128">
                  <c:v>45305</c:v>
                </c:pt>
                <c:pt idx="129">
                  <c:v>45297</c:v>
                </c:pt>
                <c:pt idx="130">
                  <c:v>45298</c:v>
                </c:pt>
                <c:pt idx="131">
                  <c:v>45282</c:v>
                </c:pt>
                <c:pt idx="132">
                  <c:v>45288</c:v>
                </c:pt>
                <c:pt idx="133">
                  <c:v>45290</c:v>
                </c:pt>
                <c:pt idx="134">
                  <c:v>45324</c:v>
                </c:pt>
                <c:pt idx="135">
                  <c:v>45292</c:v>
                </c:pt>
                <c:pt idx="136">
                  <c:v>45295</c:v>
                </c:pt>
                <c:pt idx="137">
                  <c:v>45293</c:v>
                </c:pt>
                <c:pt idx="138">
                  <c:v>45281</c:v>
                </c:pt>
                <c:pt idx="139">
                  <c:v>45291</c:v>
                </c:pt>
                <c:pt idx="140">
                  <c:v>45280</c:v>
                </c:pt>
                <c:pt idx="141">
                  <c:v>45280</c:v>
                </c:pt>
                <c:pt idx="142">
                  <c:v>45271</c:v>
                </c:pt>
                <c:pt idx="143">
                  <c:v>45269</c:v>
                </c:pt>
                <c:pt idx="144">
                  <c:v>45283</c:v>
                </c:pt>
                <c:pt idx="145">
                  <c:v>45279</c:v>
                </c:pt>
                <c:pt idx="146">
                  <c:v>45267</c:v>
                </c:pt>
                <c:pt idx="147">
                  <c:v>45278</c:v>
                </c:pt>
                <c:pt idx="148">
                  <c:v>45268</c:v>
                </c:pt>
                <c:pt idx="149">
                  <c:v>45274</c:v>
                </c:pt>
                <c:pt idx="150">
                  <c:v>45277</c:v>
                </c:pt>
                <c:pt idx="151">
                  <c:v>45272</c:v>
                </c:pt>
                <c:pt idx="152">
                  <c:v>45275</c:v>
                </c:pt>
                <c:pt idx="153">
                  <c:v>45279</c:v>
                </c:pt>
                <c:pt idx="154">
                  <c:v>45292</c:v>
                </c:pt>
                <c:pt idx="155">
                  <c:v>45276</c:v>
                </c:pt>
                <c:pt idx="156">
                  <c:v>45266</c:v>
                </c:pt>
                <c:pt idx="157">
                  <c:v>45262</c:v>
                </c:pt>
                <c:pt idx="158">
                  <c:v>45265</c:v>
                </c:pt>
                <c:pt idx="159">
                  <c:v>45264</c:v>
                </c:pt>
                <c:pt idx="160">
                  <c:v>45261</c:v>
                </c:pt>
              </c:numCache>
            </c:numRef>
          </c:xVal>
          <c:yVal>
            <c:numRef>
              <c:f>yourKay_insta!$L$2:$L$162</c:f>
              <c:numCache>
                <c:formatCode>0.00%</c:formatCode>
                <c:ptCount val="161"/>
                <c:pt idx="0">
                  <c:v>1.1867924528301887E-2</c:v>
                </c:pt>
                <c:pt idx="1">
                  <c:v>2.3773584905660379E-3</c:v>
                </c:pt>
                <c:pt idx="2">
                  <c:v>1.4349056603773586E-2</c:v>
                </c:pt>
                <c:pt idx="3">
                  <c:v>1.0566037735849057E-3</c:v>
                </c:pt>
                <c:pt idx="4">
                  <c:v>1.7037735849056605E-2</c:v>
                </c:pt>
                <c:pt idx="5">
                  <c:v>1.0188679245283019E-3</c:v>
                </c:pt>
                <c:pt idx="6">
                  <c:v>9.2547169811320763E-3</c:v>
                </c:pt>
                <c:pt idx="7">
                  <c:v>2.7641509433962265E-3</c:v>
                </c:pt>
                <c:pt idx="8">
                  <c:v>4.3773584905660379E-3</c:v>
                </c:pt>
                <c:pt idx="9">
                  <c:v>1.5566037735849057E-2</c:v>
                </c:pt>
                <c:pt idx="10">
                  <c:v>3.9811320754716984E-3</c:v>
                </c:pt>
                <c:pt idx="11">
                  <c:v>2.9528301886792454E-3</c:v>
                </c:pt>
                <c:pt idx="12">
                  <c:v>5.2830188679245287E-3</c:v>
                </c:pt>
                <c:pt idx="13">
                  <c:v>0.1709622641509434</c:v>
                </c:pt>
                <c:pt idx="14">
                  <c:v>2.6226415094339622E-3</c:v>
                </c:pt>
                <c:pt idx="15">
                  <c:v>0.12412264150943396</c:v>
                </c:pt>
                <c:pt idx="16">
                  <c:v>1.6594339622641511E-2</c:v>
                </c:pt>
                <c:pt idx="17">
                  <c:v>8.594339622641509E-3</c:v>
                </c:pt>
                <c:pt idx="18">
                  <c:v>6.0018867924528305E-2</c:v>
                </c:pt>
                <c:pt idx="19">
                  <c:v>4.1320754716981135E-3</c:v>
                </c:pt>
                <c:pt idx="20">
                  <c:v>2.2433962264150942E-2</c:v>
                </c:pt>
                <c:pt idx="21">
                  <c:v>7.5283018867924531E-3</c:v>
                </c:pt>
                <c:pt idx="22">
                  <c:v>3.0867924528301886E-2</c:v>
                </c:pt>
                <c:pt idx="23">
                  <c:v>2.69811320754717E-2</c:v>
                </c:pt>
                <c:pt idx="24">
                  <c:v>3.143396226415094E-2</c:v>
                </c:pt>
                <c:pt idx="25">
                  <c:v>2.2566037735849056E-2</c:v>
                </c:pt>
                <c:pt idx="26">
                  <c:v>6.7547169811320758E-3</c:v>
                </c:pt>
                <c:pt idx="27">
                  <c:v>1.3018867924528303E-3</c:v>
                </c:pt>
                <c:pt idx="28">
                  <c:v>1.3207547169811321E-2</c:v>
                </c:pt>
                <c:pt idx="29">
                  <c:v>6.433962264150943E-3</c:v>
                </c:pt>
                <c:pt idx="30">
                  <c:v>7.3396226415094338E-3</c:v>
                </c:pt>
                <c:pt idx="31">
                  <c:v>3.1509433962264152E-3</c:v>
                </c:pt>
                <c:pt idx="32">
                  <c:v>1.1981132075471698E-3</c:v>
                </c:pt>
                <c:pt idx="33">
                  <c:v>1.2641509433962265E-3</c:v>
                </c:pt>
                <c:pt idx="34">
                  <c:v>4.3773584905660379E-3</c:v>
                </c:pt>
                <c:pt idx="35">
                  <c:v>1.8962264150943396E-2</c:v>
                </c:pt>
                <c:pt idx="36">
                  <c:v>5.7075471698113207E-3</c:v>
                </c:pt>
                <c:pt idx="37">
                  <c:v>1.2169811320754717E-2</c:v>
                </c:pt>
                <c:pt idx="38">
                  <c:v>3.688679245283019E-3</c:v>
                </c:pt>
                <c:pt idx="39">
                  <c:v>9.1603773584905662E-3</c:v>
                </c:pt>
                <c:pt idx="40">
                  <c:v>8.2547169811320754E-3</c:v>
                </c:pt>
                <c:pt idx="41">
                  <c:v>7.8679245283018867E-3</c:v>
                </c:pt>
                <c:pt idx="42">
                  <c:v>0.25575471698113206</c:v>
                </c:pt>
                <c:pt idx="43">
                  <c:v>2.8311320754716981E-2</c:v>
                </c:pt>
                <c:pt idx="44">
                  <c:v>1.9622641509433963E-3</c:v>
                </c:pt>
                <c:pt idx="45">
                  <c:v>1.559433962264151E-2</c:v>
                </c:pt>
                <c:pt idx="46">
                  <c:v>1.5E-3</c:v>
                </c:pt>
                <c:pt idx="47">
                  <c:v>9.8490566037735851E-3</c:v>
                </c:pt>
                <c:pt idx="48">
                  <c:v>2.2452830188679244E-3</c:v>
                </c:pt>
                <c:pt idx="49">
                  <c:v>2.3773584905660377E-2</c:v>
                </c:pt>
                <c:pt idx="50">
                  <c:v>1.5660377358490565E-3</c:v>
                </c:pt>
                <c:pt idx="51">
                  <c:v>2.2264150943396227E-3</c:v>
                </c:pt>
                <c:pt idx="52">
                  <c:v>1.2556603773584906E-2</c:v>
                </c:pt>
                <c:pt idx="53">
                  <c:v>1.3207547169811322E-3</c:v>
                </c:pt>
                <c:pt idx="54">
                  <c:v>6.8584905660377359E-3</c:v>
                </c:pt>
                <c:pt idx="55">
                  <c:v>3.3773584905660379E-3</c:v>
                </c:pt>
                <c:pt idx="56">
                  <c:v>1.0235849056603774E-2</c:v>
                </c:pt>
                <c:pt idx="57">
                  <c:v>1.3924528301886792E-2</c:v>
                </c:pt>
                <c:pt idx="58">
                  <c:v>4.0283018867924526E-3</c:v>
                </c:pt>
                <c:pt idx="59">
                  <c:v>0.20225471698113207</c:v>
                </c:pt>
                <c:pt idx="60">
                  <c:v>5.6509433962264148E-3</c:v>
                </c:pt>
                <c:pt idx="61">
                  <c:v>7.4528301886792455E-3</c:v>
                </c:pt>
                <c:pt idx="62">
                  <c:v>1.3396226415094341E-3</c:v>
                </c:pt>
                <c:pt idx="63">
                  <c:v>1.4132075471698114E-2</c:v>
                </c:pt>
                <c:pt idx="64">
                  <c:v>7.6886792452830191E-3</c:v>
                </c:pt>
                <c:pt idx="65">
                  <c:v>1.3132075471698113E-2</c:v>
                </c:pt>
                <c:pt idx="66">
                  <c:v>4.2924528301886795E-3</c:v>
                </c:pt>
                <c:pt idx="67">
                  <c:v>3.521698113207547E-2</c:v>
                </c:pt>
                <c:pt idx="68">
                  <c:v>3.4905660377358492E-3</c:v>
                </c:pt>
                <c:pt idx="69">
                  <c:v>0.2004622641509434</c:v>
                </c:pt>
                <c:pt idx="70">
                  <c:v>1.7113207547169811E-2</c:v>
                </c:pt>
                <c:pt idx="71">
                  <c:v>3.8867924528301887E-3</c:v>
                </c:pt>
                <c:pt idx="72">
                  <c:v>1.6792452830188678E-2</c:v>
                </c:pt>
                <c:pt idx="73">
                  <c:v>2.9150943396226417E-3</c:v>
                </c:pt>
                <c:pt idx="74">
                  <c:v>2.160377358490566E-3</c:v>
                </c:pt>
                <c:pt idx="75">
                  <c:v>2.5339622641509435E-2</c:v>
                </c:pt>
                <c:pt idx="76">
                  <c:v>5.1698113207547169E-3</c:v>
                </c:pt>
                <c:pt idx="77">
                  <c:v>3.160377358490566E-3</c:v>
                </c:pt>
                <c:pt idx="78">
                  <c:v>8.3396226415094338E-3</c:v>
                </c:pt>
                <c:pt idx="79">
                  <c:v>8.9716981132075477E-3</c:v>
                </c:pt>
                <c:pt idx="80">
                  <c:v>1.4528301886792452E-3</c:v>
                </c:pt>
                <c:pt idx="81">
                  <c:v>1.5773584905660377E-2</c:v>
                </c:pt>
                <c:pt idx="82">
                  <c:v>7.216981132075472E-3</c:v>
                </c:pt>
                <c:pt idx="83">
                  <c:v>0.11113207547169811</c:v>
                </c:pt>
                <c:pt idx="84">
                  <c:v>8.3301886792452838E-3</c:v>
                </c:pt>
                <c:pt idx="85">
                  <c:v>1.9528301886792452E-3</c:v>
                </c:pt>
                <c:pt idx="86">
                  <c:v>2.1320754716981131E-3</c:v>
                </c:pt>
                <c:pt idx="87">
                  <c:v>3.528301886792453E-3</c:v>
                </c:pt>
                <c:pt idx="88">
                  <c:v>3.8301886792452828E-3</c:v>
                </c:pt>
                <c:pt idx="89">
                  <c:v>5.830188679245283E-2</c:v>
                </c:pt>
                <c:pt idx="90">
                  <c:v>3.4150943396226417E-3</c:v>
                </c:pt>
                <c:pt idx="91">
                  <c:v>1.5E-3</c:v>
                </c:pt>
                <c:pt idx="92">
                  <c:v>3.1613207547169814E-2</c:v>
                </c:pt>
                <c:pt idx="93">
                  <c:v>5.9150943396226417E-3</c:v>
                </c:pt>
                <c:pt idx="94">
                  <c:v>0.68706603773584907</c:v>
                </c:pt>
                <c:pt idx="95">
                  <c:v>2.6377358490566039E-2</c:v>
                </c:pt>
                <c:pt idx="96">
                  <c:v>4.3339622641509437E-2</c:v>
                </c:pt>
                <c:pt idx="97">
                  <c:v>5.4056603773584904E-3</c:v>
                </c:pt>
                <c:pt idx="98">
                  <c:v>2.1226415094339621E-2</c:v>
                </c:pt>
                <c:pt idx="99">
                  <c:v>6.6792452830188682E-3</c:v>
                </c:pt>
                <c:pt idx="100">
                  <c:v>2.0773584905660378E-2</c:v>
                </c:pt>
                <c:pt idx="101">
                  <c:v>2.0198113207547171E-2</c:v>
                </c:pt>
                <c:pt idx="102">
                  <c:v>2.2499999999999999E-2</c:v>
                </c:pt>
                <c:pt idx="103">
                  <c:v>1.8490566037735849E-3</c:v>
                </c:pt>
                <c:pt idx="104">
                  <c:v>2.4339622641509433E-3</c:v>
                </c:pt>
                <c:pt idx="105">
                  <c:v>1.7141509433962265E-2</c:v>
                </c:pt>
                <c:pt idx="106">
                  <c:v>7.2452830188679245E-3</c:v>
                </c:pt>
                <c:pt idx="107">
                  <c:v>2.9584905660377359E-2</c:v>
                </c:pt>
                <c:pt idx="108">
                  <c:v>3.7075471698113207E-3</c:v>
                </c:pt>
                <c:pt idx="109">
                  <c:v>8.6226415094339624E-3</c:v>
                </c:pt>
                <c:pt idx="110">
                  <c:v>2.7169811320754719E-3</c:v>
                </c:pt>
                <c:pt idx="111">
                  <c:v>7.7169811320754716E-3</c:v>
                </c:pt>
                <c:pt idx="112">
                  <c:v>2.4292452830188681E-2</c:v>
                </c:pt>
                <c:pt idx="113">
                  <c:v>4.3226415094339624E-2</c:v>
                </c:pt>
                <c:pt idx="114">
                  <c:v>3.3509433962264148E-2</c:v>
                </c:pt>
                <c:pt idx="115">
                  <c:v>3.660377358490566E-3</c:v>
                </c:pt>
                <c:pt idx="116">
                  <c:v>1.0330188679245284E-2</c:v>
                </c:pt>
                <c:pt idx="117">
                  <c:v>1.0018867924528302E-2</c:v>
                </c:pt>
                <c:pt idx="118">
                  <c:v>3.6867924528301885E-2</c:v>
                </c:pt>
                <c:pt idx="119">
                  <c:v>2.5849056603773585E-3</c:v>
                </c:pt>
                <c:pt idx="120">
                  <c:v>4.7547169811320757E-3</c:v>
                </c:pt>
                <c:pt idx="121">
                  <c:v>1.8773584905660376E-3</c:v>
                </c:pt>
                <c:pt idx="122">
                  <c:v>2.2415094339622642E-2</c:v>
                </c:pt>
                <c:pt idx="123">
                  <c:v>1.8028301886792452E-2</c:v>
                </c:pt>
                <c:pt idx="124">
                  <c:v>1.6084905660377357E-2</c:v>
                </c:pt>
                <c:pt idx="125">
                  <c:v>4.9622641509433959E-3</c:v>
                </c:pt>
                <c:pt idx="126">
                  <c:v>1.8783018867924529E-2</c:v>
                </c:pt>
                <c:pt idx="127">
                  <c:v>5.1981132075471694E-3</c:v>
                </c:pt>
                <c:pt idx="128">
                  <c:v>4.5745283018867926E-2</c:v>
                </c:pt>
                <c:pt idx="129">
                  <c:v>1.5179245283018868E-2</c:v>
                </c:pt>
                <c:pt idx="130">
                  <c:v>4.1650943396226416E-2</c:v>
                </c:pt>
                <c:pt idx="131">
                  <c:v>1.5132075471698113E-2</c:v>
                </c:pt>
                <c:pt idx="132">
                  <c:v>6.6320754716981132E-3</c:v>
                </c:pt>
                <c:pt idx="133">
                  <c:v>3.5377358490566039E-3</c:v>
                </c:pt>
                <c:pt idx="134">
                  <c:v>1.7924528301886792E-3</c:v>
                </c:pt>
                <c:pt idx="135">
                  <c:v>2.5943396226415093E-3</c:v>
                </c:pt>
                <c:pt idx="136">
                  <c:v>6.6792452830188682E-3</c:v>
                </c:pt>
                <c:pt idx="137">
                  <c:v>1.7547169811320755E-3</c:v>
                </c:pt>
                <c:pt idx="138">
                  <c:v>1.8235849056603772E-2</c:v>
                </c:pt>
                <c:pt idx="139">
                  <c:v>3.7641509433962266E-3</c:v>
                </c:pt>
                <c:pt idx="140">
                  <c:v>8.952830188679246E-3</c:v>
                </c:pt>
                <c:pt idx="141">
                  <c:v>6.1603773584905661E-3</c:v>
                </c:pt>
                <c:pt idx="142">
                  <c:v>1.0292452830188679E-2</c:v>
                </c:pt>
                <c:pt idx="143">
                  <c:v>2.8113207547169811E-3</c:v>
                </c:pt>
                <c:pt idx="144">
                  <c:v>6.7830188679245283E-3</c:v>
                </c:pt>
                <c:pt idx="145">
                  <c:v>6.216981132075472E-3</c:v>
                </c:pt>
                <c:pt idx="146">
                  <c:v>6.1943396226415093E-2</c:v>
                </c:pt>
                <c:pt idx="147">
                  <c:v>2.69811320754717E-2</c:v>
                </c:pt>
                <c:pt idx="148">
                  <c:v>2.9150943396226417E-3</c:v>
                </c:pt>
                <c:pt idx="149">
                  <c:v>1.6886792452830189E-3</c:v>
                </c:pt>
                <c:pt idx="150">
                  <c:v>2.0066037735849057E-2</c:v>
                </c:pt>
                <c:pt idx="151">
                  <c:v>2.2584905660377359E-2</c:v>
                </c:pt>
                <c:pt idx="152">
                  <c:v>1.2358490566037736E-3</c:v>
                </c:pt>
                <c:pt idx="153">
                  <c:v>3.9811320754716984E-3</c:v>
                </c:pt>
                <c:pt idx="154">
                  <c:v>6.1462264150943399E-2</c:v>
                </c:pt>
                <c:pt idx="155">
                  <c:v>0.14777358490566037</c:v>
                </c:pt>
                <c:pt idx="156">
                  <c:v>1.7924528301886792E-3</c:v>
                </c:pt>
                <c:pt idx="157">
                  <c:v>3.5566037735849055E-3</c:v>
                </c:pt>
                <c:pt idx="158">
                  <c:v>1.2556603773584906E-2</c:v>
                </c:pt>
                <c:pt idx="159">
                  <c:v>1.2820754716981133E-2</c:v>
                </c:pt>
                <c:pt idx="160">
                  <c:v>3.160377358490566E-3</c:v>
                </c:pt>
              </c:numCache>
            </c:numRef>
          </c:yVal>
          <c:smooth val="0"/>
          <c:extLst>
            <c:ext xmlns:c16="http://schemas.microsoft.com/office/drawing/2014/chart" uri="{C3380CC4-5D6E-409C-BE32-E72D297353CC}">
              <c16:uniqueId val="{00000003-BB55-40AC-AB3F-0F42B085AFED}"/>
            </c:ext>
          </c:extLst>
        </c:ser>
        <c:ser>
          <c:idx val="2"/>
          <c:order val="2"/>
          <c:tx>
            <c:v>ER BasicLab</c:v>
          </c:tx>
          <c:spPr>
            <a:ln w="25400" cap="rnd">
              <a:noFill/>
              <a:round/>
            </a:ln>
            <a:effectLst/>
          </c:spPr>
          <c:marker>
            <c:symbol val="none"/>
          </c:marker>
          <c:trendline>
            <c:spPr>
              <a:ln w="19050" cap="rnd">
                <a:solidFill>
                  <a:srgbClr val="92D050"/>
                </a:solidFill>
                <a:prstDash val="solid"/>
              </a:ln>
              <a:effectLst/>
            </c:spPr>
            <c:trendlineType val="linear"/>
            <c:dispRSqr val="0"/>
            <c:dispEq val="0"/>
          </c:trendline>
          <c:xVal>
            <c:numRef>
              <c:f>basiclab_ig!$O$2:$O$190</c:f>
              <c:numCache>
                <c:formatCode>m/d/yyyy</c:formatCode>
                <c:ptCount val="189"/>
                <c:pt idx="0">
                  <c:v>45451</c:v>
                </c:pt>
                <c:pt idx="1">
                  <c:v>45446</c:v>
                </c:pt>
                <c:pt idx="2">
                  <c:v>45448</c:v>
                </c:pt>
                <c:pt idx="3">
                  <c:v>45454</c:v>
                </c:pt>
                <c:pt idx="4">
                  <c:v>45449</c:v>
                </c:pt>
                <c:pt idx="5">
                  <c:v>45447</c:v>
                </c:pt>
                <c:pt idx="6">
                  <c:v>45453</c:v>
                </c:pt>
                <c:pt idx="7">
                  <c:v>45450</c:v>
                </c:pt>
                <c:pt idx="8">
                  <c:v>45444</c:v>
                </c:pt>
                <c:pt idx="9">
                  <c:v>45452</c:v>
                </c:pt>
                <c:pt idx="10">
                  <c:v>45445</c:v>
                </c:pt>
                <c:pt idx="11">
                  <c:v>45443</c:v>
                </c:pt>
                <c:pt idx="12">
                  <c:v>45440</c:v>
                </c:pt>
                <c:pt idx="13">
                  <c:v>45441</c:v>
                </c:pt>
                <c:pt idx="14">
                  <c:v>45437</c:v>
                </c:pt>
                <c:pt idx="15">
                  <c:v>45439</c:v>
                </c:pt>
                <c:pt idx="16">
                  <c:v>45442</c:v>
                </c:pt>
                <c:pt idx="17">
                  <c:v>45438</c:v>
                </c:pt>
                <c:pt idx="18">
                  <c:v>45435</c:v>
                </c:pt>
                <c:pt idx="19">
                  <c:v>45433</c:v>
                </c:pt>
                <c:pt idx="20">
                  <c:v>45434</c:v>
                </c:pt>
                <c:pt idx="21">
                  <c:v>45431</c:v>
                </c:pt>
                <c:pt idx="22">
                  <c:v>45432</c:v>
                </c:pt>
                <c:pt idx="23">
                  <c:v>45422</c:v>
                </c:pt>
                <c:pt idx="24">
                  <c:v>45427</c:v>
                </c:pt>
                <c:pt idx="25">
                  <c:v>45430</c:v>
                </c:pt>
                <c:pt idx="26">
                  <c:v>45436</c:v>
                </c:pt>
                <c:pt idx="27">
                  <c:v>45421</c:v>
                </c:pt>
                <c:pt idx="28">
                  <c:v>45425</c:v>
                </c:pt>
                <c:pt idx="29">
                  <c:v>45429</c:v>
                </c:pt>
                <c:pt idx="30">
                  <c:v>45424</c:v>
                </c:pt>
                <c:pt idx="31">
                  <c:v>45428</c:v>
                </c:pt>
                <c:pt idx="32">
                  <c:v>45426</c:v>
                </c:pt>
                <c:pt idx="33">
                  <c:v>45423</c:v>
                </c:pt>
                <c:pt idx="34">
                  <c:v>45420</c:v>
                </c:pt>
                <c:pt idx="35">
                  <c:v>45419</c:v>
                </c:pt>
                <c:pt idx="36">
                  <c:v>45408</c:v>
                </c:pt>
                <c:pt idx="37">
                  <c:v>45412</c:v>
                </c:pt>
                <c:pt idx="38">
                  <c:v>45417</c:v>
                </c:pt>
                <c:pt idx="39">
                  <c:v>45415</c:v>
                </c:pt>
                <c:pt idx="40">
                  <c:v>45410</c:v>
                </c:pt>
                <c:pt idx="41">
                  <c:v>45411</c:v>
                </c:pt>
                <c:pt idx="42">
                  <c:v>45416</c:v>
                </c:pt>
                <c:pt idx="43">
                  <c:v>45407</c:v>
                </c:pt>
                <c:pt idx="44">
                  <c:v>45418</c:v>
                </c:pt>
                <c:pt idx="45">
                  <c:v>45409</c:v>
                </c:pt>
                <c:pt idx="46">
                  <c:v>45402</c:v>
                </c:pt>
                <c:pt idx="47">
                  <c:v>45396</c:v>
                </c:pt>
                <c:pt idx="48">
                  <c:v>45404</c:v>
                </c:pt>
                <c:pt idx="49">
                  <c:v>45405</c:v>
                </c:pt>
                <c:pt idx="50">
                  <c:v>45406</c:v>
                </c:pt>
                <c:pt idx="51">
                  <c:v>45400</c:v>
                </c:pt>
                <c:pt idx="52">
                  <c:v>45403</c:v>
                </c:pt>
                <c:pt idx="53">
                  <c:v>45399</c:v>
                </c:pt>
                <c:pt idx="54">
                  <c:v>45395</c:v>
                </c:pt>
                <c:pt idx="55">
                  <c:v>45401</c:v>
                </c:pt>
                <c:pt idx="56">
                  <c:v>45398</c:v>
                </c:pt>
                <c:pt idx="57">
                  <c:v>45397</c:v>
                </c:pt>
                <c:pt idx="58">
                  <c:v>45394</c:v>
                </c:pt>
                <c:pt idx="59">
                  <c:v>45387</c:v>
                </c:pt>
                <c:pt idx="60">
                  <c:v>45386</c:v>
                </c:pt>
                <c:pt idx="61">
                  <c:v>45387</c:v>
                </c:pt>
                <c:pt idx="62">
                  <c:v>45385</c:v>
                </c:pt>
                <c:pt idx="63">
                  <c:v>45384</c:v>
                </c:pt>
                <c:pt idx="64">
                  <c:v>45383</c:v>
                </c:pt>
                <c:pt idx="65">
                  <c:v>45391</c:v>
                </c:pt>
                <c:pt idx="66">
                  <c:v>45388</c:v>
                </c:pt>
                <c:pt idx="67">
                  <c:v>45390</c:v>
                </c:pt>
                <c:pt idx="68">
                  <c:v>45393</c:v>
                </c:pt>
                <c:pt idx="69">
                  <c:v>45392</c:v>
                </c:pt>
                <c:pt idx="70">
                  <c:v>45413</c:v>
                </c:pt>
                <c:pt idx="71">
                  <c:v>45414</c:v>
                </c:pt>
                <c:pt idx="72">
                  <c:v>45380</c:v>
                </c:pt>
                <c:pt idx="73">
                  <c:v>45371</c:v>
                </c:pt>
                <c:pt idx="74">
                  <c:v>45378</c:v>
                </c:pt>
                <c:pt idx="75">
                  <c:v>45381</c:v>
                </c:pt>
                <c:pt idx="76">
                  <c:v>45374</c:v>
                </c:pt>
                <c:pt idx="77">
                  <c:v>45370</c:v>
                </c:pt>
                <c:pt idx="78">
                  <c:v>45377</c:v>
                </c:pt>
                <c:pt idx="79">
                  <c:v>45379</c:v>
                </c:pt>
                <c:pt idx="80">
                  <c:v>45373</c:v>
                </c:pt>
                <c:pt idx="81">
                  <c:v>45376</c:v>
                </c:pt>
                <c:pt idx="82">
                  <c:v>45372</c:v>
                </c:pt>
                <c:pt idx="83">
                  <c:v>45375</c:v>
                </c:pt>
                <c:pt idx="84">
                  <c:v>45363</c:v>
                </c:pt>
                <c:pt idx="85">
                  <c:v>45359</c:v>
                </c:pt>
                <c:pt idx="86">
                  <c:v>45366</c:v>
                </c:pt>
                <c:pt idx="87">
                  <c:v>45365</c:v>
                </c:pt>
                <c:pt idx="88">
                  <c:v>45364</c:v>
                </c:pt>
                <c:pt idx="89">
                  <c:v>45361</c:v>
                </c:pt>
                <c:pt idx="90">
                  <c:v>45362</c:v>
                </c:pt>
                <c:pt idx="91">
                  <c:v>45368</c:v>
                </c:pt>
                <c:pt idx="92">
                  <c:v>45360</c:v>
                </c:pt>
                <c:pt idx="93">
                  <c:v>45358</c:v>
                </c:pt>
                <c:pt idx="94">
                  <c:v>45367</c:v>
                </c:pt>
                <c:pt idx="95">
                  <c:v>45369</c:v>
                </c:pt>
                <c:pt idx="96">
                  <c:v>45356</c:v>
                </c:pt>
                <c:pt idx="97">
                  <c:v>45347</c:v>
                </c:pt>
                <c:pt idx="98">
                  <c:v>45350</c:v>
                </c:pt>
                <c:pt idx="99">
                  <c:v>45354</c:v>
                </c:pt>
                <c:pt idx="100">
                  <c:v>45352</c:v>
                </c:pt>
                <c:pt idx="101">
                  <c:v>45357</c:v>
                </c:pt>
                <c:pt idx="102">
                  <c:v>45351</c:v>
                </c:pt>
                <c:pt idx="103">
                  <c:v>45349</c:v>
                </c:pt>
                <c:pt idx="104">
                  <c:v>45346</c:v>
                </c:pt>
                <c:pt idx="105">
                  <c:v>45348</c:v>
                </c:pt>
                <c:pt idx="106">
                  <c:v>45353</c:v>
                </c:pt>
                <c:pt idx="107">
                  <c:v>45355</c:v>
                </c:pt>
                <c:pt idx="108">
                  <c:v>45345</c:v>
                </c:pt>
                <c:pt idx="109">
                  <c:v>45337</c:v>
                </c:pt>
                <c:pt idx="110">
                  <c:v>45335</c:v>
                </c:pt>
                <c:pt idx="111">
                  <c:v>45334</c:v>
                </c:pt>
                <c:pt idx="112">
                  <c:v>45344</c:v>
                </c:pt>
                <c:pt idx="113">
                  <c:v>45341</c:v>
                </c:pt>
                <c:pt idx="114">
                  <c:v>45339</c:v>
                </c:pt>
                <c:pt idx="115">
                  <c:v>45343</c:v>
                </c:pt>
                <c:pt idx="116">
                  <c:v>45340</c:v>
                </c:pt>
                <c:pt idx="117">
                  <c:v>45338</c:v>
                </c:pt>
                <c:pt idx="118">
                  <c:v>45336</c:v>
                </c:pt>
                <c:pt idx="119">
                  <c:v>45342</c:v>
                </c:pt>
                <c:pt idx="120">
                  <c:v>45322</c:v>
                </c:pt>
                <c:pt idx="121">
                  <c:v>45331</c:v>
                </c:pt>
                <c:pt idx="122">
                  <c:v>45332</c:v>
                </c:pt>
                <c:pt idx="123">
                  <c:v>45330</c:v>
                </c:pt>
                <c:pt idx="124">
                  <c:v>45328</c:v>
                </c:pt>
                <c:pt idx="125">
                  <c:v>45323</c:v>
                </c:pt>
                <c:pt idx="126">
                  <c:v>45324</c:v>
                </c:pt>
                <c:pt idx="127">
                  <c:v>45329</c:v>
                </c:pt>
                <c:pt idx="128">
                  <c:v>45326</c:v>
                </c:pt>
                <c:pt idx="129">
                  <c:v>45333</c:v>
                </c:pt>
                <c:pt idx="130">
                  <c:v>45325</c:v>
                </c:pt>
                <c:pt idx="131">
                  <c:v>45327</c:v>
                </c:pt>
                <c:pt idx="132">
                  <c:v>45316</c:v>
                </c:pt>
                <c:pt idx="133">
                  <c:v>45321</c:v>
                </c:pt>
                <c:pt idx="134">
                  <c:v>45319</c:v>
                </c:pt>
                <c:pt idx="135">
                  <c:v>45313</c:v>
                </c:pt>
                <c:pt idx="136">
                  <c:v>45315</c:v>
                </c:pt>
                <c:pt idx="137">
                  <c:v>45311</c:v>
                </c:pt>
                <c:pt idx="138">
                  <c:v>45312</c:v>
                </c:pt>
                <c:pt idx="139">
                  <c:v>45317</c:v>
                </c:pt>
                <c:pt idx="140">
                  <c:v>45320</c:v>
                </c:pt>
                <c:pt idx="141">
                  <c:v>45318</c:v>
                </c:pt>
                <c:pt idx="142">
                  <c:v>45310</c:v>
                </c:pt>
                <c:pt idx="143">
                  <c:v>45314</c:v>
                </c:pt>
                <c:pt idx="144">
                  <c:v>45303</c:v>
                </c:pt>
                <c:pt idx="145">
                  <c:v>45302</c:v>
                </c:pt>
                <c:pt idx="146">
                  <c:v>45301</c:v>
                </c:pt>
                <c:pt idx="147">
                  <c:v>45305</c:v>
                </c:pt>
                <c:pt idx="148">
                  <c:v>45299</c:v>
                </c:pt>
                <c:pt idx="149">
                  <c:v>45308</c:v>
                </c:pt>
                <c:pt idx="150">
                  <c:v>45300</c:v>
                </c:pt>
                <c:pt idx="151">
                  <c:v>45306</c:v>
                </c:pt>
                <c:pt idx="152">
                  <c:v>45307</c:v>
                </c:pt>
                <c:pt idx="153">
                  <c:v>45304</c:v>
                </c:pt>
                <c:pt idx="154">
                  <c:v>45298</c:v>
                </c:pt>
                <c:pt idx="155">
                  <c:v>45309</c:v>
                </c:pt>
                <c:pt idx="156">
                  <c:v>45289</c:v>
                </c:pt>
                <c:pt idx="157">
                  <c:v>45296</c:v>
                </c:pt>
                <c:pt idx="158">
                  <c:v>45293</c:v>
                </c:pt>
                <c:pt idx="159">
                  <c:v>45288</c:v>
                </c:pt>
                <c:pt idx="160">
                  <c:v>45282</c:v>
                </c:pt>
                <c:pt idx="161">
                  <c:v>45290</c:v>
                </c:pt>
                <c:pt idx="162">
                  <c:v>45295</c:v>
                </c:pt>
                <c:pt idx="163">
                  <c:v>45294</c:v>
                </c:pt>
                <c:pt idx="164">
                  <c:v>45297</c:v>
                </c:pt>
                <c:pt idx="165">
                  <c:v>45283</c:v>
                </c:pt>
                <c:pt idx="166">
                  <c:v>45291</c:v>
                </c:pt>
                <c:pt idx="167">
                  <c:v>45287</c:v>
                </c:pt>
                <c:pt idx="168">
                  <c:v>45281</c:v>
                </c:pt>
                <c:pt idx="169">
                  <c:v>45278</c:v>
                </c:pt>
                <c:pt idx="170">
                  <c:v>45277</c:v>
                </c:pt>
                <c:pt idx="171">
                  <c:v>45280</c:v>
                </c:pt>
                <c:pt idx="172">
                  <c:v>45274</c:v>
                </c:pt>
                <c:pt idx="173">
                  <c:v>45272</c:v>
                </c:pt>
                <c:pt idx="174">
                  <c:v>45275</c:v>
                </c:pt>
                <c:pt idx="175">
                  <c:v>45273</c:v>
                </c:pt>
                <c:pt idx="176">
                  <c:v>45270</c:v>
                </c:pt>
                <c:pt idx="177">
                  <c:v>45276</c:v>
                </c:pt>
                <c:pt idx="178">
                  <c:v>45271</c:v>
                </c:pt>
                <c:pt idx="179">
                  <c:v>45279</c:v>
                </c:pt>
                <c:pt idx="180">
                  <c:v>45261</c:v>
                </c:pt>
                <c:pt idx="181">
                  <c:v>45269</c:v>
                </c:pt>
                <c:pt idx="182">
                  <c:v>45264</c:v>
                </c:pt>
                <c:pt idx="183">
                  <c:v>45268</c:v>
                </c:pt>
                <c:pt idx="184">
                  <c:v>45263</c:v>
                </c:pt>
                <c:pt idx="185">
                  <c:v>45265</c:v>
                </c:pt>
                <c:pt idx="186">
                  <c:v>45262</c:v>
                </c:pt>
                <c:pt idx="187">
                  <c:v>45266</c:v>
                </c:pt>
                <c:pt idx="188">
                  <c:v>45267</c:v>
                </c:pt>
              </c:numCache>
            </c:numRef>
          </c:xVal>
          <c:yVal>
            <c:numRef>
              <c:f>basiclab_ig!$M$2:$M$190</c:f>
              <c:numCache>
                <c:formatCode>0.00%</c:formatCode>
                <c:ptCount val="189"/>
                <c:pt idx="0">
                  <c:v>3.8389731621936989E-3</c:v>
                </c:pt>
                <c:pt idx="1">
                  <c:v>4.539089848308051E-3</c:v>
                </c:pt>
                <c:pt idx="2">
                  <c:v>2.7537922987164527E-3</c:v>
                </c:pt>
                <c:pt idx="3">
                  <c:v>4.9708284714119018E-3</c:v>
                </c:pt>
                <c:pt idx="4">
                  <c:v>4.5624270711785301E-3</c:v>
                </c:pt>
                <c:pt idx="5">
                  <c:v>3.0221703617269546E-3</c:v>
                </c:pt>
                <c:pt idx="6">
                  <c:v>2.8238039673278881E-3</c:v>
                </c:pt>
                <c:pt idx="7">
                  <c:v>8.144690781796967E-3</c:v>
                </c:pt>
                <c:pt idx="8">
                  <c:v>6.6744457409568265E-3</c:v>
                </c:pt>
                <c:pt idx="9">
                  <c:v>4.0373395565927658E-3</c:v>
                </c:pt>
                <c:pt idx="10">
                  <c:v>3.6289381563593933E-3</c:v>
                </c:pt>
                <c:pt idx="11">
                  <c:v>2.8354725787631272E-3</c:v>
                </c:pt>
                <c:pt idx="12">
                  <c:v>2.5904317386231039E-3</c:v>
                </c:pt>
                <c:pt idx="13">
                  <c:v>7.3512252042007E-3</c:v>
                </c:pt>
                <c:pt idx="14">
                  <c:v>5.495915985997666E-3</c:v>
                </c:pt>
                <c:pt idx="15">
                  <c:v>1.3780630105017504E-2</c:v>
                </c:pt>
                <c:pt idx="16">
                  <c:v>3.8039673278879812E-3</c:v>
                </c:pt>
                <c:pt idx="17">
                  <c:v>6.6277712952158693E-3</c:v>
                </c:pt>
                <c:pt idx="18">
                  <c:v>3.3955659276546091E-3</c:v>
                </c:pt>
                <c:pt idx="19">
                  <c:v>1.8226371061843639E-2</c:v>
                </c:pt>
                <c:pt idx="20">
                  <c:v>1.7969661610268379E-2</c:v>
                </c:pt>
                <c:pt idx="21">
                  <c:v>2.6487747957992997E-3</c:v>
                </c:pt>
                <c:pt idx="22">
                  <c:v>2.9288214702450407E-3</c:v>
                </c:pt>
                <c:pt idx="23">
                  <c:v>3.9789964994165691E-3</c:v>
                </c:pt>
                <c:pt idx="24">
                  <c:v>2.9171528588098016E-3</c:v>
                </c:pt>
                <c:pt idx="25">
                  <c:v>2.6954492415402569E-3</c:v>
                </c:pt>
                <c:pt idx="26">
                  <c:v>9.0781796966161021E-3</c:v>
                </c:pt>
                <c:pt idx="27">
                  <c:v>3.38389731621937E-3</c:v>
                </c:pt>
                <c:pt idx="28">
                  <c:v>3.7922987164527421E-3</c:v>
                </c:pt>
                <c:pt idx="29">
                  <c:v>3.0105017502917151E-3</c:v>
                </c:pt>
                <c:pt idx="30">
                  <c:v>3.3372228704784132E-3</c:v>
                </c:pt>
                <c:pt idx="31">
                  <c:v>1.058343057176196E-2</c:v>
                </c:pt>
                <c:pt idx="32">
                  <c:v>2.2403733955659276E-3</c:v>
                </c:pt>
                <c:pt idx="33">
                  <c:v>2.9521586931155193E-3</c:v>
                </c:pt>
                <c:pt idx="34">
                  <c:v>5.3208868144690785E-3</c:v>
                </c:pt>
                <c:pt idx="35">
                  <c:v>2.998833138856476E-3</c:v>
                </c:pt>
                <c:pt idx="36">
                  <c:v>2.2637106184364062E-3</c:v>
                </c:pt>
                <c:pt idx="37">
                  <c:v>3.2438739789964993E-3</c:v>
                </c:pt>
                <c:pt idx="38">
                  <c:v>2.4620770128354727E-3</c:v>
                </c:pt>
                <c:pt idx="39">
                  <c:v>3.5589264877479579E-3</c:v>
                </c:pt>
                <c:pt idx="40">
                  <c:v>3.2438739789964993E-3</c:v>
                </c:pt>
                <c:pt idx="41">
                  <c:v>4.4690781796966157E-3</c:v>
                </c:pt>
                <c:pt idx="42">
                  <c:v>3.2672112018669779E-3</c:v>
                </c:pt>
                <c:pt idx="43">
                  <c:v>2.4970828471411904E-3</c:v>
                </c:pt>
                <c:pt idx="44">
                  <c:v>2.5437572928821471E-3</c:v>
                </c:pt>
                <c:pt idx="45">
                  <c:v>2.4620770128354727E-3</c:v>
                </c:pt>
                <c:pt idx="46">
                  <c:v>5.0758459743290548E-3</c:v>
                </c:pt>
                <c:pt idx="47">
                  <c:v>3.4655775962660444E-3</c:v>
                </c:pt>
                <c:pt idx="48">
                  <c:v>3.2088681446907816E-3</c:v>
                </c:pt>
                <c:pt idx="49">
                  <c:v>4.7841306884480747E-3</c:v>
                </c:pt>
                <c:pt idx="50">
                  <c:v>3.8273045507584598E-3</c:v>
                </c:pt>
                <c:pt idx="51">
                  <c:v>5.9276546091015167E-3</c:v>
                </c:pt>
                <c:pt idx="52">
                  <c:v>6.3943990665110851E-3</c:v>
                </c:pt>
                <c:pt idx="53">
                  <c:v>3.850641773628938E-3</c:v>
                </c:pt>
                <c:pt idx="54">
                  <c:v>8.9848308051341894E-3</c:v>
                </c:pt>
                <c:pt idx="55">
                  <c:v>3.67561260210035E-3</c:v>
                </c:pt>
                <c:pt idx="56">
                  <c:v>1.6301050175029173E-2</c:v>
                </c:pt>
                <c:pt idx="57">
                  <c:v>8.413068844807468E-3</c:v>
                </c:pt>
                <c:pt idx="58">
                  <c:v>2.6721120186697783E-3</c:v>
                </c:pt>
                <c:pt idx="59">
                  <c:v>1.5169194865810968E-2</c:v>
                </c:pt>
                <c:pt idx="60">
                  <c:v>3.38389731621937E-3</c:v>
                </c:pt>
                <c:pt idx="61">
                  <c:v>4.8658109684947487E-3</c:v>
                </c:pt>
                <c:pt idx="62">
                  <c:v>4.8424737456242706E-3</c:v>
                </c:pt>
                <c:pt idx="63">
                  <c:v>4.8658109684947487E-3</c:v>
                </c:pt>
                <c:pt idx="64">
                  <c:v>6.4060676779463246E-3</c:v>
                </c:pt>
                <c:pt idx="65">
                  <c:v>4.6091015169194864E-3</c:v>
                </c:pt>
                <c:pt idx="66">
                  <c:v>2.6604434072345392E-3</c:v>
                </c:pt>
                <c:pt idx="67">
                  <c:v>7.9696616102683786E-3</c:v>
                </c:pt>
                <c:pt idx="68">
                  <c:v>6.6161026837806298E-3</c:v>
                </c:pt>
                <c:pt idx="69">
                  <c:v>4.8308051341890319E-3</c:v>
                </c:pt>
                <c:pt idx="70">
                  <c:v>3.5939323220536756E-3</c:v>
                </c:pt>
                <c:pt idx="71">
                  <c:v>2.6137689614935821E-3</c:v>
                </c:pt>
                <c:pt idx="72">
                  <c:v>3.67561260210035E-3</c:v>
                </c:pt>
                <c:pt idx="73">
                  <c:v>3.4772462077012835E-3</c:v>
                </c:pt>
                <c:pt idx="74">
                  <c:v>3.9089848308051338E-3</c:v>
                </c:pt>
                <c:pt idx="75">
                  <c:v>6.3010501750291716E-3</c:v>
                </c:pt>
                <c:pt idx="76">
                  <c:v>2.8821470245040839E-3</c:v>
                </c:pt>
                <c:pt idx="77">
                  <c:v>2.8704784130688448E-3</c:v>
                </c:pt>
                <c:pt idx="78">
                  <c:v>1.5075845974329054E-2</c:v>
                </c:pt>
                <c:pt idx="79">
                  <c:v>4.9474912485414236E-3</c:v>
                </c:pt>
                <c:pt idx="80">
                  <c:v>6.6744457409568265E-3</c:v>
                </c:pt>
                <c:pt idx="81">
                  <c:v>6.0210035005834302E-3</c:v>
                </c:pt>
                <c:pt idx="82">
                  <c:v>6.1493582263710623E-3</c:v>
                </c:pt>
                <c:pt idx="83">
                  <c:v>6.0560093348891479E-3</c:v>
                </c:pt>
                <c:pt idx="84">
                  <c:v>3.2088681446907816E-3</c:v>
                </c:pt>
                <c:pt idx="85">
                  <c:v>1.6884480746791133E-2</c:v>
                </c:pt>
                <c:pt idx="86">
                  <c:v>3.2672112018669779E-3</c:v>
                </c:pt>
                <c:pt idx="87">
                  <c:v>2.4387397899649941E-3</c:v>
                </c:pt>
                <c:pt idx="88">
                  <c:v>4.2590431738623105E-3</c:v>
                </c:pt>
                <c:pt idx="89">
                  <c:v>4.6791131855309217E-3</c:v>
                </c:pt>
                <c:pt idx="90">
                  <c:v>2.6487747957992997E-3</c:v>
                </c:pt>
                <c:pt idx="91">
                  <c:v>4.4457409568261375E-3</c:v>
                </c:pt>
                <c:pt idx="92">
                  <c:v>3.0221703617269546E-3</c:v>
                </c:pt>
                <c:pt idx="93">
                  <c:v>1.2112018669778296E-2</c:v>
                </c:pt>
                <c:pt idx="94">
                  <c:v>5.0758459743290548E-3</c:v>
                </c:pt>
                <c:pt idx="95">
                  <c:v>3.0105017502917151E-3</c:v>
                </c:pt>
                <c:pt idx="96">
                  <c:v>2.6114352392065346E-2</c:v>
                </c:pt>
                <c:pt idx="97">
                  <c:v>8.4247374562427067E-3</c:v>
                </c:pt>
                <c:pt idx="98">
                  <c:v>6.6511085180863475E-3</c:v>
                </c:pt>
                <c:pt idx="99">
                  <c:v>4.6441073512252041E-3</c:v>
                </c:pt>
                <c:pt idx="100">
                  <c:v>3.3955659276546091E-3</c:v>
                </c:pt>
                <c:pt idx="101">
                  <c:v>4.0256709451575263E-3</c:v>
                </c:pt>
                <c:pt idx="102">
                  <c:v>3.9789964994165691E-3</c:v>
                </c:pt>
                <c:pt idx="103">
                  <c:v>3.9789964994165691E-3</c:v>
                </c:pt>
                <c:pt idx="104">
                  <c:v>5.7409568261376897E-3</c:v>
                </c:pt>
                <c:pt idx="105">
                  <c:v>2.998833138856476E-3</c:v>
                </c:pt>
                <c:pt idx="106">
                  <c:v>3.7689614935822635E-3</c:v>
                </c:pt>
                <c:pt idx="107">
                  <c:v>1.4737456242707118E-2</c:v>
                </c:pt>
                <c:pt idx="108">
                  <c:v>6.3243873978996498E-3</c:v>
                </c:pt>
                <c:pt idx="109">
                  <c:v>3.7339556592765463E-3</c:v>
                </c:pt>
                <c:pt idx="110">
                  <c:v>1.266044340723454E-2</c:v>
                </c:pt>
                <c:pt idx="111">
                  <c:v>4.2707117852975492E-3</c:v>
                </c:pt>
                <c:pt idx="112">
                  <c:v>1.1213535589264877E-2</c:v>
                </c:pt>
                <c:pt idx="113">
                  <c:v>3.9089848308051338E-3</c:v>
                </c:pt>
                <c:pt idx="114">
                  <c:v>2.9171528588098016E-3</c:v>
                </c:pt>
                <c:pt idx="115">
                  <c:v>5.6242707117852972E-3</c:v>
                </c:pt>
                <c:pt idx="116">
                  <c:v>4.8891481913652278E-3</c:v>
                </c:pt>
                <c:pt idx="117">
                  <c:v>2.893815635939323E-3</c:v>
                </c:pt>
                <c:pt idx="118">
                  <c:v>2.4737456242707118E-3</c:v>
                </c:pt>
                <c:pt idx="119">
                  <c:v>7.2695449241540261E-3</c:v>
                </c:pt>
                <c:pt idx="120">
                  <c:v>3.1271878646441072E-3</c:v>
                </c:pt>
                <c:pt idx="121">
                  <c:v>5.519253208868145E-3</c:v>
                </c:pt>
                <c:pt idx="122">
                  <c:v>4.1306884480746793E-3</c:v>
                </c:pt>
                <c:pt idx="123">
                  <c:v>6.9078179696616107E-3</c:v>
                </c:pt>
                <c:pt idx="124">
                  <c:v>4.5857642940490082E-3</c:v>
                </c:pt>
                <c:pt idx="125">
                  <c:v>4.2123687281213533E-3</c:v>
                </c:pt>
                <c:pt idx="126">
                  <c:v>5.0408401400233371E-3</c:v>
                </c:pt>
                <c:pt idx="127">
                  <c:v>4.6791131855309217E-3</c:v>
                </c:pt>
                <c:pt idx="128">
                  <c:v>5.0408401400233371E-3</c:v>
                </c:pt>
                <c:pt idx="129">
                  <c:v>5.495915985997666E-3</c:v>
                </c:pt>
                <c:pt idx="130">
                  <c:v>4.1540256709451575E-3</c:v>
                </c:pt>
                <c:pt idx="131">
                  <c:v>4.1540256709451575E-3</c:v>
                </c:pt>
                <c:pt idx="132">
                  <c:v>1.087514585764294E-2</c:v>
                </c:pt>
                <c:pt idx="133">
                  <c:v>4.352392065344224E-3</c:v>
                </c:pt>
                <c:pt idx="134">
                  <c:v>6.954492415402567E-3</c:v>
                </c:pt>
                <c:pt idx="135">
                  <c:v>3.1050175029171529E-2</c:v>
                </c:pt>
                <c:pt idx="136">
                  <c:v>1.5017502917152859E-2</c:v>
                </c:pt>
                <c:pt idx="137">
                  <c:v>9.6616102683780639E-3</c:v>
                </c:pt>
                <c:pt idx="138">
                  <c:v>1.073512252042007E-2</c:v>
                </c:pt>
                <c:pt idx="139">
                  <c:v>1.2998833138856476E-2</c:v>
                </c:pt>
                <c:pt idx="140">
                  <c:v>7.0011668611435242E-3</c:v>
                </c:pt>
                <c:pt idx="141">
                  <c:v>9.3698949824970821E-3</c:v>
                </c:pt>
                <c:pt idx="142">
                  <c:v>2.2637106184364059E-2</c:v>
                </c:pt>
                <c:pt idx="143">
                  <c:v>5.414235705950992E-3</c:v>
                </c:pt>
                <c:pt idx="144">
                  <c:v>4.0840140023337222E-3</c:v>
                </c:pt>
                <c:pt idx="145">
                  <c:v>4.457409568261377E-3</c:v>
                </c:pt>
                <c:pt idx="146">
                  <c:v>3.7339556592765463E-3</c:v>
                </c:pt>
                <c:pt idx="147">
                  <c:v>6.9194865810968493E-3</c:v>
                </c:pt>
                <c:pt idx="148">
                  <c:v>4.2940490081680282E-3</c:v>
                </c:pt>
                <c:pt idx="149">
                  <c:v>1.4784130688448074E-2</c:v>
                </c:pt>
                <c:pt idx="150">
                  <c:v>6.1610268378063009E-3</c:v>
                </c:pt>
                <c:pt idx="151">
                  <c:v>3.6172695449241542E-3</c:v>
                </c:pt>
                <c:pt idx="152">
                  <c:v>4.9241540256709454E-3</c:v>
                </c:pt>
                <c:pt idx="153">
                  <c:v>6.3593932322053674E-3</c:v>
                </c:pt>
                <c:pt idx="154">
                  <c:v>2.7537922987164527E-3</c:v>
                </c:pt>
                <c:pt idx="155">
                  <c:v>4.4224037339556594E-3</c:v>
                </c:pt>
                <c:pt idx="156">
                  <c:v>5.4609101516919483E-3</c:v>
                </c:pt>
                <c:pt idx="157">
                  <c:v>7.2345390898483084E-3</c:v>
                </c:pt>
                <c:pt idx="158">
                  <c:v>6.3827304550758456E-3</c:v>
                </c:pt>
                <c:pt idx="159">
                  <c:v>4.6324387397899654E-3</c:v>
                </c:pt>
                <c:pt idx="160">
                  <c:v>5.6942823803967325E-3</c:v>
                </c:pt>
                <c:pt idx="161">
                  <c:v>3.6639439906651109E-3</c:v>
                </c:pt>
                <c:pt idx="162">
                  <c:v>4.7607934655775966E-3</c:v>
                </c:pt>
                <c:pt idx="163">
                  <c:v>3.3955659276546091E-3</c:v>
                </c:pt>
                <c:pt idx="164">
                  <c:v>5.997666277712952E-3</c:v>
                </c:pt>
                <c:pt idx="165">
                  <c:v>4.7257876312718789E-3</c:v>
                </c:pt>
                <c:pt idx="166">
                  <c:v>3.8623103850641775E-3</c:v>
                </c:pt>
                <c:pt idx="167">
                  <c:v>5.0291715285880976E-3</c:v>
                </c:pt>
                <c:pt idx="168">
                  <c:v>3.2555425904317388E-3</c:v>
                </c:pt>
                <c:pt idx="169">
                  <c:v>5.3558926487747962E-3</c:v>
                </c:pt>
                <c:pt idx="170">
                  <c:v>4.5740956826137687E-3</c:v>
                </c:pt>
                <c:pt idx="171">
                  <c:v>3.0338389731621937E-3</c:v>
                </c:pt>
                <c:pt idx="172">
                  <c:v>5.9043173862310385E-3</c:v>
                </c:pt>
                <c:pt idx="173">
                  <c:v>2.9638273045507584E-3</c:v>
                </c:pt>
                <c:pt idx="174">
                  <c:v>2.6137689614935821E-3</c:v>
                </c:pt>
                <c:pt idx="175">
                  <c:v>2.5320886814469076E-3</c:v>
                </c:pt>
                <c:pt idx="176">
                  <c:v>4.1073512252042003E-3</c:v>
                </c:pt>
                <c:pt idx="177">
                  <c:v>5.6126021003500585E-3</c:v>
                </c:pt>
                <c:pt idx="178">
                  <c:v>2.3570595099183197E-3</c:v>
                </c:pt>
                <c:pt idx="179">
                  <c:v>2.8588098016336058E-3</c:v>
                </c:pt>
                <c:pt idx="180">
                  <c:v>2.998833138856476E-3</c:v>
                </c:pt>
                <c:pt idx="181">
                  <c:v>2.6371061843640606E-3</c:v>
                </c:pt>
                <c:pt idx="182">
                  <c:v>3.2555425904317388E-3</c:v>
                </c:pt>
                <c:pt idx="183">
                  <c:v>2.998833138856476E-3</c:v>
                </c:pt>
                <c:pt idx="184">
                  <c:v>6.0210035005834302E-3</c:v>
                </c:pt>
                <c:pt idx="185">
                  <c:v>4.352392065344224E-3</c:v>
                </c:pt>
                <c:pt idx="186">
                  <c:v>4.165694282380397E-3</c:v>
                </c:pt>
                <c:pt idx="187">
                  <c:v>2.9288214702450407E-3</c:v>
                </c:pt>
                <c:pt idx="188">
                  <c:v>3.7222870478413068E-3</c:v>
                </c:pt>
              </c:numCache>
            </c:numRef>
          </c:yVal>
          <c:smooth val="0"/>
          <c:extLst>
            <c:ext xmlns:c16="http://schemas.microsoft.com/office/drawing/2014/chart" uri="{C3380CC4-5D6E-409C-BE32-E72D297353CC}">
              <c16:uniqueId val="{00000006-BB55-40AC-AB3F-0F42B085AFED}"/>
            </c:ext>
          </c:extLst>
        </c:ser>
        <c:ser>
          <c:idx val="3"/>
          <c:order val="3"/>
          <c:tx>
            <c:v>ER Tołpa</c:v>
          </c:tx>
          <c:spPr>
            <a:ln w="25400" cap="rnd">
              <a:noFill/>
              <a:round/>
            </a:ln>
            <a:effectLst/>
          </c:spPr>
          <c:marker>
            <c:symbol val="none"/>
          </c:marker>
          <c:trendline>
            <c:spPr>
              <a:ln w="19050" cap="rnd">
                <a:solidFill>
                  <a:schemeClr val="accent4"/>
                </a:solidFill>
                <a:prstDash val="solid"/>
              </a:ln>
              <a:effectLst/>
            </c:spPr>
            <c:trendlineType val="linear"/>
            <c:dispRSqr val="0"/>
            <c:dispEq val="0"/>
          </c:trendline>
          <c:xVal>
            <c:numRef>
              <c:f>'tołpa '!$N$2:$N$144</c:f>
              <c:numCache>
                <c:formatCode>m/d/yyyy</c:formatCode>
                <c:ptCount val="143"/>
                <c:pt idx="0">
                  <c:v>45454</c:v>
                </c:pt>
                <c:pt idx="1">
                  <c:v>45454</c:v>
                </c:pt>
                <c:pt idx="2">
                  <c:v>45452</c:v>
                </c:pt>
                <c:pt idx="3">
                  <c:v>45451</c:v>
                </c:pt>
                <c:pt idx="4">
                  <c:v>45450</c:v>
                </c:pt>
                <c:pt idx="5">
                  <c:v>45448</c:v>
                </c:pt>
                <c:pt idx="6">
                  <c:v>45447</c:v>
                </c:pt>
                <c:pt idx="7">
                  <c:v>45446</c:v>
                </c:pt>
                <c:pt idx="8">
                  <c:v>45444</c:v>
                </c:pt>
                <c:pt idx="9">
                  <c:v>45442</c:v>
                </c:pt>
                <c:pt idx="10">
                  <c:v>45441</c:v>
                </c:pt>
                <c:pt idx="11">
                  <c:v>45440</c:v>
                </c:pt>
                <c:pt idx="12">
                  <c:v>45439</c:v>
                </c:pt>
                <c:pt idx="13">
                  <c:v>45436</c:v>
                </c:pt>
                <c:pt idx="14">
                  <c:v>45434</c:v>
                </c:pt>
                <c:pt idx="15">
                  <c:v>45433</c:v>
                </c:pt>
                <c:pt idx="16">
                  <c:v>45432</c:v>
                </c:pt>
                <c:pt idx="17">
                  <c:v>45430</c:v>
                </c:pt>
                <c:pt idx="18">
                  <c:v>45429</c:v>
                </c:pt>
                <c:pt idx="19">
                  <c:v>45428</c:v>
                </c:pt>
                <c:pt idx="20">
                  <c:v>45426</c:v>
                </c:pt>
                <c:pt idx="21">
                  <c:v>45425</c:v>
                </c:pt>
                <c:pt idx="22">
                  <c:v>45423</c:v>
                </c:pt>
                <c:pt idx="23">
                  <c:v>45422</c:v>
                </c:pt>
                <c:pt idx="24">
                  <c:v>45421</c:v>
                </c:pt>
                <c:pt idx="25">
                  <c:v>45420</c:v>
                </c:pt>
                <c:pt idx="26">
                  <c:v>45415</c:v>
                </c:pt>
                <c:pt idx="27">
                  <c:v>45414</c:v>
                </c:pt>
                <c:pt idx="28">
                  <c:v>45413</c:v>
                </c:pt>
                <c:pt idx="29">
                  <c:v>45412</c:v>
                </c:pt>
                <c:pt idx="30">
                  <c:v>45411</c:v>
                </c:pt>
                <c:pt idx="31">
                  <c:v>45408</c:v>
                </c:pt>
                <c:pt idx="32">
                  <c:v>45406</c:v>
                </c:pt>
                <c:pt idx="33">
                  <c:v>45406</c:v>
                </c:pt>
                <c:pt idx="34">
                  <c:v>45405</c:v>
                </c:pt>
                <c:pt idx="35">
                  <c:v>45403</c:v>
                </c:pt>
                <c:pt idx="36">
                  <c:v>45401</c:v>
                </c:pt>
                <c:pt idx="37">
                  <c:v>45399</c:v>
                </c:pt>
                <c:pt idx="38">
                  <c:v>45397</c:v>
                </c:pt>
                <c:pt idx="39">
                  <c:v>45395</c:v>
                </c:pt>
                <c:pt idx="40">
                  <c:v>45394</c:v>
                </c:pt>
                <c:pt idx="41">
                  <c:v>45392</c:v>
                </c:pt>
                <c:pt idx="42">
                  <c:v>45390</c:v>
                </c:pt>
                <c:pt idx="43">
                  <c:v>45388</c:v>
                </c:pt>
                <c:pt idx="44">
                  <c:v>45387</c:v>
                </c:pt>
                <c:pt idx="45">
                  <c:v>45386</c:v>
                </c:pt>
                <c:pt idx="46">
                  <c:v>45385</c:v>
                </c:pt>
                <c:pt idx="47">
                  <c:v>45384</c:v>
                </c:pt>
                <c:pt idx="48">
                  <c:v>45380</c:v>
                </c:pt>
                <c:pt idx="49">
                  <c:v>45379</c:v>
                </c:pt>
                <c:pt idx="50">
                  <c:v>45378</c:v>
                </c:pt>
                <c:pt idx="51">
                  <c:v>45377</c:v>
                </c:pt>
                <c:pt idx="52">
                  <c:v>45376</c:v>
                </c:pt>
                <c:pt idx="53">
                  <c:v>45374</c:v>
                </c:pt>
                <c:pt idx="54">
                  <c:v>45373</c:v>
                </c:pt>
                <c:pt idx="55">
                  <c:v>45372</c:v>
                </c:pt>
                <c:pt idx="56">
                  <c:v>45371</c:v>
                </c:pt>
                <c:pt idx="57">
                  <c:v>45369</c:v>
                </c:pt>
                <c:pt idx="58">
                  <c:v>45368</c:v>
                </c:pt>
                <c:pt idx="59">
                  <c:v>45366</c:v>
                </c:pt>
                <c:pt idx="60">
                  <c:v>45366</c:v>
                </c:pt>
                <c:pt idx="61">
                  <c:v>45365</c:v>
                </c:pt>
                <c:pt idx="62">
                  <c:v>45364</c:v>
                </c:pt>
                <c:pt idx="63">
                  <c:v>45363</c:v>
                </c:pt>
                <c:pt idx="64">
                  <c:v>45362</c:v>
                </c:pt>
                <c:pt idx="65">
                  <c:v>45362</c:v>
                </c:pt>
                <c:pt idx="66">
                  <c:v>45360</c:v>
                </c:pt>
                <c:pt idx="67">
                  <c:v>45359</c:v>
                </c:pt>
                <c:pt idx="68">
                  <c:v>45359</c:v>
                </c:pt>
                <c:pt idx="69">
                  <c:v>45359</c:v>
                </c:pt>
                <c:pt idx="70">
                  <c:v>45358</c:v>
                </c:pt>
                <c:pt idx="71">
                  <c:v>45358</c:v>
                </c:pt>
                <c:pt idx="72">
                  <c:v>45357</c:v>
                </c:pt>
                <c:pt idx="73">
                  <c:v>45357</c:v>
                </c:pt>
                <c:pt idx="74">
                  <c:v>45356</c:v>
                </c:pt>
                <c:pt idx="75">
                  <c:v>45354</c:v>
                </c:pt>
                <c:pt idx="76">
                  <c:v>45352</c:v>
                </c:pt>
                <c:pt idx="77">
                  <c:v>45351</c:v>
                </c:pt>
                <c:pt idx="78">
                  <c:v>45350</c:v>
                </c:pt>
                <c:pt idx="79">
                  <c:v>45349</c:v>
                </c:pt>
                <c:pt idx="80">
                  <c:v>45348</c:v>
                </c:pt>
                <c:pt idx="81">
                  <c:v>45347</c:v>
                </c:pt>
                <c:pt idx="82">
                  <c:v>45345</c:v>
                </c:pt>
                <c:pt idx="83">
                  <c:v>45343</c:v>
                </c:pt>
                <c:pt idx="84">
                  <c:v>45343</c:v>
                </c:pt>
                <c:pt idx="85">
                  <c:v>45341</c:v>
                </c:pt>
                <c:pt idx="86">
                  <c:v>45339</c:v>
                </c:pt>
                <c:pt idx="87">
                  <c:v>45338</c:v>
                </c:pt>
                <c:pt idx="88">
                  <c:v>45336</c:v>
                </c:pt>
                <c:pt idx="89">
                  <c:v>45335</c:v>
                </c:pt>
                <c:pt idx="90">
                  <c:v>45334</c:v>
                </c:pt>
                <c:pt idx="91">
                  <c:v>45333</c:v>
                </c:pt>
                <c:pt idx="92">
                  <c:v>45332</c:v>
                </c:pt>
                <c:pt idx="93">
                  <c:v>45331</c:v>
                </c:pt>
                <c:pt idx="94">
                  <c:v>45330</c:v>
                </c:pt>
                <c:pt idx="95">
                  <c:v>45329</c:v>
                </c:pt>
                <c:pt idx="96">
                  <c:v>45327</c:v>
                </c:pt>
                <c:pt idx="97">
                  <c:v>45326</c:v>
                </c:pt>
                <c:pt idx="98">
                  <c:v>45323</c:v>
                </c:pt>
                <c:pt idx="99">
                  <c:v>45321</c:v>
                </c:pt>
                <c:pt idx="100">
                  <c:v>45320</c:v>
                </c:pt>
                <c:pt idx="101">
                  <c:v>45319</c:v>
                </c:pt>
                <c:pt idx="102">
                  <c:v>45316</c:v>
                </c:pt>
                <c:pt idx="103">
                  <c:v>45315</c:v>
                </c:pt>
                <c:pt idx="104">
                  <c:v>45314</c:v>
                </c:pt>
                <c:pt idx="105">
                  <c:v>45312</c:v>
                </c:pt>
                <c:pt idx="106">
                  <c:v>45310</c:v>
                </c:pt>
                <c:pt idx="107">
                  <c:v>45309</c:v>
                </c:pt>
                <c:pt idx="108">
                  <c:v>45308</c:v>
                </c:pt>
                <c:pt idx="109">
                  <c:v>45307</c:v>
                </c:pt>
                <c:pt idx="110">
                  <c:v>45306</c:v>
                </c:pt>
                <c:pt idx="111">
                  <c:v>45304</c:v>
                </c:pt>
                <c:pt idx="112">
                  <c:v>45303</c:v>
                </c:pt>
                <c:pt idx="113">
                  <c:v>45301</c:v>
                </c:pt>
                <c:pt idx="114">
                  <c:v>45300</c:v>
                </c:pt>
                <c:pt idx="115">
                  <c:v>45299</c:v>
                </c:pt>
                <c:pt idx="116">
                  <c:v>45298</c:v>
                </c:pt>
                <c:pt idx="117">
                  <c:v>45296</c:v>
                </c:pt>
                <c:pt idx="118">
                  <c:v>45295</c:v>
                </c:pt>
                <c:pt idx="119">
                  <c:v>45293</c:v>
                </c:pt>
                <c:pt idx="120">
                  <c:v>45290</c:v>
                </c:pt>
                <c:pt idx="121">
                  <c:v>45289</c:v>
                </c:pt>
                <c:pt idx="122">
                  <c:v>45287</c:v>
                </c:pt>
                <c:pt idx="123">
                  <c:v>45283</c:v>
                </c:pt>
                <c:pt idx="124">
                  <c:v>45282</c:v>
                </c:pt>
                <c:pt idx="125">
                  <c:v>45281</c:v>
                </c:pt>
                <c:pt idx="126">
                  <c:v>45279</c:v>
                </c:pt>
                <c:pt idx="127">
                  <c:v>45279</c:v>
                </c:pt>
                <c:pt idx="128">
                  <c:v>45278</c:v>
                </c:pt>
                <c:pt idx="129">
                  <c:v>45278</c:v>
                </c:pt>
                <c:pt idx="130">
                  <c:v>45277</c:v>
                </c:pt>
                <c:pt idx="131">
                  <c:v>45275</c:v>
                </c:pt>
                <c:pt idx="132">
                  <c:v>45274</c:v>
                </c:pt>
                <c:pt idx="133">
                  <c:v>45273</c:v>
                </c:pt>
                <c:pt idx="134">
                  <c:v>45272</c:v>
                </c:pt>
                <c:pt idx="135">
                  <c:v>45271</c:v>
                </c:pt>
                <c:pt idx="136">
                  <c:v>45270</c:v>
                </c:pt>
                <c:pt idx="137">
                  <c:v>45269</c:v>
                </c:pt>
                <c:pt idx="138">
                  <c:v>45268</c:v>
                </c:pt>
                <c:pt idx="139">
                  <c:v>45267</c:v>
                </c:pt>
                <c:pt idx="140">
                  <c:v>45266</c:v>
                </c:pt>
                <c:pt idx="141">
                  <c:v>45265</c:v>
                </c:pt>
                <c:pt idx="142">
                  <c:v>45264</c:v>
                </c:pt>
              </c:numCache>
            </c:numRef>
          </c:xVal>
          <c:yVal>
            <c:numRef>
              <c:f>'tołpa '!$L$2:$L$144</c:f>
              <c:numCache>
                <c:formatCode>0.00%</c:formatCode>
                <c:ptCount val="143"/>
                <c:pt idx="0">
                  <c:v>8.8829071332436065E-4</c:v>
                </c:pt>
                <c:pt idx="1">
                  <c:v>1.4131897711978465E-3</c:v>
                </c:pt>
                <c:pt idx="2">
                  <c:v>1.6689098250336474E-3</c:v>
                </c:pt>
                <c:pt idx="3">
                  <c:v>2.395693135935397E-3</c:v>
                </c:pt>
                <c:pt idx="4">
                  <c:v>1.7092866756393001E-3</c:v>
                </c:pt>
                <c:pt idx="5">
                  <c:v>1.4266487213997307E-3</c:v>
                </c:pt>
                <c:pt idx="6">
                  <c:v>1.4266487213997307E-3</c:v>
                </c:pt>
                <c:pt idx="7">
                  <c:v>1.6419919246298789E-3</c:v>
                </c:pt>
                <c:pt idx="8">
                  <c:v>1.7227456258411844E-3</c:v>
                </c:pt>
                <c:pt idx="9">
                  <c:v>4.7375504710632571E-3</c:v>
                </c:pt>
                <c:pt idx="10">
                  <c:v>1.4535666218034994E-3</c:v>
                </c:pt>
                <c:pt idx="11">
                  <c:v>1.2651413189771197E-3</c:v>
                </c:pt>
                <c:pt idx="12">
                  <c:v>1.9246298788694481E-3</c:v>
                </c:pt>
                <c:pt idx="13">
                  <c:v>2.193808882907133E-3</c:v>
                </c:pt>
                <c:pt idx="14">
                  <c:v>1.4535666218034994E-3</c:v>
                </c:pt>
                <c:pt idx="15">
                  <c:v>1.9380888290713323E-3</c:v>
                </c:pt>
                <c:pt idx="16">
                  <c:v>2.395693135935397E-3</c:v>
                </c:pt>
                <c:pt idx="17">
                  <c:v>2.5302826379542394E-3</c:v>
                </c:pt>
                <c:pt idx="18">
                  <c:v>3.1628532974427993E-3</c:v>
                </c:pt>
                <c:pt idx="19">
                  <c:v>2.1467025572005385E-2</c:v>
                </c:pt>
                <c:pt idx="20">
                  <c:v>9.004037685060565E-3</c:v>
                </c:pt>
                <c:pt idx="21">
                  <c:v>1.7496635262449528E-3</c:v>
                </c:pt>
                <c:pt idx="22">
                  <c:v>9.8923283983849263E-3</c:v>
                </c:pt>
                <c:pt idx="23">
                  <c:v>5.6393001345895017E-3</c:v>
                </c:pt>
                <c:pt idx="24">
                  <c:v>3.1763122476446836E-3</c:v>
                </c:pt>
                <c:pt idx="25">
                  <c:v>2.1668909825033646E-3</c:v>
                </c:pt>
                <c:pt idx="26">
                  <c:v>3.5531628532974426E-3</c:v>
                </c:pt>
                <c:pt idx="27">
                  <c:v>2.5706594885598925E-3</c:v>
                </c:pt>
                <c:pt idx="28">
                  <c:v>4.1588156123822341E-3</c:v>
                </c:pt>
                <c:pt idx="29">
                  <c:v>4.7106325706594886E-3</c:v>
                </c:pt>
                <c:pt idx="30">
                  <c:v>1.6958277254374159E-3</c:v>
                </c:pt>
                <c:pt idx="31">
                  <c:v>1.224764468371467E-3</c:v>
                </c:pt>
                <c:pt idx="32">
                  <c:v>2.0592193808882907E-3</c:v>
                </c:pt>
                <c:pt idx="33">
                  <c:v>1.9515477792732168E-3</c:v>
                </c:pt>
                <c:pt idx="34">
                  <c:v>2.4899057873485867E-3</c:v>
                </c:pt>
                <c:pt idx="35">
                  <c:v>2.0592193808882907E-3</c:v>
                </c:pt>
                <c:pt idx="36">
                  <c:v>2.2880215343203231E-3</c:v>
                </c:pt>
                <c:pt idx="37">
                  <c:v>0.10004037685060566</c:v>
                </c:pt>
                <c:pt idx="38">
                  <c:v>1.3324360699865411E-3</c:v>
                </c:pt>
                <c:pt idx="39">
                  <c:v>2.0726783310901749E-3</c:v>
                </c:pt>
                <c:pt idx="40">
                  <c:v>1.7631224764468371E-3</c:v>
                </c:pt>
                <c:pt idx="41">
                  <c:v>1.9515477792732168E-3</c:v>
                </c:pt>
                <c:pt idx="42">
                  <c:v>1.9246298788694481E-3</c:v>
                </c:pt>
                <c:pt idx="43">
                  <c:v>1.5208613728129206E-2</c:v>
                </c:pt>
                <c:pt idx="44">
                  <c:v>2.7187079407806191E-3</c:v>
                </c:pt>
                <c:pt idx="45">
                  <c:v>1.601615074024226E-3</c:v>
                </c:pt>
                <c:pt idx="46">
                  <c:v>1.6419919246298789E-3</c:v>
                </c:pt>
                <c:pt idx="47">
                  <c:v>3.9569313593539705E-3</c:v>
                </c:pt>
                <c:pt idx="48">
                  <c:v>3.3916554508748318E-3</c:v>
                </c:pt>
                <c:pt idx="49">
                  <c:v>1.9246298788694481E-3</c:v>
                </c:pt>
                <c:pt idx="50">
                  <c:v>2.3553162853297443E-3</c:v>
                </c:pt>
                <c:pt idx="51">
                  <c:v>2.2611036339165546E-3</c:v>
                </c:pt>
                <c:pt idx="52">
                  <c:v>3.7429340511440111E-2</c:v>
                </c:pt>
                <c:pt idx="53">
                  <c:v>3.5262449528936741E-3</c:v>
                </c:pt>
                <c:pt idx="54">
                  <c:v>2.1265141318977119E-3</c:v>
                </c:pt>
                <c:pt idx="55">
                  <c:v>1.5477792732166891E-3</c:v>
                </c:pt>
                <c:pt idx="56">
                  <c:v>4.0780619111709287E-3</c:v>
                </c:pt>
                <c:pt idx="57">
                  <c:v>1.5612382234185733E-3</c:v>
                </c:pt>
                <c:pt idx="58">
                  <c:v>2.7590847913862718E-3</c:v>
                </c:pt>
                <c:pt idx="59">
                  <c:v>1.1305518169582773E-3</c:v>
                </c:pt>
                <c:pt idx="60">
                  <c:v>2.6890982503364736E-2</c:v>
                </c:pt>
                <c:pt idx="61">
                  <c:v>1.9919246298788695E-3</c:v>
                </c:pt>
                <c:pt idx="62">
                  <c:v>1.4939434724091521E-3</c:v>
                </c:pt>
                <c:pt idx="63">
                  <c:v>1.9380888290713323E-3</c:v>
                </c:pt>
                <c:pt idx="64">
                  <c:v>1.3458950201884253E-5</c:v>
                </c:pt>
                <c:pt idx="65">
                  <c:v>1.1103633916554509E-2</c:v>
                </c:pt>
                <c:pt idx="66">
                  <c:v>2.4226110363391655E-3</c:v>
                </c:pt>
                <c:pt idx="67">
                  <c:v>1.5208613728129206E-2</c:v>
                </c:pt>
                <c:pt idx="68">
                  <c:v>2.6244952893674295E-3</c:v>
                </c:pt>
                <c:pt idx="69">
                  <c:v>1.224764468371467E-3</c:v>
                </c:pt>
                <c:pt idx="70">
                  <c:v>1.7496635262449528E-4</c:v>
                </c:pt>
                <c:pt idx="71">
                  <c:v>4.8721399730820994E-3</c:v>
                </c:pt>
                <c:pt idx="72">
                  <c:v>1.9784656796769853E-3</c:v>
                </c:pt>
                <c:pt idx="73">
                  <c:v>6.406460296096904E-3</c:v>
                </c:pt>
                <c:pt idx="74">
                  <c:v>2.1265141318977119E-3</c:v>
                </c:pt>
                <c:pt idx="75">
                  <c:v>6.810228802153432E-3</c:v>
                </c:pt>
                <c:pt idx="76">
                  <c:v>1.5746971736204575E-3</c:v>
                </c:pt>
                <c:pt idx="77">
                  <c:v>2.2476446837146704E-3</c:v>
                </c:pt>
                <c:pt idx="78">
                  <c:v>1.4401076716016152E-3</c:v>
                </c:pt>
                <c:pt idx="79">
                  <c:v>1.4804845222072679E-3</c:v>
                </c:pt>
                <c:pt idx="80">
                  <c:v>2.2611036339165546E-3</c:v>
                </c:pt>
                <c:pt idx="81">
                  <c:v>1.9515477792732168E-3</c:v>
                </c:pt>
                <c:pt idx="82">
                  <c:v>2.5841184387617767E-3</c:v>
                </c:pt>
                <c:pt idx="83">
                  <c:v>4.0780619111709287E-3</c:v>
                </c:pt>
                <c:pt idx="84">
                  <c:v>1.6823687752355316E-3</c:v>
                </c:pt>
                <c:pt idx="85">
                  <c:v>1.8707940780619112E-3</c:v>
                </c:pt>
                <c:pt idx="86">
                  <c:v>3.5262449528936741E-3</c:v>
                </c:pt>
                <c:pt idx="87">
                  <c:v>1.8304172274562585E-3</c:v>
                </c:pt>
                <c:pt idx="88">
                  <c:v>3.1090174966352624E-3</c:v>
                </c:pt>
                <c:pt idx="89">
                  <c:v>6.5006729475100946E-3</c:v>
                </c:pt>
                <c:pt idx="90">
                  <c:v>3.405114401076716E-3</c:v>
                </c:pt>
                <c:pt idx="91">
                  <c:v>1.8304172274562585E-3</c:v>
                </c:pt>
                <c:pt idx="92">
                  <c:v>1.7631224764468371E-3</c:v>
                </c:pt>
                <c:pt idx="93">
                  <c:v>2.7321668909825033E-3</c:v>
                </c:pt>
                <c:pt idx="94">
                  <c:v>1.8169582772543742E-3</c:v>
                </c:pt>
                <c:pt idx="95">
                  <c:v>2.1130551816958276E-3</c:v>
                </c:pt>
                <c:pt idx="96">
                  <c:v>1.5881561238223418E-3</c:v>
                </c:pt>
                <c:pt idx="97">
                  <c:v>1.6689098250336474E-3</c:v>
                </c:pt>
                <c:pt idx="98">
                  <c:v>1.4697173620457605E-2</c:v>
                </c:pt>
                <c:pt idx="99">
                  <c:v>2.018842530282638E-3</c:v>
                </c:pt>
                <c:pt idx="100">
                  <c:v>2.1534320323014803E-3</c:v>
                </c:pt>
                <c:pt idx="101">
                  <c:v>2.2341857335127862E-3</c:v>
                </c:pt>
                <c:pt idx="102">
                  <c:v>1.6823687752355316E-3</c:v>
                </c:pt>
                <c:pt idx="103">
                  <c:v>3.405114401076716E-3</c:v>
                </c:pt>
                <c:pt idx="104">
                  <c:v>2.0592193808882907E-3</c:v>
                </c:pt>
                <c:pt idx="105">
                  <c:v>1.2274562584118439E-2</c:v>
                </c:pt>
                <c:pt idx="106">
                  <c:v>1.7631224764468371E-3</c:v>
                </c:pt>
                <c:pt idx="107">
                  <c:v>2.1265141318977119E-3</c:v>
                </c:pt>
                <c:pt idx="108">
                  <c:v>6.9004037685060568E-2</c:v>
                </c:pt>
                <c:pt idx="109">
                  <c:v>2.9205921938088831E-3</c:v>
                </c:pt>
                <c:pt idx="110">
                  <c:v>2.4091520861372812E-3</c:v>
                </c:pt>
                <c:pt idx="111">
                  <c:v>2.5168236877523551E-3</c:v>
                </c:pt>
                <c:pt idx="112">
                  <c:v>6.9313593539703901E-3</c:v>
                </c:pt>
                <c:pt idx="113">
                  <c:v>2.97442799461642E-3</c:v>
                </c:pt>
                <c:pt idx="114">
                  <c:v>2.0592193808882907E-3</c:v>
                </c:pt>
                <c:pt idx="115">
                  <c:v>1.6150740242261105E-3</c:v>
                </c:pt>
                <c:pt idx="116">
                  <c:v>8.7483176312247637E-3</c:v>
                </c:pt>
                <c:pt idx="117">
                  <c:v>9.4078061911170921E-3</c:v>
                </c:pt>
                <c:pt idx="118">
                  <c:v>2.0861372812920592E-3</c:v>
                </c:pt>
                <c:pt idx="119">
                  <c:v>4.7510094212651413E-3</c:v>
                </c:pt>
                <c:pt idx="120">
                  <c:v>1.3593539703903096E-3</c:v>
                </c:pt>
                <c:pt idx="121">
                  <c:v>2.3822341857335128E-3</c:v>
                </c:pt>
                <c:pt idx="122">
                  <c:v>5.1816958277254377E-3</c:v>
                </c:pt>
                <c:pt idx="123">
                  <c:v>4.4145356662180354E-3</c:v>
                </c:pt>
                <c:pt idx="124">
                  <c:v>2.0861372812920592E-3</c:v>
                </c:pt>
                <c:pt idx="125">
                  <c:v>1.5612382234185733E-3</c:v>
                </c:pt>
                <c:pt idx="126">
                  <c:v>6.6083445491251685E-3</c:v>
                </c:pt>
                <c:pt idx="127">
                  <c:v>1.9380888290713323E-3</c:v>
                </c:pt>
                <c:pt idx="128">
                  <c:v>1.7631224764468371E-3</c:v>
                </c:pt>
                <c:pt idx="129">
                  <c:v>4.2395693135935395E-3</c:v>
                </c:pt>
                <c:pt idx="130">
                  <c:v>1.7631224764468371E-3</c:v>
                </c:pt>
                <c:pt idx="131">
                  <c:v>1.3257065948855989E-2</c:v>
                </c:pt>
                <c:pt idx="132">
                  <c:v>2.5033647375504709E-3</c:v>
                </c:pt>
                <c:pt idx="133">
                  <c:v>1.3189771197846568E-3</c:v>
                </c:pt>
                <c:pt idx="134">
                  <c:v>2.449528936742934E-3</c:v>
                </c:pt>
                <c:pt idx="135">
                  <c:v>2.2341857335127862E-3</c:v>
                </c:pt>
                <c:pt idx="136">
                  <c:v>4.3337819650067291E-3</c:v>
                </c:pt>
                <c:pt idx="137">
                  <c:v>9.8654104979811579E-3</c:v>
                </c:pt>
                <c:pt idx="138">
                  <c:v>2.2476446837146704E-3</c:v>
                </c:pt>
                <c:pt idx="139">
                  <c:v>1.9111709286675639E-3</c:v>
                </c:pt>
                <c:pt idx="140">
                  <c:v>4.8048452220726783E-3</c:v>
                </c:pt>
                <c:pt idx="141">
                  <c:v>4.2395693135935395E-3</c:v>
                </c:pt>
                <c:pt idx="142">
                  <c:v>4.1641991924629876E-2</c:v>
                </c:pt>
              </c:numCache>
            </c:numRef>
          </c:yVal>
          <c:smooth val="0"/>
          <c:extLst>
            <c:ext xmlns:c16="http://schemas.microsoft.com/office/drawing/2014/chart" uri="{C3380CC4-5D6E-409C-BE32-E72D297353CC}">
              <c16:uniqueId val="{00000007-BB55-40AC-AB3F-0F42B085AFED}"/>
            </c:ext>
          </c:extLst>
        </c:ser>
        <c:ser>
          <c:idx val="4"/>
          <c:order val="4"/>
          <c:tx>
            <c:v>ER HaityTaleCos</c:v>
          </c:tx>
          <c:spPr>
            <a:ln w="25400" cap="rnd">
              <a:noFill/>
              <a:round/>
            </a:ln>
            <a:effectLst/>
          </c:spPr>
          <c:marker>
            <c:symbol val="none"/>
          </c:marker>
          <c:trendline>
            <c:spPr>
              <a:ln w="19050" cap="rnd">
                <a:solidFill>
                  <a:schemeClr val="accent5"/>
                </a:solidFill>
                <a:prstDash val="solid"/>
              </a:ln>
              <a:effectLst/>
            </c:spPr>
            <c:trendlineType val="linear"/>
            <c:dispRSqr val="0"/>
            <c:dispEq val="0"/>
          </c:trendline>
          <c:xVal>
            <c:numRef>
              <c:f>'Hairy Tale Cosmetics_ig'!$M$2:$M$144</c:f>
              <c:numCache>
                <c:formatCode>m/d/yyyy</c:formatCode>
                <c:ptCount val="143"/>
                <c:pt idx="0">
                  <c:v>45454</c:v>
                </c:pt>
                <c:pt idx="1">
                  <c:v>45450</c:v>
                </c:pt>
                <c:pt idx="2">
                  <c:v>45449</c:v>
                </c:pt>
                <c:pt idx="3">
                  <c:v>45448</c:v>
                </c:pt>
                <c:pt idx="4">
                  <c:v>45442</c:v>
                </c:pt>
                <c:pt idx="5">
                  <c:v>45440</c:v>
                </c:pt>
                <c:pt idx="6">
                  <c:v>45439</c:v>
                </c:pt>
                <c:pt idx="7">
                  <c:v>45439</c:v>
                </c:pt>
                <c:pt idx="8">
                  <c:v>45436</c:v>
                </c:pt>
                <c:pt idx="9">
                  <c:v>45434</c:v>
                </c:pt>
                <c:pt idx="10">
                  <c:v>45434</c:v>
                </c:pt>
                <c:pt idx="11">
                  <c:v>45433</c:v>
                </c:pt>
                <c:pt idx="12">
                  <c:v>45430</c:v>
                </c:pt>
                <c:pt idx="13">
                  <c:v>45429</c:v>
                </c:pt>
                <c:pt idx="14">
                  <c:v>45428</c:v>
                </c:pt>
                <c:pt idx="15">
                  <c:v>45427</c:v>
                </c:pt>
                <c:pt idx="16">
                  <c:v>45425</c:v>
                </c:pt>
                <c:pt idx="17">
                  <c:v>45425</c:v>
                </c:pt>
                <c:pt idx="18">
                  <c:v>45423</c:v>
                </c:pt>
                <c:pt idx="19">
                  <c:v>45419</c:v>
                </c:pt>
                <c:pt idx="20">
                  <c:v>45419</c:v>
                </c:pt>
                <c:pt idx="21">
                  <c:v>45412</c:v>
                </c:pt>
                <c:pt idx="22">
                  <c:v>45412</c:v>
                </c:pt>
                <c:pt idx="23">
                  <c:v>45408</c:v>
                </c:pt>
                <c:pt idx="24">
                  <c:v>45405</c:v>
                </c:pt>
                <c:pt idx="25">
                  <c:v>45401</c:v>
                </c:pt>
                <c:pt idx="26">
                  <c:v>45398</c:v>
                </c:pt>
                <c:pt idx="27">
                  <c:v>45397</c:v>
                </c:pt>
                <c:pt idx="28">
                  <c:v>45393</c:v>
                </c:pt>
                <c:pt idx="29">
                  <c:v>45392</c:v>
                </c:pt>
                <c:pt idx="30">
                  <c:v>45391</c:v>
                </c:pt>
                <c:pt idx="31">
                  <c:v>45387</c:v>
                </c:pt>
                <c:pt idx="32">
                  <c:v>45385</c:v>
                </c:pt>
                <c:pt idx="33">
                  <c:v>45381</c:v>
                </c:pt>
                <c:pt idx="34">
                  <c:v>45380</c:v>
                </c:pt>
                <c:pt idx="35">
                  <c:v>45380</c:v>
                </c:pt>
                <c:pt idx="36">
                  <c:v>45378</c:v>
                </c:pt>
                <c:pt idx="37">
                  <c:v>45376</c:v>
                </c:pt>
                <c:pt idx="38">
                  <c:v>45371</c:v>
                </c:pt>
                <c:pt idx="39">
                  <c:v>45369</c:v>
                </c:pt>
                <c:pt idx="40">
                  <c:v>45369</c:v>
                </c:pt>
                <c:pt idx="41">
                  <c:v>45367</c:v>
                </c:pt>
                <c:pt idx="42">
                  <c:v>45367</c:v>
                </c:pt>
                <c:pt idx="43">
                  <c:v>45359</c:v>
                </c:pt>
                <c:pt idx="44">
                  <c:v>45359</c:v>
                </c:pt>
                <c:pt idx="45">
                  <c:v>45358</c:v>
                </c:pt>
                <c:pt idx="46">
                  <c:v>45355</c:v>
                </c:pt>
                <c:pt idx="47">
                  <c:v>45353</c:v>
                </c:pt>
                <c:pt idx="48">
                  <c:v>45344</c:v>
                </c:pt>
                <c:pt idx="49">
                  <c:v>45339</c:v>
                </c:pt>
                <c:pt idx="50">
                  <c:v>45336</c:v>
                </c:pt>
                <c:pt idx="51">
                  <c:v>45333</c:v>
                </c:pt>
                <c:pt idx="52">
                  <c:v>45332</c:v>
                </c:pt>
                <c:pt idx="53">
                  <c:v>45331</c:v>
                </c:pt>
                <c:pt idx="54">
                  <c:v>45328</c:v>
                </c:pt>
                <c:pt idx="55">
                  <c:v>45324</c:v>
                </c:pt>
                <c:pt idx="56">
                  <c:v>45321</c:v>
                </c:pt>
                <c:pt idx="57">
                  <c:v>45318</c:v>
                </c:pt>
                <c:pt idx="58">
                  <c:v>45316</c:v>
                </c:pt>
                <c:pt idx="59">
                  <c:v>45310</c:v>
                </c:pt>
                <c:pt idx="60">
                  <c:v>45309</c:v>
                </c:pt>
                <c:pt idx="61">
                  <c:v>45308</c:v>
                </c:pt>
                <c:pt idx="62">
                  <c:v>45308</c:v>
                </c:pt>
                <c:pt idx="63">
                  <c:v>45307</c:v>
                </c:pt>
                <c:pt idx="64">
                  <c:v>45299</c:v>
                </c:pt>
                <c:pt idx="65">
                  <c:v>45293</c:v>
                </c:pt>
                <c:pt idx="66">
                  <c:v>45287</c:v>
                </c:pt>
                <c:pt idx="67">
                  <c:v>45279</c:v>
                </c:pt>
                <c:pt idx="68">
                  <c:v>45279</c:v>
                </c:pt>
                <c:pt idx="69">
                  <c:v>45278</c:v>
                </c:pt>
                <c:pt idx="70">
                  <c:v>45278</c:v>
                </c:pt>
                <c:pt idx="71">
                  <c:v>45278</c:v>
                </c:pt>
                <c:pt idx="72">
                  <c:v>45276</c:v>
                </c:pt>
                <c:pt idx="73">
                  <c:v>45272</c:v>
                </c:pt>
                <c:pt idx="74">
                  <c:v>45271</c:v>
                </c:pt>
                <c:pt idx="75">
                  <c:v>45271</c:v>
                </c:pt>
                <c:pt idx="76">
                  <c:v>45270</c:v>
                </c:pt>
              </c:numCache>
            </c:numRef>
          </c:xVal>
          <c:yVal>
            <c:numRef>
              <c:f>'Hairy Tale Cosmetics_ig'!$K$2:$K$78</c:f>
              <c:numCache>
                <c:formatCode>0.00%</c:formatCode>
                <c:ptCount val="77"/>
                <c:pt idx="0">
                  <c:v>1.2935323383084577E-3</c:v>
                </c:pt>
                <c:pt idx="1">
                  <c:v>1.5920398009950248E-3</c:v>
                </c:pt>
                <c:pt idx="2">
                  <c:v>1.9154228855721392E-3</c:v>
                </c:pt>
                <c:pt idx="3">
                  <c:v>2.7611940298507462E-3</c:v>
                </c:pt>
                <c:pt idx="4">
                  <c:v>3.4079601990049751E-3</c:v>
                </c:pt>
                <c:pt idx="5">
                  <c:v>2.8606965174129352E-3</c:v>
                </c:pt>
                <c:pt idx="6">
                  <c:v>3.6318407960199005E-3</c:v>
                </c:pt>
                <c:pt idx="7">
                  <c:v>3.656716417910448E-3</c:v>
                </c:pt>
                <c:pt idx="8">
                  <c:v>1.2338308457711443E-2</c:v>
                </c:pt>
                <c:pt idx="9">
                  <c:v>1.6417910447761193E-3</c:v>
                </c:pt>
                <c:pt idx="10">
                  <c:v>2.6119402985074628E-3</c:v>
                </c:pt>
                <c:pt idx="11">
                  <c:v>2.2139303482587064E-3</c:v>
                </c:pt>
                <c:pt idx="12">
                  <c:v>3.880597014925373E-3</c:v>
                </c:pt>
                <c:pt idx="13">
                  <c:v>2.1641791044776119E-3</c:v>
                </c:pt>
                <c:pt idx="14">
                  <c:v>7.2388059701492535E-3</c:v>
                </c:pt>
                <c:pt idx="15">
                  <c:v>2.6368159203980098E-3</c:v>
                </c:pt>
                <c:pt idx="16">
                  <c:v>2.1890547263681594E-3</c:v>
                </c:pt>
                <c:pt idx="17">
                  <c:v>4.8258706467661687E-3</c:v>
                </c:pt>
                <c:pt idx="18">
                  <c:v>2.8855721393034827E-3</c:v>
                </c:pt>
                <c:pt idx="19">
                  <c:v>5.1243781094527366E-3</c:v>
                </c:pt>
                <c:pt idx="20">
                  <c:v>2.4378109452736318E-3</c:v>
                </c:pt>
                <c:pt idx="21">
                  <c:v>3.482587064676617E-3</c:v>
                </c:pt>
                <c:pt idx="22">
                  <c:v>5.149253731343284E-3</c:v>
                </c:pt>
                <c:pt idx="23">
                  <c:v>5.1990049751243781E-3</c:v>
                </c:pt>
                <c:pt idx="24">
                  <c:v>6.5422885572139306E-3</c:v>
                </c:pt>
                <c:pt idx="25">
                  <c:v>3.0597014925373136E-3</c:v>
                </c:pt>
                <c:pt idx="26">
                  <c:v>5.9701492537313433E-3</c:v>
                </c:pt>
                <c:pt idx="27">
                  <c:v>7.8606965174129358E-3</c:v>
                </c:pt>
                <c:pt idx="28">
                  <c:v>3.2835820895522386E-3</c:v>
                </c:pt>
                <c:pt idx="29">
                  <c:v>3.8557213930348259E-3</c:v>
                </c:pt>
                <c:pt idx="30">
                  <c:v>2.9850746268656717E-3</c:v>
                </c:pt>
                <c:pt idx="31">
                  <c:v>4.4278606965174128E-3</c:v>
                </c:pt>
                <c:pt idx="32">
                  <c:v>6.965174129353234E-3</c:v>
                </c:pt>
                <c:pt idx="33">
                  <c:v>3.8557213930348259E-3</c:v>
                </c:pt>
                <c:pt idx="34">
                  <c:v>8.0099502487562188E-3</c:v>
                </c:pt>
                <c:pt idx="35">
                  <c:v>4.1542288557213933E-3</c:v>
                </c:pt>
                <c:pt idx="36">
                  <c:v>3.8557213930348259E-3</c:v>
                </c:pt>
                <c:pt idx="37">
                  <c:v>4.2537313432835823E-3</c:v>
                </c:pt>
                <c:pt idx="38">
                  <c:v>3.6318407960199005E-3</c:v>
                </c:pt>
                <c:pt idx="39">
                  <c:v>3.8308457711442785E-3</c:v>
                </c:pt>
                <c:pt idx="40">
                  <c:v>2.7860696517412937E-3</c:v>
                </c:pt>
                <c:pt idx="41">
                  <c:v>7.1393034825870645E-3</c:v>
                </c:pt>
                <c:pt idx="42">
                  <c:v>3.7562189054726369E-3</c:v>
                </c:pt>
                <c:pt idx="43">
                  <c:v>1.7512437810945275E-2</c:v>
                </c:pt>
                <c:pt idx="44">
                  <c:v>5.0497512437810942E-3</c:v>
                </c:pt>
                <c:pt idx="45">
                  <c:v>6.8159203980099501E-3</c:v>
                </c:pt>
                <c:pt idx="46">
                  <c:v>1.7039800995024876E-2</c:v>
                </c:pt>
                <c:pt idx="47">
                  <c:v>2.3706467661691544E-2</c:v>
                </c:pt>
                <c:pt idx="48">
                  <c:v>7.2388059701492535E-3</c:v>
                </c:pt>
                <c:pt idx="49">
                  <c:v>9.5024875621890544E-3</c:v>
                </c:pt>
                <c:pt idx="50">
                  <c:v>1.0298507462686568E-2</c:v>
                </c:pt>
                <c:pt idx="51">
                  <c:v>5.9950248756218908E-3</c:v>
                </c:pt>
                <c:pt idx="52">
                  <c:v>4.7014925373134332E-3</c:v>
                </c:pt>
                <c:pt idx="53">
                  <c:v>1.0547263681592039E-2</c:v>
                </c:pt>
                <c:pt idx="54">
                  <c:v>6.4179104477611942E-3</c:v>
                </c:pt>
                <c:pt idx="55">
                  <c:v>1.2064676616915423E-2</c:v>
                </c:pt>
                <c:pt idx="56">
                  <c:v>1.3781094527363183E-2</c:v>
                </c:pt>
                <c:pt idx="57">
                  <c:v>5.5472636815920399E-3</c:v>
                </c:pt>
                <c:pt idx="58">
                  <c:v>3.4104477611940298E-2</c:v>
                </c:pt>
                <c:pt idx="59">
                  <c:v>3.7487562189054725E-2</c:v>
                </c:pt>
                <c:pt idx="60">
                  <c:v>5.0000000000000001E-3</c:v>
                </c:pt>
                <c:pt idx="61">
                  <c:v>7.0149253731343286E-2</c:v>
                </c:pt>
                <c:pt idx="62">
                  <c:v>9.9502487562189053E-3</c:v>
                </c:pt>
                <c:pt idx="63">
                  <c:v>2.6815920398009951E-2</c:v>
                </c:pt>
                <c:pt idx="64">
                  <c:v>1.0796019900497512E-2</c:v>
                </c:pt>
                <c:pt idx="65">
                  <c:v>1.6218905472636817E-2</c:v>
                </c:pt>
                <c:pt idx="66">
                  <c:v>1.4228855721393034E-2</c:v>
                </c:pt>
                <c:pt idx="67">
                  <c:v>8.3084577114427866E-3</c:v>
                </c:pt>
                <c:pt idx="68">
                  <c:v>1.263681592039801E-2</c:v>
                </c:pt>
                <c:pt idx="69">
                  <c:v>2.572139303482587E-2</c:v>
                </c:pt>
                <c:pt idx="70">
                  <c:v>6.9900497512437815E-3</c:v>
                </c:pt>
                <c:pt idx="71">
                  <c:v>7.1393034825870645E-3</c:v>
                </c:pt>
                <c:pt idx="72">
                  <c:v>2.9975124378109452E-2</c:v>
                </c:pt>
                <c:pt idx="73">
                  <c:v>9.4776119402985078E-3</c:v>
                </c:pt>
                <c:pt idx="74">
                  <c:v>1.0547263681592039E-2</c:v>
                </c:pt>
                <c:pt idx="75">
                  <c:v>4.8756218905472637E-3</c:v>
                </c:pt>
                <c:pt idx="76">
                  <c:v>2.218905472636816E-2</c:v>
                </c:pt>
              </c:numCache>
            </c:numRef>
          </c:yVal>
          <c:smooth val="0"/>
          <c:extLst>
            <c:ext xmlns:c16="http://schemas.microsoft.com/office/drawing/2014/chart" uri="{C3380CC4-5D6E-409C-BE32-E72D297353CC}">
              <c16:uniqueId val="{00000008-BB55-40AC-AB3F-0F42B085AFED}"/>
            </c:ext>
          </c:extLst>
        </c:ser>
        <c:dLbls>
          <c:showLegendKey val="0"/>
          <c:showVal val="0"/>
          <c:showCatName val="0"/>
          <c:showSerName val="0"/>
          <c:showPercent val="0"/>
          <c:showBubbleSize val="0"/>
        </c:dLbls>
        <c:axId val="259752367"/>
        <c:axId val="259753327"/>
      </c:scatterChart>
      <c:valAx>
        <c:axId val="2597523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9753327"/>
        <c:crosses val="autoZero"/>
        <c:crossBetween val="midCat"/>
      </c:valAx>
      <c:valAx>
        <c:axId val="259753327"/>
        <c:scaling>
          <c:orientation val="minMax"/>
          <c:max val="0.150000000000000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9752367"/>
        <c:crosses val="autoZero"/>
        <c:crossBetween val="midCat"/>
      </c:val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6"/>
        <c:delete val="1"/>
      </c:legendEntry>
      <c:legendEntry>
        <c:idx val="8"/>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Rozkład</a:t>
            </a:r>
            <a:r>
              <a:rPr lang="pl-PL" baseline="0"/>
              <a:t> reakcji dla poszczególnych profili</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percentStacked"/>
        <c:varyColors val="0"/>
        <c:ser>
          <c:idx val="0"/>
          <c:order val="0"/>
          <c:tx>
            <c:strRef>
              <c:f>instagram!$D$6</c:f>
              <c:strCache>
                <c:ptCount val="1"/>
                <c:pt idx="0">
                  <c:v>Lajki</c:v>
                </c:pt>
              </c:strCache>
            </c:strRef>
          </c:tx>
          <c:spPr>
            <a:solidFill>
              <a:schemeClr val="accent1"/>
            </a:solidFill>
            <a:ln>
              <a:noFill/>
            </a:ln>
            <a:effectLst/>
          </c:spPr>
          <c:invertIfNegative val="0"/>
          <c:cat>
            <c:strRef>
              <c:f>instagram!$D$2:$N$2</c:f>
              <c:strCache>
                <c:ptCount val="9"/>
                <c:pt idx="0">
                  <c:v>Miyo</c:v>
                </c:pt>
                <c:pt idx="2">
                  <c:v>YourKaya</c:v>
                </c:pt>
                <c:pt idx="4">
                  <c:v>BasicLab</c:v>
                </c:pt>
                <c:pt idx="6">
                  <c:v>Tołpa</c:v>
                </c:pt>
                <c:pt idx="8">
                  <c:v>Hairy Tail Cosmetics</c:v>
                </c:pt>
              </c:strCache>
            </c:strRef>
          </c:cat>
          <c:val>
            <c:numRef>
              <c:f>(instagram!$E$6,instagram!$G$6:$H$6,instagram!$J$6:$K$6,instagram!$M$6:$N$6,instagram!$P$6:$Q$6)</c:f>
              <c:numCache>
                <c:formatCode>#,##0.00</c:formatCode>
                <c:ptCount val="9"/>
                <c:pt idx="0">
                  <c:v>50580</c:v>
                </c:pt>
                <c:pt idx="1">
                  <c:v>0</c:v>
                </c:pt>
                <c:pt idx="2">
                  <c:v>391526</c:v>
                </c:pt>
                <c:pt idx="3">
                  <c:v>0</c:v>
                </c:pt>
                <c:pt idx="4">
                  <c:v>76226</c:v>
                </c:pt>
                <c:pt idx="5">
                  <c:v>0</c:v>
                </c:pt>
                <c:pt idx="6">
                  <c:v>52753</c:v>
                </c:pt>
                <c:pt idx="7">
                  <c:v>0</c:v>
                </c:pt>
                <c:pt idx="8">
                  <c:v>25648</c:v>
                </c:pt>
              </c:numCache>
            </c:numRef>
          </c:val>
          <c:extLst>
            <c:ext xmlns:c16="http://schemas.microsoft.com/office/drawing/2014/chart" uri="{C3380CC4-5D6E-409C-BE32-E72D297353CC}">
              <c16:uniqueId val="{00000000-B8B8-4E51-940B-1C4B071F28E5}"/>
            </c:ext>
          </c:extLst>
        </c:ser>
        <c:ser>
          <c:idx val="1"/>
          <c:order val="1"/>
          <c:tx>
            <c:strRef>
              <c:f>instagram!$D$7</c:f>
              <c:strCache>
                <c:ptCount val="1"/>
                <c:pt idx="0">
                  <c:v>Komentarze</c:v>
                </c:pt>
              </c:strCache>
            </c:strRef>
          </c:tx>
          <c:spPr>
            <a:solidFill>
              <a:schemeClr val="accent2"/>
            </a:solidFill>
            <a:ln>
              <a:noFill/>
            </a:ln>
            <a:effectLst/>
          </c:spPr>
          <c:invertIfNegative val="0"/>
          <c:cat>
            <c:strRef>
              <c:f>instagram!$D$2:$N$2</c:f>
              <c:strCache>
                <c:ptCount val="9"/>
                <c:pt idx="0">
                  <c:v>Miyo</c:v>
                </c:pt>
                <c:pt idx="2">
                  <c:v>YourKaya</c:v>
                </c:pt>
                <c:pt idx="4">
                  <c:v>BasicLab</c:v>
                </c:pt>
                <c:pt idx="6">
                  <c:v>Tołpa</c:v>
                </c:pt>
                <c:pt idx="8">
                  <c:v>Hairy Tail Cosmetics</c:v>
                </c:pt>
              </c:strCache>
            </c:strRef>
          </c:cat>
          <c:val>
            <c:numRef>
              <c:f>(instagram!$E$7,instagram!$G$7:$H$7,instagram!$J$7:$K$7,instagram!$M$7:$N$7,instagram!$P$7:$Q$7)</c:f>
              <c:numCache>
                <c:formatCode>#,##0.00</c:formatCode>
                <c:ptCount val="9"/>
                <c:pt idx="0">
                  <c:v>4817</c:v>
                </c:pt>
                <c:pt idx="1">
                  <c:v>0</c:v>
                </c:pt>
                <c:pt idx="2">
                  <c:v>6116</c:v>
                </c:pt>
                <c:pt idx="3">
                  <c:v>0</c:v>
                </c:pt>
                <c:pt idx="4">
                  <c:v>15508</c:v>
                </c:pt>
                <c:pt idx="5">
                  <c:v>0</c:v>
                </c:pt>
                <c:pt idx="6">
                  <c:v>2362</c:v>
                </c:pt>
                <c:pt idx="7">
                  <c:v>0</c:v>
                </c:pt>
                <c:pt idx="8">
                  <c:v>2084</c:v>
                </c:pt>
              </c:numCache>
            </c:numRef>
          </c:val>
          <c:extLst>
            <c:ext xmlns:c16="http://schemas.microsoft.com/office/drawing/2014/chart" uri="{C3380CC4-5D6E-409C-BE32-E72D297353CC}">
              <c16:uniqueId val="{00000001-B8B8-4E51-940B-1C4B071F28E5}"/>
            </c:ext>
          </c:extLst>
        </c:ser>
        <c:dLbls>
          <c:showLegendKey val="0"/>
          <c:showVal val="0"/>
          <c:showCatName val="0"/>
          <c:showSerName val="0"/>
          <c:showPercent val="0"/>
          <c:showBubbleSize val="0"/>
        </c:dLbls>
        <c:gapWidth val="150"/>
        <c:overlap val="100"/>
        <c:axId val="1059923567"/>
        <c:axId val="1059924527"/>
      </c:barChart>
      <c:catAx>
        <c:axId val="105992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59924527"/>
        <c:crosses val="autoZero"/>
        <c:auto val="1"/>
        <c:lblAlgn val="ctr"/>
        <c:lblOffset val="100"/>
        <c:noMultiLvlLbl val="0"/>
      </c:catAx>
      <c:valAx>
        <c:axId val="1059924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5992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percentStacked"/>
        <c:varyColors val="0"/>
        <c:ser>
          <c:idx val="0"/>
          <c:order val="0"/>
          <c:tx>
            <c:strRef>
              <c:f>instagram!$D$8</c:f>
              <c:strCache>
                <c:ptCount val="1"/>
                <c:pt idx="0">
                  <c:v>Video</c:v>
                </c:pt>
              </c:strCache>
            </c:strRef>
          </c:tx>
          <c:spPr>
            <a:solidFill>
              <a:schemeClr val="accent1"/>
            </a:solidFill>
            <a:ln>
              <a:noFill/>
            </a:ln>
            <a:effectLst/>
          </c:spPr>
          <c:invertIfNegative val="0"/>
          <c:cat>
            <c:strRef>
              <c:f>instagram!$D$32:$D$36</c:f>
              <c:strCache>
                <c:ptCount val="5"/>
                <c:pt idx="0">
                  <c:v>Miyo</c:v>
                </c:pt>
                <c:pt idx="1">
                  <c:v>YourKaya</c:v>
                </c:pt>
                <c:pt idx="2">
                  <c:v>BasicLab</c:v>
                </c:pt>
                <c:pt idx="3">
                  <c:v>Tołpa</c:v>
                </c:pt>
                <c:pt idx="4">
                  <c:v>Hairy Tail Cosmetics</c:v>
                </c:pt>
              </c:strCache>
            </c:strRef>
          </c:cat>
          <c:val>
            <c:numRef>
              <c:f>(instagram!$E$8,instagram!$H$8,instagram!$K$8,instagram!$N$8,instagram!$Q$8)</c:f>
              <c:numCache>
                <c:formatCode>#,##0.00</c:formatCode>
                <c:ptCount val="5"/>
                <c:pt idx="0">
                  <c:v>77</c:v>
                </c:pt>
                <c:pt idx="1">
                  <c:v>52</c:v>
                </c:pt>
                <c:pt idx="2">
                  <c:v>94</c:v>
                </c:pt>
                <c:pt idx="3">
                  <c:v>40</c:v>
                </c:pt>
                <c:pt idx="4">
                  <c:v>41</c:v>
                </c:pt>
              </c:numCache>
            </c:numRef>
          </c:val>
          <c:extLst>
            <c:ext xmlns:c16="http://schemas.microsoft.com/office/drawing/2014/chart" uri="{C3380CC4-5D6E-409C-BE32-E72D297353CC}">
              <c16:uniqueId val="{00000000-F949-4296-9556-853095C3825B}"/>
            </c:ext>
          </c:extLst>
        </c:ser>
        <c:ser>
          <c:idx val="1"/>
          <c:order val="1"/>
          <c:tx>
            <c:strRef>
              <c:f>instagram!$D$9</c:f>
              <c:strCache>
                <c:ptCount val="1"/>
                <c:pt idx="0">
                  <c:v>Zdjęcia</c:v>
                </c:pt>
              </c:strCache>
            </c:strRef>
          </c:tx>
          <c:spPr>
            <a:solidFill>
              <a:schemeClr val="accent2"/>
            </a:solidFill>
            <a:ln>
              <a:noFill/>
            </a:ln>
            <a:effectLst/>
          </c:spPr>
          <c:invertIfNegative val="0"/>
          <c:cat>
            <c:strRef>
              <c:f>instagram!$D$32:$D$36</c:f>
              <c:strCache>
                <c:ptCount val="5"/>
                <c:pt idx="0">
                  <c:v>Miyo</c:v>
                </c:pt>
                <c:pt idx="1">
                  <c:v>YourKaya</c:v>
                </c:pt>
                <c:pt idx="2">
                  <c:v>BasicLab</c:v>
                </c:pt>
                <c:pt idx="3">
                  <c:v>Tołpa</c:v>
                </c:pt>
                <c:pt idx="4">
                  <c:v>Hairy Tail Cosmetics</c:v>
                </c:pt>
              </c:strCache>
            </c:strRef>
          </c:cat>
          <c:val>
            <c:numRef>
              <c:f>(instagram!$E$9,instagram!$H$9,instagram!$K$9,instagram!$N$9,instagram!$Q$9)</c:f>
              <c:numCache>
                <c:formatCode>#,##0.00</c:formatCode>
                <c:ptCount val="5"/>
                <c:pt idx="0">
                  <c:v>27</c:v>
                </c:pt>
                <c:pt idx="1">
                  <c:v>54</c:v>
                </c:pt>
                <c:pt idx="2">
                  <c:v>15</c:v>
                </c:pt>
                <c:pt idx="3">
                  <c:v>42</c:v>
                </c:pt>
                <c:pt idx="4">
                  <c:v>17</c:v>
                </c:pt>
              </c:numCache>
            </c:numRef>
          </c:val>
          <c:extLst>
            <c:ext xmlns:c16="http://schemas.microsoft.com/office/drawing/2014/chart" uri="{C3380CC4-5D6E-409C-BE32-E72D297353CC}">
              <c16:uniqueId val="{00000001-F949-4296-9556-853095C3825B}"/>
            </c:ext>
          </c:extLst>
        </c:ser>
        <c:ser>
          <c:idx val="2"/>
          <c:order val="2"/>
          <c:tx>
            <c:strRef>
              <c:f>instagram!$D$10</c:f>
              <c:strCache>
                <c:ptCount val="1"/>
                <c:pt idx="0">
                  <c:v>SlajdShow</c:v>
                </c:pt>
              </c:strCache>
            </c:strRef>
          </c:tx>
          <c:spPr>
            <a:solidFill>
              <a:schemeClr val="accent3"/>
            </a:solidFill>
            <a:ln>
              <a:noFill/>
            </a:ln>
            <a:effectLst/>
          </c:spPr>
          <c:invertIfNegative val="0"/>
          <c:cat>
            <c:strRef>
              <c:f>instagram!$D$32:$D$36</c:f>
              <c:strCache>
                <c:ptCount val="5"/>
                <c:pt idx="0">
                  <c:v>Miyo</c:v>
                </c:pt>
                <c:pt idx="1">
                  <c:v>YourKaya</c:v>
                </c:pt>
                <c:pt idx="2">
                  <c:v>BasicLab</c:v>
                </c:pt>
                <c:pt idx="3">
                  <c:v>Tołpa</c:v>
                </c:pt>
                <c:pt idx="4">
                  <c:v>Hairy Tail Cosmetics</c:v>
                </c:pt>
              </c:strCache>
            </c:strRef>
          </c:cat>
          <c:val>
            <c:numRef>
              <c:f>(instagram!$E$10,instagram!$H$10,instagram!$K$10,instagram!$N$10,instagram!$Q$10)</c:f>
              <c:numCache>
                <c:formatCode>#,##0.00</c:formatCode>
                <c:ptCount val="5"/>
                <c:pt idx="0">
                  <c:v>2</c:v>
                </c:pt>
                <c:pt idx="1">
                  <c:v>55</c:v>
                </c:pt>
                <c:pt idx="2">
                  <c:v>80</c:v>
                </c:pt>
                <c:pt idx="3">
                  <c:v>61</c:v>
                </c:pt>
                <c:pt idx="4">
                  <c:v>19</c:v>
                </c:pt>
              </c:numCache>
            </c:numRef>
          </c:val>
          <c:extLst>
            <c:ext xmlns:c16="http://schemas.microsoft.com/office/drawing/2014/chart" uri="{C3380CC4-5D6E-409C-BE32-E72D297353CC}">
              <c16:uniqueId val="{00000002-F949-4296-9556-853095C3825B}"/>
            </c:ext>
          </c:extLst>
        </c:ser>
        <c:dLbls>
          <c:showLegendKey val="0"/>
          <c:showVal val="0"/>
          <c:showCatName val="0"/>
          <c:showSerName val="0"/>
          <c:showPercent val="0"/>
          <c:showBubbleSize val="0"/>
        </c:dLbls>
        <c:gapWidth val="150"/>
        <c:overlap val="100"/>
        <c:axId val="1077831119"/>
        <c:axId val="1077830639"/>
      </c:barChart>
      <c:catAx>
        <c:axId val="107783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77830639"/>
        <c:crosses val="autoZero"/>
        <c:auto val="1"/>
        <c:lblAlgn val="ctr"/>
        <c:lblOffset val="100"/>
        <c:noMultiLvlLbl val="0"/>
      </c:catAx>
      <c:valAx>
        <c:axId val="1077830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7783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Your Kaya insta</c:v>
          </c:tx>
          <c:spPr>
            <a:ln w="25400" cap="rnd">
              <a:noFill/>
              <a:round/>
            </a:ln>
            <a:effectLst/>
          </c:spPr>
          <c:marker>
            <c:symbol val="circle"/>
            <c:size val="5"/>
            <c:spPr>
              <a:solidFill>
                <a:schemeClr val="accent2"/>
              </a:solidFill>
              <a:ln w="9525">
                <a:solidFill>
                  <a:schemeClr val="accent2"/>
                </a:solidFill>
              </a:ln>
              <a:effectLst/>
            </c:spPr>
          </c:marker>
          <c:xVal>
            <c:numRef>
              <c:f>yourKay_insta!$N$2:$N$162</c:f>
              <c:numCache>
                <c:formatCode>m/d/yyyy</c:formatCode>
                <c:ptCount val="161"/>
                <c:pt idx="0">
                  <c:v>45448</c:v>
                </c:pt>
                <c:pt idx="1">
                  <c:v>45447</c:v>
                </c:pt>
                <c:pt idx="2">
                  <c:v>45453</c:v>
                </c:pt>
                <c:pt idx="3">
                  <c:v>45449</c:v>
                </c:pt>
                <c:pt idx="4">
                  <c:v>45450</c:v>
                </c:pt>
                <c:pt idx="5">
                  <c:v>45454</c:v>
                </c:pt>
                <c:pt idx="6">
                  <c:v>45451</c:v>
                </c:pt>
                <c:pt idx="7">
                  <c:v>45447</c:v>
                </c:pt>
                <c:pt idx="8">
                  <c:v>45448</c:v>
                </c:pt>
                <c:pt idx="9">
                  <c:v>45445</c:v>
                </c:pt>
                <c:pt idx="10">
                  <c:v>45442</c:v>
                </c:pt>
                <c:pt idx="11">
                  <c:v>45444</c:v>
                </c:pt>
                <c:pt idx="12">
                  <c:v>45436</c:v>
                </c:pt>
                <c:pt idx="13">
                  <c:v>45438</c:v>
                </c:pt>
                <c:pt idx="14">
                  <c:v>45435</c:v>
                </c:pt>
                <c:pt idx="15">
                  <c:v>45440</c:v>
                </c:pt>
                <c:pt idx="16">
                  <c:v>45441</c:v>
                </c:pt>
                <c:pt idx="17">
                  <c:v>45432</c:v>
                </c:pt>
                <c:pt idx="18">
                  <c:v>45439</c:v>
                </c:pt>
                <c:pt idx="19">
                  <c:v>45441</c:v>
                </c:pt>
                <c:pt idx="20">
                  <c:v>45433</c:v>
                </c:pt>
                <c:pt idx="21">
                  <c:v>45436</c:v>
                </c:pt>
                <c:pt idx="22">
                  <c:v>45441</c:v>
                </c:pt>
                <c:pt idx="23">
                  <c:v>45429</c:v>
                </c:pt>
                <c:pt idx="24">
                  <c:v>45428</c:v>
                </c:pt>
                <c:pt idx="25">
                  <c:v>45424</c:v>
                </c:pt>
                <c:pt idx="26">
                  <c:v>45415</c:v>
                </c:pt>
                <c:pt idx="27">
                  <c:v>45416</c:v>
                </c:pt>
                <c:pt idx="28">
                  <c:v>45420</c:v>
                </c:pt>
                <c:pt idx="29">
                  <c:v>45423</c:v>
                </c:pt>
                <c:pt idx="30">
                  <c:v>45421</c:v>
                </c:pt>
                <c:pt idx="31">
                  <c:v>45427</c:v>
                </c:pt>
                <c:pt idx="32">
                  <c:v>45426</c:v>
                </c:pt>
                <c:pt idx="33">
                  <c:v>45418</c:v>
                </c:pt>
                <c:pt idx="34">
                  <c:v>45413</c:v>
                </c:pt>
                <c:pt idx="35">
                  <c:v>45413</c:v>
                </c:pt>
                <c:pt idx="36">
                  <c:v>45408</c:v>
                </c:pt>
                <c:pt idx="37">
                  <c:v>45404</c:v>
                </c:pt>
                <c:pt idx="38">
                  <c:v>45400</c:v>
                </c:pt>
                <c:pt idx="39">
                  <c:v>45411</c:v>
                </c:pt>
                <c:pt idx="40">
                  <c:v>45403</c:v>
                </c:pt>
                <c:pt idx="41">
                  <c:v>45409</c:v>
                </c:pt>
                <c:pt idx="42">
                  <c:v>45410</c:v>
                </c:pt>
                <c:pt idx="43">
                  <c:v>45404</c:v>
                </c:pt>
                <c:pt idx="44">
                  <c:v>45406</c:v>
                </c:pt>
                <c:pt idx="45">
                  <c:v>45399</c:v>
                </c:pt>
                <c:pt idx="46">
                  <c:v>45397</c:v>
                </c:pt>
                <c:pt idx="47">
                  <c:v>45402</c:v>
                </c:pt>
                <c:pt idx="48">
                  <c:v>45395</c:v>
                </c:pt>
                <c:pt idx="49">
                  <c:v>45391</c:v>
                </c:pt>
                <c:pt idx="50">
                  <c:v>45392</c:v>
                </c:pt>
                <c:pt idx="51">
                  <c:v>45390</c:v>
                </c:pt>
                <c:pt idx="52">
                  <c:v>45392</c:v>
                </c:pt>
                <c:pt idx="53">
                  <c:v>45394</c:v>
                </c:pt>
                <c:pt idx="54">
                  <c:v>45389</c:v>
                </c:pt>
                <c:pt idx="55">
                  <c:v>45390</c:v>
                </c:pt>
                <c:pt idx="56">
                  <c:v>45393</c:v>
                </c:pt>
                <c:pt idx="57">
                  <c:v>45396</c:v>
                </c:pt>
                <c:pt idx="58">
                  <c:v>45387</c:v>
                </c:pt>
                <c:pt idx="59">
                  <c:v>45388</c:v>
                </c:pt>
                <c:pt idx="60">
                  <c:v>45376</c:v>
                </c:pt>
                <c:pt idx="61">
                  <c:v>45372</c:v>
                </c:pt>
                <c:pt idx="62">
                  <c:v>45371</c:v>
                </c:pt>
                <c:pt idx="63">
                  <c:v>45383</c:v>
                </c:pt>
                <c:pt idx="64">
                  <c:v>45374</c:v>
                </c:pt>
                <c:pt idx="65">
                  <c:v>45381</c:v>
                </c:pt>
                <c:pt idx="66">
                  <c:v>45380</c:v>
                </c:pt>
                <c:pt idx="67">
                  <c:v>45380</c:v>
                </c:pt>
                <c:pt idx="68">
                  <c:v>45385</c:v>
                </c:pt>
                <c:pt idx="69">
                  <c:v>45369</c:v>
                </c:pt>
                <c:pt idx="70">
                  <c:v>45378</c:v>
                </c:pt>
                <c:pt idx="71">
                  <c:v>45377</c:v>
                </c:pt>
                <c:pt idx="72">
                  <c:v>45360</c:v>
                </c:pt>
                <c:pt idx="73">
                  <c:v>45366</c:v>
                </c:pt>
                <c:pt idx="74">
                  <c:v>45361</c:v>
                </c:pt>
                <c:pt idx="75">
                  <c:v>45365</c:v>
                </c:pt>
                <c:pt idx="76">
                  <c:v>45368</c:v>
                </c:pt>
                <c:pt idx="77">
                  <c:v>45359</c:v>
                </c:pt>
                <c:pt idx="78">
                  <c:v>45359</c:v>
                </c:pt>
                <c:pt idx="79">
                  <c:v>45363</c:v>
                </c:pt>
                <c:pt idx="80">
                  <c:v>45358</c:v>
                </c:pt>
                <c:pt idx="81">
                  <c:v>45357</c:v>
                </c:pt>
                <c:pt idx="82">
                  <c:v>45367</c:v>
                </c:pt>
                <c:pt idx="83">
                  <c:v>45364</c:v>
                </c:pt>
                <c:pt idx="84">
                  <c:v>45353</c:v>
                </c:pt>
                <c:pt idx="85">
                  <c:v>45356</c:v>
                </c:pt>
                <c:pt idx="86">
                  <c:v>45345</c:v>
                </c:pt>
                <c:pt idx="87">
                  <c:v>45354</c:v>
                </c:pt>
                <c:pt idx="88">
                  <c:v>45352</c:v>
                </c:pt>
                <c:pt idx="89">
                  <c:v>45346</c:v>
                </c:pt>
                <c:pt idx="90">
                  <c:v>45343</c:v>
                </c:pt>
                <c:pt idx="91">
                  <c:v>45350</c:v>
                </c:pt>
                <c:pt idx="92">
                  <c:v>45342</c:v>
                </c:pt>
                <c:pt idx="93">
                  <c:v>45351</c:v>
                </c:pt>
                <c:pt idx="94">
                  <c:v>45338</c:v>
                </c:pt>
                <c:pt idx="95">
                  <c:v>45328</c:v>
                </c:pt>
                <c:pt idx="96">
                  <c:v>45334</c:v>
                </c:pt>
                <c:pt idx="97">
                  <c:v>45322</c:v>
                </c:pt>
                <c:pt idx="98">
                  <c:v>45335</c:v>
                </c:pt>
                <c:pt idx="99">
                  <c:v>45332</c:v>
                </c:pt>
                <c:pt idx="100">
                  <c:v>45332</c:v>
                </c:pt>
                <c:pt idx="101">
                  <c:v>45325</c:v>
                </c:pt>
                <c:pt idx="102">
                  <c:v>45331</c:v>
                </c:pt>
                <c:pt idx="103">
                  <c:v>45333</c:v>
                </c:pt>
                <c:pt idx="104">
                  <c:v>45323</c:v>
                </c:pt>
                <c:pt idx="105">
                  <c:v>45342</c:v>
                </c:pt>
                <c:pt idx="106">
                  <c:v>45315</c:v>
                </c:pt>
                <c:pt idx="107">
                  <c:v>45314</c:v>
                </c:pt>
                <c:pt idx="108">
                  <c:v>45320</c:v>
                </c:pt>
                <c:pt idx="109">
                  <c:v>45315</c:v>
                </c:pt>
                <c:pt idx="110">
                  <c:v>45316</c:v>
                </c:pt>
                <c:pt idx="111">
                  <c:v>45321</c:v>
                </c:pt>
                <c:pt idx="112">
                  <c:v>45321</c:v>
                </c:pt>
                <c:pt idx="113">
                  <c:v>45318</c:v>
                </c:pt>
                <c:pt idx="114">
                  <c:v>45313</c:v>
                </c:pt>
                <c:pt idx="115">
                  <c:v>45317</c:v>
                </c:pt>
                <c:pt idx="116">
                  <c:v>45319</c:v>
                </c:pt>
                <c:pt idx="117">
                  <c:v>45313</c:v>
                </c:pt>
                <c:pt idx="118">
                  <c:v>45305</c:v>
                </c:pt>
                <c:pt idx="119">
                  <c:v>45304</c:v>
                </c:pt>
                <c:pt idx="120">
                  <c:v>45311</c:v>
                </c:pt>
                <c:pt idx="121">
                  <c:v>45312</c:v>
                </c:pt>
                <c:pt idx="122">
                  <c:v>45310</c:v>
                </c:pt>
                <c:pt idx="123">
                  <c:v>45300</c:v>
                </c:pt>
                <c:pt idx="124">
                  <c:v>45308</c:v>
                </c:pt>
                <c:pt idx="125">
                  <c:v>45302</c:v>
                </c:pt>
                <c:pt idx="126">
                  <c:v>45329</c:v>
                </c:pt>
                <c:pt idx="127">
                  <c:v>45301</c:v>
                </c:pt>
                <c:pt idx="128">
                  <c:v>45305</c:v>
                </c:pt>
                <c:pt idx="129">
                  <c:v>45297</c:v>
                </c:pt>
                <c:pt idx="130">
                  <c:v>45298</c:v>
                </c:pt>
                <c:pt idx="131">
                  <c:v>45282</c:v>
                </c:pt>
                <c:pt idx="132">
                  <c:v>45288</c:v>
                </c:pt>
                <c:pt idx="133">
                  <c:v>45290</c:v>
                </c:pt>
                <c:pt idx="134">
                  <c:v>45324</c:v>
                </c:pt>
                <c:pt idx="135">
                  <c:v>45292</c:v>
                </c:pt>
                <c:pt idx="136">
                  <c:v>45295</c:v>
                </c:pt>
                <c:pt idx="137">
                  <c:v>45293</c:v>
                </c:pt>
                <c:pt idx="138">
                  <c:v>45281</c:v>
                </c:pt>
                <c:pt idx="139">
                  <c:v>45291</c:v>
                </c:pt>
                <c:pt idx="140">
                  <c:v>45280</c:v>
                </c:pt>
                <c:pt idx="141">
                  <c:v>45280</c:v>
                </c:pt>
                <c:pt idx="142">
                  <c:v>45271</c:v>
                </c:pt>
                <c:pt idx="143">
                  <c:v>45269</c:v>
                </c:pt>
                <c:pt idx="144">
                  <c:v>45283</c:v>
                </c:pt>
                <c:pt idx="145">
                  <c:v>45279</c:v>
                </c:pt>
                <c:pt idx="146">
                  <c:v>45267</c:v>
                </c:pt>
                <c:pt idx="147">
                  <c:v>45278</c:v>
                </c:pt>
                <c:pt idx="148">
                  <c:v>45268</c:v>
                </c:pt>
                <c:pt idx="149">
                  <c:v>45274</c:v>
                </c:pt>
                <c:pt idx="150">
                  <c:v>45277</c:v>
                </c:pt>
                <c:pt idx="151">
                  <c:v>45272</c:v>
                </c:pt>
                <c:pt idx="152">
                  <c:v>45275</c:v>
                </c:pt>
                <c:pt idx="153">
                  <c:v>45279</c:v>
                </c:pt>
                <c:pt idx="154">
                  <c:v>45292</c:v>
                </c:pt>
                <c:pt idx="155">
                  <c:v>45276</c:v>
                </c:pt>
                <c:pt idx="156">
                  <c:v>45266</c:v>
                </c:pt>
                <c:pt idx="157">
                  <c:v>45262</c:v>
                </c:pt>
                <c:pt idx="158">
                  <c:v>45265</c:v>
                </c:pt>
                <c:pt idx="159">
                  <c:v>45264</c:v>
                </c:pt>
                <c:pt idx="160">
                  <c:v>45261</c:v>
                </c:pt>
              </c:numCache>
            </c:numRef>
          </c:xVal>
          <c:yVal>
            <c:numRef>
              <c:f>yourKay_insta!$Q$2:$Q$162</c:f>
              <c:numCache>
                <c:formatCode>0.00%</c:formatCode>
                <c:ptCount val="161"/>
                <c:pt idx="0">
                  <c:v>2.3300246103363412E-2</c:v>
                </c:pt>
                <c:pt idx="1">
                  <c:v>2.3300246103363412E-2</c:v>
                </c:pt>
                <c:pt idx="2">
                  <c:v>2.3300246103363412E-2</c:v>
                </c:pt>
                <c:pt idx="3">
                  <c:v>2.3300246103363412E-2</c:v>
                </c:pt>
                <c:pt idx="4">
                  <c:v>2.3300246103363412E-2</c:v>
                </c:pt>
                <c:pt idx="5">
                  <c:v>2.3300246103363412E-2</c:v>
                </c:pt>
                <c:pt idx="6">
                  <c:v>2.3300246103363412E-2</c:v>
                </c:pt>
                <c:pt idx="7">
                  <c:v>2.3300246103363412E-2</c:v>
                </c:pt>
                <c:pt idx="8">
                  <c:v>2.3300246103363412E-2</c:v>
                </c:pt>
                <c:pt idx="9">
                  <c:v>2.3300246103363412E-2</c:v>
                </c:pt>
                <c:pt idx="10">
                  <c:v>2.3300246103363412E-2</c:v>
                </c:pt>
                <c:pt idx="11">
                  <c:v>2.3300246103363412E-2</c:v>
                </c:pt>
                <c:pt idx="12">
                  <c:v>2.3300246103363412E-2</c:v>
                </c:pt>
                <c:pt idx="13">
                  <c:v>2.3300246103363412E-2</c:v>
                </c:pt>
                <c:pt idx="14">
                  <c:v>2.3300246103363412E-2</c:v>
                </c:pt>
                <c:pt idx="15">
                  <c:v>2.3300246103363412E-2</c:v>
                </c:pt>
                <c:pt idx="16">
                  <c:v>2.3300246103363412E-2</c:v>
                </c:pt>
                <c:pt idx="17">
                  <c:v>2.3300246103363412E-2</c:v>
                </c:pt>
                <c:pt idx="18">
                  <c:v>2.3300246103363412E-2</c:v>
                </c:pt>
                <c:pt idx="19">
                  <c:v>2.3300246103363412E-2</c:v>
                </c:pt>
                <c:pt idx="20">
                  <c:v>2.3300246103363412E-2</c:v>
                </c:pt>
                <c:pt idx="21">
                  <c:v>2.3300246103363412E-2</c:v>
                </c:pt>
                <c:pt idx="22">
                  <c:v>2.3300246103363412E-2</c:v>
                </c:pt>
                <c:pt idx="23">
                  <c:v>2.3300246103363412E-2</c:v>
                </c:pt>
                <c:pt idx="24">
                  <c:v>2.3300246103363412E-2</c:v>
                </c:pt>
                <c:pt idx="25">
                  <c:v>2.3300246103363412E-2</c:v>
                </c:pt>
                <c:pt idx="26">
                  <c:v>2.3300246103363412E-2</c:v>
                </c:pt>
                <c:pt idx="27">
                  <c:v>2.3300246103363412E-2</c:v>
                </c:pt>
                <c:pt idx="28">
                  <c:v>2.3300246103363412E-2</c:v>
                </c:pt>
                <c:pt idx="29">
                  <c:v>2.3300246103363412E-2</c:v>
                </c:pt>
                <c:pt idx="30">
                  <c:v>2.3300246103363412E-2</c:v>
                </c:pt>
                <c:pt idx="31">
                  <c:v>2.3300246103363412E-2</c:v>
                </c:pt>
                <c:pt idx="32">
                  <c:v>2.3300246103363412E-2</c:v>
                </c:pt>
                <c:pt idx="33">
                  <c:v>2.3300246103363412E-2</c:v>
                </c:pt>
                <c:pt idx="34">
                  <c:v>2.3300246103363412E-2</c:v>
                </c:pt>
                <c:pt idx="35">
                  <c:v>2.3300246103363412E-2</c:v>
                </c:pt>
                <c:pt idx="36">
                  <c:v>2.3300246103363412E-2</c:v>
                </c:pt>
                <c:pt idx="37">
                  <c:v>2.3300246103363412E-2</c:v>
                </c:pt>
                <c:pt idx="38">
                  <c:v>2.3300246103363412E-2</c:v>
                </c:pt>
                <c:pt idx="39">
                  <c:v>2.3300246103363412E-2</c:v>
                </c:pt>
                <c:pt idx="40">
                  <c:v>2.3300246103363412E-2</c:v>
                </c:pt>
                <c:pt idx="41">
                  <c:v>2.3300246103363412E-2</c:v>
                </c:pt>
                <c:pt idx="42">
                  <c:v>2.3300246103363412E-2</c:v>
                </c:pt>
                <c:pt idx="43">
                  <c:v>2.3300246103363412E-2</c:v>
                </c:pt>
                <c:pt idx="44">
                  <c:v>2.3300246103363412E-2</c:v>
                </c:pt>
                <c:pt idx="45">
                  <c:v>2.3300246103363412E-2</c:v>
                </c:pt>
                <c:pt idx="46">
                  <c:v>2.3300246103363412E-2</c:v>
                </c:pt>
                <c:pt idx="47">
                  <c:v>2.3300246103363412E-2</c:v>
                </c:pt>
                <c:pt idx="48">
                  <c:v>2.3300246103363412E-2</c:v>
                </c:pt>
                <c:pt idx="49">
                  <c:v>2.3300246103363412E-2</c:v>
                </c:pt>
                <c:pt idx="50">
                  <c:v>2.3300246103363412E-2</c:v>
                </c:pt>
                <c:pt idx="51">
                  <c:v>2.3300246103363412E-2</c:v>
                </c:pt>
                <c:pt idx="52">
                  <c:v>2.3300246103363412E-2</c:v>
                </c:pt>
                <c:pt idx="53">
                  <c:v>2.3300246103363412E-2</c:v>
                </c:pt>
                <c:pt idx="54">
                  <c:v>2.3300246103363412E-2</c:v>
                </c:pt>
                <c:pt idx="55">
                  <c:v>2.3300246103363412E-2</c:v>
                </c:pt>
                <c:pt idx="56">
                  <c:v>2.3300246103363412E-2</c:v>
                </c:pt>
                <c:pt idx="57">
                  <c:v>2.3300246103363412E-2</c:v>
                </c:pt>
                <c:pt idx="58">
                  <c:v>2.3300246103363412E-2</c:v>
                </c:pt>
                <c:pt idx="59">
                  <c:v>2.3300246103363412E-2</c:v>
                </c:pt>
                <c:pt idx="60">
                  <c:v>2.3300246103363412E-2</c:v>
                </c:pt>
                <c:pt idx="61">
                  <c:v>2.3300246103363412E-2</c:v>
                </c:pt>
                <c:pt idx="62">
                  <c:v>2.3300246103363412E-2</c:v>
                </c:pt>
                <c:pt idx="63">
                  <c:v>2.3300246103363412E-2</c:v>
                </c:pt>
                <c:pt idx="64">
                  <c:v>2.3300246103363412E-2</c:v>
                </c:pt>
                <c:pt idx="65">
                  <c:v>2.3300246103363412E-2</c:v>
                </c:pt>
                <c:pt idx="66">
                  <c:v>2.3300246103363412E-2</c:v>
                </c:pt>
                <c:pt idx="67">
                  <c:v>2.3300246103363412E-2</c:v>
                </c:pt>
                <c:pt idx="68">
                  <c:v>2.3300246103363412E-2</c:v>
                </c:pt>
                <c:pt idx="69">
                  <c:v>2.3300246103363412E-2</c:v>
                </c:pt>
                <c:pt idx="70">
                  <c:v>2.3300246103363412E-2</c:v>
                </c:pt>
                <c:pt idx="71">
                  <c:v>2.3300246103363412E-2</c:v>
                </c:pt>
                <c:pt idx="72">
                  <c:v>2.3300246103363412E-2</c:v>
                </c:pt>
                <c:pt idx="73">
                  <c:v>2.3300246103363412E-2</c:v>
                </c:pt>
                <c:pt idx="74">
                  <c:v>2.3300246103363412E-2</c:v>
                </c:pt>
                <c:pt idx="75">
                  <c:v>2.3300246103363412E-2</c:v>
                </c:pt>
                <c:pt idx="76">
                  <c:v>2.3300246103363412E-2</c:v>
                </c:pt>
                <c:pt idx="77">
                  <c:v>2.3300246103363412E-2</c:v>
                </c:pt>
                <c:pt idx="78">
                  <c:v>2.3300246103363412E-2</c:v>
                </c:pt>
                <c:pt idx="79">
                  <c:v>2.3300246103363412E-2</c:v>
                </c:pt>
                <c:pt idx="80">
                  <c:v>2.3300246103363412E-2</c:v>
                </c:pt>
                <c:pt idx="81">
                  <c:v>2.3300246103363412E-2</c:v>
                </c:pt>
                <c:pt idx="82">
                  <c:v>2.3300246103363412E-2</c:v>
                </c:pt>
                <c:pt idx="83">
                  <c:v>2.3300246103363412E-2</c:v>
                </c:pt>
                <c:pt idx="84">
                  <c:v>2.3300246103363412E-2</c:v>
                </c:pt>
                <c:pt idx="85">
                  <c:v>2.3300246103363412E-2</c:v>
                </c:pt>
                <c:pt idx="86">
                  <c:v>2.3300246103363412E-2</c:v>
                </c:pt>
                <c:pt idx="87">
                  <c:v>2.3300246103363412E-2</c:v>
                </c:pt>
                <c:pt idx="88">
                  <c:v>2.3300246103363412E-2</c:v>
                </c:pt>
                <c:pt idx="89">
                  <c:v>2.3300246103363412E-2</c:v>
                </c:pt>
                <c:pt idx="90">
                  <c:v>2.3300246103363412E-2</c:v>
                </c:pt>
                <c:pt idx="91">
                  <c:v>2.3300246103363412E-2</c:v>
                </c:pt>
                <c:pt idx="92">
                  <c:v>2.3300246103363412E-2</c:v>
                </c:pt>
                <c:pt idx="93">
                  <c:v>2.3300246103363412E-2</c:v>
                </c:pt>
                <c:pt idx="94">
                  <c:v>2.3300246103363412E-2</c:v>
                </c:pt>
                <c:pt idx="95">
                  <c:v>2.3300246103363412E-2</c:v>
                </c:pt>
                <c:pt idx="96">
                  <c:v>2.3300246103363412E-2</c:v>
                </c:pt>
                <c:pt idx="97">
                  <c:v>2.3300246103363412E-2</c:v>
                </c:pt>
                <c:pt idx="98">
                  <c:v>2.3300246103363412E-2</c:v>
                </c:pt>
                <c:pt idx="99">
                  <c:v>2.3300246103363412E-2</c:v>
                </c:pt>
                <c:pt idx="100">
                  <c:v>2.3300246103363412E-2</c:v>
                </c:pt>
                <c:pt idx="101">
                  <c:v>2.3300246103363412E-2</c:v>
                </c:pt>
                <c:pt idx="102">
                  <c:v>2.3300246103363412E-2</c:v>
                </c:pt>
                <c:pt idx="103">
                  <c:v>2.3300246103363412E-2</c:v>
                </c:pt>
                <c:pt idx="104">
                  <c:v>2.3300246103363412E-2</c:v>
                </c:pt>
                <c:pt idx="105">
                  <c:v>2.3300246103363412E-2</c:v>
                </c:pt>
                <c:pt idx="106">
                  <c:v>2.3300246103363412E-2</c:v>
                </c:pt>
                <c:pt idx="107">
                  <c:v>2.3300246103363412E-2</c:v>
                </c:pt>
                <c:pt idx="108">
                  <c:v>2.3300246103363412E-2</c:v>
                </c:pt>
                <c:pt idx="109">
                  <c:v>2.3300246103363412E-2</c:v>
                </c:pt>
                <c:pt idx="110">
                  <c:v>2.3300246103363412E-2</c:v>
                </c:pt>
                <c:pt idx="111">
                  <c:v>2.3300246103363412E-2</c:v>
                </c:pt>
                <c:pt idx="112">
                  <c:v>2.3300246103363412E-2</c:v>
                </c:pt>
                <c:pt idx="113">
                  <c:v>2.3300246103363412E-2</c:v>
                </c:pt>
                <c:pt idx="114">
                  <c:v>2.3300246103363412E-2</c:v>
                </c:pt>
                <c:pt idx="115">
                  <c:v>2.3300246103363412E-2</c:v>
                </c:pt>
                <c:pt idx="116">
                  <c:v>2.3300246103363412E-2</c:v>
                </c:pt>
                <c:pt idx="117">
                  <c:v>2.3300246103363412E-2</c:v>
                </c:pt>
                <c:pt idx="118">
                  <c:v>2.3300246103363412E-2</c:v>
                </c:pt>
                <c:pt idx="119">
                  <c:v>2.3300246103363412E-2</c:v>
                </c:pt>
                <c:pt idx="120">
                  <c:v>2.3300246103363412E-2</c:v>
                </c:pt>
                <c:pt idx="121">
                  <c:v>2.3300246103363412E-2</c:v>
                </c:pt>
                <c:pt idx="122">
                  <c:v>2.3300246103363412E-2</c:v>
                </c:pt>
                <c:pt idx="123">
                  <c:v>2.3300246103363412E-2</c:v>
                </c:pt>
                <c:pt idx="124">
                  <c:v>2.3300246103363412E-2</c:v>
                </c:pt>
                <c:pt idx="125">
                  <c:v>2.3300246103363412E-2</c:v>
                </c:pt>
                <c:pt idx="126">
                  <c:v>2.3300246103363412E-2</c:v>
                </c:pt>
                <c:pt idx="127">
                  <c:v>2.3300246103363412E-2</c:v>
                </c:pt>
                <c:pt idx="128">
                  <c:v>2.3300246103363412E-2</c:v>
                </c:pt>
                <c:pt idx="129">
                  <c:v>2.3300246103363412E-2</c:v>
                </c:pt>
                <c:pt idx="130">
                  <c:v>2.3300246103363412E-2</c:v>
                </c:pt>
                <c:pt idx="131">
                  <c:v>2.3300246103363412E-2</c:v>
                </c:pt>
                <c:pt idx="132">
                  <c:v>2.3300246103363412E-2</c:v>
                </c:pt>
                <c:pt idx="133">
                  <c:v>2.3300246103363412E-2</c:v>
                </c:pt>
                <c:pt idx="134">
                  <c:v>2.3300246103363412E-2</c:v>
                </c:pt>
                <c:pt idx="135">
                  <c:v>2.3300246103363412E-2</c:v>
                </c:pt>
                <c:pt idx="136">
                  <c:v>2.3300246103363412E-2</c:v>
                </c:pt>
                <c:pt idx="137">
                  <c:v>2.3300246103363412E-2</c:v>
                </c:pt>
                <c:pt idx="138">
                  <c:v>2.3300246103363412E-2</c:v>
                </c:pt>
                <c:pt idx="139">
                  <c:v>2.3300246103363412E-2</c:v>
                </c:pt>
                <c:pt idx="140">
                  <c:v>2.3300246103363412E-2</c:v>
                </c:pt>
                <c:pt idx="141">
                  <c:v>2.3300246103363412E-2</c:v>
                </c:pt>
                <c:pt idx="142">
                  <c:v>2.3300246103363412E-2</c:v>
                </c:pt>
                <c:pt idx="143">
                  <c:v>2.3300246103363412E-2</c:v>
                </c:pt>
                <c:pt idx="144">
                  <c:v>2.3300246103363412E-2</c:v>
                </c:pt>
                <c:pt idx="145">
                  <c:v>2.3300246103363412E-2</c:v>
                </c:pt>
                <c:pt idx="146">
                  <c:v>2.3300246103363412E-2</c:v>
                </c:pt>
                <c:pt idx="147">
                  <c:v>2.3300246103363412E-2</c:v>
                </c:pt>
                <c:pt idx="148">
                  <c:v>2.3300246103363412E-2</c:v>
                </c:pt>
                <c:pt idx="149">
                  <c:v>2.3300246103363412E-2</c:v>
                </c:pt>
                <c:pt idx="150">
                  <c:v>2.3300246103363412E-2</c:v>
                </c:pt>
                <c:pt idx="151">
                  <c:v>2.3300246103363412E-2</c:v>
                </c:pt>
                <c:pt idx="152">
                  <c:v>2.3300246103363412E-2</c:v>
                </c:pt>
                <c:pt idx="153">
                  <c:v>2.3300246103363412E-2</c:v>
                </c:pt>
                <c:pt idx="154">
                  <c:v>2.3300246103363412E-2</c:v>
                </c:pt>
                <c:pt idx="155">
                  <c:v>2.3300246103363412E-2</c:v>
                </c:pt>
                <c:pt idx="156">
                  <c:v>2.3300246103363412E-2</c:v>
                </c:pt>
                <c:pt idx="157">
                  <c:v>2.3300246103363412E-2</c:v>
                </c:pt>
                <c:pt idx="158">
                  <c:v>2.3300246103363412E-2</c:v>
                </c:pt>
                <c:pt idx="159">
                  <c:v>2.3300246103363412E-2</c:v>
                </c:pt>
                <c:pt idx="160">
                  <c:v>2.3300246103363412E-2</c:v>
                </c:pt>
              </c:numCache>
            </c:numRef>
          </c:yVal>
          <c:smooth val="0"/>
          <c:extLst>
            <c:ext xmlns:c16="http://schemas.microsoft.com/office/drawing/2014/chart" uri="{C3380CC4-5D6E-409C-BE32-E72D297353CC}">
              <c16:uniqueId val="{00000001-9DDB-415D-9F04-2D2AB8095001}"/>
            </c:ext>
          </c:extLst>
        </c:ser>
        <c:ser>
          <c:idx val="2"/>
          <c:order val="1"/>
          <c:tx>
            <c:v>ER postów z influ</c:v>
          </c:tx>
          <c:spPr>
            <a:ln w="25400" cap="rnd">
              <a:noFill/>
              <a:round/>
            </a:ln>
            <a:effectLst/>
          </c:spPr>
          <c:marker>
            <c:symbol val="square"/>
            <c:size val="5"/>
            <c:spPr>
              <a:solidFill>
                <a:srgbClr val="FF0000"/>
              </a:solidFill>
              <a:ln w="9525">
                <a:solidFill>
                  <a:schemeClr val="accent3"/>
                </a:solidFill>
              </a:ln>
              <a:effectLst/>
            </c:spPr>
          </c:marker>
          <c:xVal>
            <c:numRef>
              <c:f>yourKay_insta!$N$2</c:f>
              <c:numCache>
                <c:formatCode>m/d/yyyy</c:formatCode>
                <c:ptCount val="1"/>
                <c:pt idx="0">
                  <c:v>45448</c:v>
                </c:pt>
              </c:numCache>
            </c:numRef>
          </c:xVal>
          <c:yVal>
            <c:numRef>
              <c:f>yourKay_insta!$AF$2:$AF$162</c:f>
              <c:numCache>
                <c:formatCode>0%</c:formatCode>
                <c:ptCount val="16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1.3132075471698113E-2</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4.3226415094339624E-2</c:v>
                </c:pt>
                <c:pt idx="114">
                  <c:v>#N/A</c:v>
                </c:pt>
                <c:pt idx="115">
                  <c:v>#N/A</c:v>
                </c:pt>
                <c:pt idx="116">
                  <c:v>#N/A</c:v>
                </c:pt>
                <c:pt idx="117">
                  <c:v>1.0018867924528302E-2</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0"/>
          <c:extLst>
            <c:ext xmlns:c16="http://schemas.microsoft.com/office/drawing/2014/chart" uri="{C3380CC4-5D6E-409C-BE32-E72D297353CC}">
              <c16:uniqueId val="{00000002-9DDB-415D-9F04-2D2AB8095001}"/>
            </c:ext>
          </c:extLst>
        </c:ser>
        <c:ser>
          <c:idx val="0"/>
          <c:order val="2"/>
          <c:tx>
            <c:v>Your Kaya</c:v>
          </c:tx>
          <c:spPr>
            <a:ln w="25400" cap="rnd">
              <a:noFill/>
              <a:round/>
            </a:ln>
            <a:effectLst/>
          </c:spPr>
          <c:marker>
            <c:symbol val="circle"/>
            <c:size val="5"/>
            <c:spPr>
              <a:solidFill>
                <a:schemeClr val="accent1"/>
              </a:solidFill>
              <a:ln w="9525">
                <a:solidFill>
                  <a:schemeClr val="accent1"/>
                </a:solidFill>
              </a:ln>
              <a:effectLst/>
            </c:spPr>
          </c:marker>
          <c:xVal>
            <c:numRef>
              <c:f>yourKay_insta!$N$2:$N$162</c:f>
              <c:numCache>
                <c:formatCode>m/d/yyyy</c:formatCode>
                <c:ptCount val="161"/>
                <c:pt idx="0">
                  <c:v>45448</c:v>
                </c:pt>
                <c:pt idx="1">
                  <c:v>45447</c:v>
                </c:pt>
                <c:pt idx="2">
                  <c:v>45453</c:v>
                </c:pt>
                <c:pt idx="3">
                  <c:v>45449</c:v>
                </c:pt>
                <c:pt idx="4">
                  <c:v>45450</c:v>
                </c:pt>
                <c:pt idx="5">
                  <c:v>45454</c:v>
                </c:pt>
                <c:pt idx="6">
                  <c:v>45451</c:v>
                </c:pt>
                <c:pt idx="7">
                  <c:v>45447</c:v>
                </c:pt>
                <c:pt idx="8">
                  <c:v>45448</c:v>
                </c:pt>
                <c:pt idx="9">
                  <c:v>45445</c:v>
                </c:pt>
                <c:pt idx="10">
                  <c:v>45442</c:v>
                </c:pt>
                <c:pt idx="11">
                  <c:v>45444</c:v>
                </c:pt>
                <c:pt idx="12">
                  <c:v>45436</c:v>
                </c:pt>
                <c:pt idx="13">
                  <c:v>45438</c:v>
                </c:pt>
                <c:pt idx="14">
                  <c:v>45435</c:v>
                </c:pt>
                <c:pt idx="15">
                  <c:v>45440</c:v>
                </c:pt>
                <c:pt idx="16">
                  <c:v>45441</c:v>
                </c:pt>
                <c:pt idx="17">
                  <c:v>45432</c:v>
                </c:pt>
                <c:pt idx="18">
                  <c:v>45439</c:v>
                </c:pt>
                <c:pt idx="19">
                  <c:v>45441</c:v>
                </c:pt>
                <c:pt idx="20">
                  <c:v>45433</c:v>
                </c:pt>
                <c:pt idx="21">
                  <c:v>45436</c:v>
                </c:pt>
                <c:pt idx="22">
                  <c:v>45441</c:v>
                </c:pt>
                <c:pt idx="23">
                  <c:v>45429</c:v>
                </c:pt>
                <c:pt idx="24">
                  <c:v>45428</c:v>
                </c:pt>
                <c:pt idx="25">
                  <c:v>45424</c:v>
                </c:pt>
                <c:pt idx="26">
                  <c:v>45415</c:v>
                </c:pt>
                <c:pt idx="27">
                  <c:v>45416</c:v>
                </c:pt>
                <c:pt idx="28">
                  <c:v>45420</c:v>
                </c:pt>
                <c:pt idx="29">
                  <c:v>45423</c:v>
                </c:pt>
                <c:pt idx="30">
                  <c:v>45421</c:v>
                </c:pt>
                <c:pt idx="31">
                  <c:v>45427</c:v>
                </c:pt>
                <c:pt idx="32">
                  <c:v>45426</c:v>
                </c:pt>
                <c:pt idx="33">
                  <c:v>45418</c:v>
                </c:pt>
                <c:pt idx="34">
                  <c:v>45413</c:v>
                </c:pt>
                <c:pt idx="35">
                  <c:v>45413</c:v>
                </c:pt>
                <c:pt idx="36">
                  <c:v>45408</c:v>
                </c:pt>
                <c:pt idx="37">
                  <c:v>45404</c:v>
                </c:pt>
                <c:pt idx="38">
                  <c:v>45400</c:v>
                </c:pt>
                <c:pt idx="39">
                  <c:v>45411</c:v>
                </c:pt>
                <c:pt idx="40">
                  <c:v>45403</c:v>
                </c:pt>
                <c:pt idx="41">
                  <c:v>45409</c:v>
                </c:pt>
                <c:pt idx="42">
                  <c:v>45410</c:v>
                </c:pt>
                <c:pt idx="43">
                  <c:v>45404</c:v>
                </c:pt>
                <c:pt idx="44">
                  <c:v>45406</c:v>
                </c:pt>
                <c:pt idx="45">
                  <c:v>45399</c:v>
                </c:pt>
                <c:pt idx="46">
                  <c:v>45397</c:v>
                </c:pt>
                <c:pt idx="47">
                  <c:v>45402</c:v>
                </c:pt>
                <c:pt idx="48">
                  <c:v>45395</c:v>
                </c:pt>
                <c:pt idx="49">
                  <c:v>45391</c:v>
                </c:pt>
                <c:pt idx="50">
                  <c:v>45392</c:v>
                </c:pt>
                <c:pt idx="51">
                  <c:v>45390</c:v>
                </c:pt>
                <c:pt idx="52">
                  <c:v>45392</c:v>
                </c:pt>
                <c:pt idx="53">
                  <c:v>45394</c:v>
                </c:pt>
                <c:pt idx="54">
                  <c:v>45389</c:v>
                </c:pt>
                <c:pt idx="55">
                  <c:v>45390</c:v>
                </c:pt>
                <c:pt idx="56">
                  <c:v>45393</c:v>
                </c:pt>
                <c:pt idx="57">
                  <c:v>45396</c:v>
                </c:pt>
                <c:pt idx="58">
                  <c:v>45387</c:v>
                </c:pt>
                <c:pt idx="59">
                  <c:v>45388</c:v>
                </c:pt>
                <c:pt idx="60">
                  <c:v>45376</c:v>
                </c:pt>
                <c:pt idx="61">
                  <c:v>45372</c:v>
                </c:pt>
                <c:pt idx="62">
                  <c:v>45371</c:v>
                </c:pt>
                <c:pt idx="63">
                  <c:v>45383</c:v>
                </c:pt>
                <c:pt idx="64">
                  <c:v>45374</c:v>
                </c:pt>
                <c:pt idx="65">
                  <c:v>45381</c:v>
                </c:pt>
                <c:pt idx="66">
                  <c:v>45380</c:v>
                </c:pt>
                <c:pt idx="67">
                  <c:v>45380</c:v>
                </c:pt>
                <c:pt idx="68">
                  <c:v>45385</c:v>
                </c:pt>
                <c:pt idx="69">
                  <c:v>45369</c:v>
                </c:pt>
                <c:pt idx="70">
                  <c:v>45378</c:v>
                </c:pt>
                <c:pt idx="71">
                  <c:v>45377</c:v>
                </c:pt>
                <c:pt idx="72">
                  <c:v>45360</c:v>
                </c:pt>
                <c:pt idx="73">
                  <c:v>45366</c:v>
                </c:pt>
                <c:pt idx="74">
                  <c:v>45361</c:v>
                </c:pt>
                <c:pt idx="75">
                  <c:v>45365</c:v>
                </c:pt>
                <c:pt idx="76">
                  <c:v>45368</c:v>
                </c:pt>
                <c:pt idx="77">
                  <c:v>45359</c:v>
                </c:pt>
                <c:pt idx="78">
                  <c:v>45359</c:v>
                </c:pt>
                <c:pt idx="79">
                  <c:v>45363</c:v>
                </c:pt>
                <c:pt idx="80">
                  <c:v>45358</c:v>
                </c:pt>
                <c:pt idx="81">
                  <c:v>45357</c:v>
                </c:pt>
                <c:pt idx="82">
                  <c:v>45367</c:v>
                </c:pt>
                <c:pt idx="83">
                  <c:v>45364</c:v>
                </c:pt>
                <c:pt idx="84">
                  <c:v>45353</c:v>
                </c:pt>
                <c:pt idx="85">
                  <c:v>45356</c:v>
                </c:pt>
                <c:pt idx="86">
                  <c:v>45345</c:v>
                </c:pt>
                <c:pt idx="87">
                  <c:v>45354</c:v>
                </c:pt>
                <c:pt idx="88">
                  <c:v>45352</c:v>
                </c:pt>
                <c:pt idx="89">
                  <c:v>45346</c:v>
                </c:pt>
                <c:pt idx="90">
                  <c:v>45343</c:v>
                </c:pt>
                <c:pt idx="91">
                  <c:v>45350</c:v>
                </c:pt>
                <c:pt idx="92">
                  <c:v>45342</c:v>
                </c:pt>
                <c:pt idx="93">
                  <c:v>45351</c:v>
                </c:pt>
                <c:pt idx="94">
                  <c:v>45338</c:v>
                </c:pt>
                <c:pt idx="95">
                  <c:v>45328</c:v>
                </c:pt>
                <c:pt idx="96">
                  <c:v>45334</c:v>
                </c:pt>
                <c:pt idx="97">
                  <c:v>45322</c:v>
                </c:pt>
                <c:pt idx="98">
                  <c:v>45335</c:v>
                </c:pt>
                <c:pt idx="99">
                  <c:v>45332</c:v>
                </c:pt>
                <c:pt idx="100">
                  <c:v>45332</c:v>
                </c:pt>
                <c:pt idx="101">
                  <c:v>45325</c:v>
                </c:pt>
                <c:pt idx="102">
                  <c:v>45331</c:v>
                </c:pt>
                <c:pt idx="103">
                  <c:v>45333</c:v>
                </c:pt>
                <c:pt idx="104">
                  <c:v>45323</c:v>
                </c:pt>
                <c:pt idx="105">
                  <c:v>45342</c:v>
                </c:pt>
                <c:pt idx="106">
                  <c:v>45315</c:v>
                </c:pt>
                <c:pt idx="107">
                  <c:v>45314</c:v>
                </c:pt>
                <c:pt idx="108">
                  <c:v>45320</c:v>
                </c:pt>
                <c:pt idx="109">
                  <c:v>45315</c:v>
                </c:pt>
                <c:pt idx="110">
                  <c:v>45316</c:v>
                </c:pt>
                <c:pt idx="111">
                  <c:v>45321</c:v>
                </c:pt>
                <c:pt idx="112">
                  <c:v>45321</c:v>
                </c:pt>
                <c:pt idx="113">
                  <c:v>45318</c:v>
                </c:pt>
                <c:pt idx="114">
                  <c:v>45313</c:v>
                </c:pt>
                <c:pt idx="115">
                  <c:v>45317</c:v>
                </c:pt>
                <c:pt idx="116">
                  <c:v>45319</c:v>
                </c:pt>
                <c:pt idx="117">
                  <c:v>45313</c:v>
                </c:pt>
                <c:pt idx="118">
                  <c:v>45305</c:v>
                </c:pt>
                <c:pt idx="119">
                  <c:v>45304</c:v>
                </c:pt>
                <c:pt idx="120">
                  <c:v>45311</c:v>
                </c:pt>
                <c:pt idx="121">
                  <c:v>45312</c:v>
                </c:pt>
                <c:pt idx="122">
                  <c:v>45310</c:v>
                </c:pt>
                <c:pt idx="123">
                  <c:v>45300</c:v>
                </c:pt>
                <c:pt idx="124">
                  <c:v>45308</c:v>
                </c:pt>
                <c:pt idx="125">
                  <c:v>45302</c:v>
                </c:pt>
                <c:pt idx="126">
                  <c:v>45329</c:v>
                </c:pt>
                <c:pt idx="127">
                  <c:v>45301</c:v>
                </c:pt>
                <c:pt idx="128">
                  <c:v>45305</c:v>
                </c:pt>
                <c:pt idx="129">
                  <c:v>45297</c:v>
                </c:pt>
                <c:pt idx="130">
                  <c:v>45298</c:v>
                </c:pt>
                <c:pt idx="131">
                  <c:v>45282</c:v>
                </c:pt>
                <c:pt idx="132">
                  <c:v>45288</c:v>
                </c:pt>
                <c:pt idx="133">
                  <c:v>45290</c:v>
                </c:pt>
                <c:pt idx="134">
                  <c:v>45324</c:v>
                </c:pt>
                <c:pt idx="135">
                  <c:v>45292</c:v>
                </c:pt>
                <c:pt idx="136">
                  <c:v>45295</c:v>
                </c:pt>
                <c:pt idx="137">
                  <c:v>45293</c:v>
                </c:pt>
                <c:pt idx="138">
                  <c:v>45281</c:v>
                </c:pt>
                <c:pt idx="139">
                  <c:v>45291</c:v>
                </c:pt>
                <c:pt idx="140">
                  <c:v>45280</c:v>
                </c:pt>
                <c:pt idx="141">
                  <c:v>45280</c:v>
                </c:pt>
                <c:pt idx="142">
                  <c:v>45271</c:v>
                </c:pt>
                <c:pt idx="143">
                  <c:v>45269</c:v>
                </c:pt>
                <c:pt idx="144">
                  <c:v>45283</c:v>
                </c:pt>
                <c:pt idx="145">
                  <c:v>45279</c:v>
                </c:pt>
                <c:pt idx="146">
                  <c:v>45267</c:v>
                </c:pt>
                <c:pt idx="147">
                  <c:v>45278</c:v>
                </c:pt>
                <c:pt idx="148">
                  <c:v>45268</c:v>
                </c:pt>
                <c:pt idx="149">
                  <c:v>45274</c:v>
                </c:pt>
                <c:pt idx="150">
                  <c:v>45277</c:v>
                </c:pt>
                <c:pt idx="151">
                  <c:v>45272</c:v>
                </c:pt>
                <c:pt idx="152">
                  <c:v>45275</c:v>
                </c:pt>
                <c:pt idx="153">
                  <c:v>45279</c:v>
                </c:pt>
                <c:pt idx="154">
                  <c:v>45292</c:v>
                </c:pt>
                <c:pt idx="155">
                  <c:v>45276</c:v>
                </c:pt>
                <c:pt idx="156">
                  <c:v>45266</c:v>
                </c:pt>
                <c:pt idx="157">
                  <c:v>45262</c:v>
                </c:pt>
                <c:pt idx="158">
                  <c:v>45265</c:v>
                </c:pt>
                <c:pt idx="159">
                  <c:v>45264</c:v>
                </c:pt>
                <c:pt idx="160">
                  <c:v>45261</c:v>
                </c:pt>
              </c:numCache>
            </c:numRef>
          </c:xVal>
          <c:yVal>
            <c:numRef>
              <c:f>yourKay_insta!$L$2:$L$162</c:f>
              <c:numCache>
                <c:formatCode>0.00%</c:formatCode>
                <c:ptCount val="161"/>
                <c:pt idx="0">
                  <c:v>1.1867924528301887E-2</c:v>
                </c:pt>
                <c:pt idx="1">
                  <c:v>2.3773584905660379E-3</c:v>
                </c:pt>
                <c:pt idx="2">
                  <c:v>1.4349056603773586E-2</c:v>
                </c:pt>
                <c:pt idx="3">
                  <c:v>1.0566037735849057E-3</c:v>
                </c:pt>
                <c:pt idx="4">
                  <c:v>1.7037735849056605E-2</c:v>
                </c:pt>
                <c:pt idx="5">
                  <c:v>1.0188679245283019E-3</c:v>
                </c:pt>
                <c:pt idx="6">
                  <c:v>9.2547169811320763E-3</c:v>
                </c:pt>
                <c:pt idx="7">
                  <c:v>2.7641509433962265E-3</c:v>
                </c:pt>
                <c:pt idx="8">
                  <c:v>4.3773584905660379E-3</c:v>
                </c:pt>
                <c:pt idx="9">
                  <c:v>1.5566037735849057E-2</c:v>
                </c:pt>
                <c:pt idx="10">
                  <c:v>3.9811320754716984E-3</c:v>
                </c:pt>
                <c:pt idx="11">
                  <c:v>2.9528301886792454E-3</c:v>
                </c:pt>
                <c:pt idx="12">
                  <c:v>5.2830188679245287E-3</c:v>
                </c:pt>
                <c:pt idx="13">
                  <c:v>0.1709622641509434</c:v>
                </c:pt>
                <c:pt idx="14">
                  <c:v>2.6226415094339622E-3</c:v>
                </c:pt>
                <c:pt idx="15">
                  <c:v>0.12412264150943396</c:v>
                </c:pt>
                <c:pt idx="16">
                  <c:v>1.6594339622641511E-2</c:v>
                </c:pt>
                <c:pt idx="17">
                  <c:v>8.594339622641509E-3</c:v>
                </c:pt>
                <c:pt idx="18">
                  <c:v>6.0018867924528305E-2</c:v>
                </c:pt>
                <c:pt idx="19">
                  <c:v>4.1320754716981135E-3</c:v>
                </c:pt>
                <c:pt idx="20">
                  <c:v>2.2433962264150942E-2</c:v>
                </c:pt>
                <c:pt idx="21">
                  <c:v>7.5283018867924531E-3</c:v>
                </c:pt>
                <c:pt idx="22">
                  <c:v>3.0867924528301886E-2</c:v>
                </c:pt>
                <c:pt idx="23">
                  <c:v>2.69811320754717E-2</c:v>
                </c:pt>
                <c:pt idx="24">
                  <c:v>3.143396226415094E-2</c:v>
                </c:pt>
                <c:pt idx="25">
                  <c:v>2.2566037735849056E-2</c:v>
                </c:pt>
                <c:pt idx="26">
                  <c:v>6.7547169811320758E-3</c:v>
                </c:pt>
                <c:pt idx="27">
                  <c:v>1.3018867924528303E-3</c:v>
                </c:pt>
                <c:pt idx="28">
                  <c:v>1.3207547169811321E-2</c:v>
                </c:pt>
                <c:pt idx="29">
                  <c:v>6.433962264150943E-3</c:v>
                </c:pt>
                <c:pt idx="30">
                  <c:v>7.3396226415094338E-3</c:v>
                </c:pt>
                <c:pt idx="31">
                  <c:v>3.1509433962264152E-3</c:v>
                </c:pt>
                <c:pt idx="32">
                  <c:v>1.1981132075471698E-3</c:v>
                </c:pt>
                <c:pt idx="33">
                  <c:v>1.2641509433962265E-3</c:v>
                </c:pt>
                <c:pt idx="34">
                  <c:v>4.3773584905660379E-3</c:v>
                </c:pt>
                <c:pt idx="35">
                  <c:v>1.8962264150943396E-2</c:v>
                </c:pt>
                <c:pt idx="36">
                  <c:v>5.7075471698113207E-3</c:v>
                </c:pt>
                <c:pt idx="37">
                  <c:v>1.2169811320754717E-2</c:v>
                </c:pt>
                <c:pt idx="38">
                  <c:v>3.688679245283019E-3</c:v>
                </c:pt>
                <c:pt idx="39">
                  <c:v>9.1603773584905662E-3</c:v>
                </c:pt>
                <c:pt idx="40">
                  <c:v>8.2547169811320754E-3</c:v>
                </c:pt>
                <c:pt idx="41">
                  <c:v>7.8679245283018867E-3</c:v>
                </c:pt>
                <c:pt idx="42">
                  <c:v>0.25575471698113206</c:v>
                </c:pt>
                <c:pt idx="43">
                  <c:v>2.8311320754716981E-2</c:v>
                </c:pt>
                <c:pt idx="44">
                  <c:v>1.9622641509433963E-3</c:v>
                </c:pt>
                <c:pt idx="45">
                  <c:v>1.559433962264151E-2</c:v>
                </c:pt>
                <c:pt idx="46">
                  <c:v>1.5E-3</c:v>
                </c:pt>
                <c:pt idx="47">
                  <c:v>9.8490566037735851E-3</c:v>
                </c:pt>
                <c:pt idx="48">
                  <c:v>2.2452830188679244E-3</c:v>
                </c:pt>
                <c:pt idx="49">
                  <c:v>2.3773584905660377E-2</c:v>
                </c:pt>
                <c:pt idx="50">
                  <c:v>1.5660377358490565E-3</c:v>
                </c:pt>
                <c:pt idx="51">
                  <c:v>2.2264150943396227E-3</c:v>
                </c:pt>
                <c:pt idx="52">
                  <c:v>1.2556603773584906E-2</c:v>
                </c:pt>
                <c:pt idx="53">
                  <c:v>1.3207547169811322E-3</c:v>
                </c:pt>
                <c:pt idx="54">
                  <c:v>6.8584905660377359E-3</c:v>
                </c:pt>
                <c:pt idx="55">
                  <c:v>3.3773584905660379E-3</c:v>
                </c:pt>
                <c:pt idx="56">
                  <c:v>1.0235849056603774E-2</c:v>
                </c:pt>
                <c:pt idx="57">
                  <c:v>1.3924528301886792E-2</c:v>
                </c:pt>
                <c:pt idx="58">
                  <c:v>4.0283018867924526E-3</c:v>
                </c:pt>
                <c:pt idx="59">
                  <c:v>0.20225471698113207</c:v>
                </c:pt>
                <c:pt idx="60">
                  <c:v>5.6509433962264148E-3</c:v>
                </c:pt>
                <c:pt idx="61">
                  <c:v>7.4528301886792455E-3</c:v>
                </c:pt>
                <c:pt idx="62">
                  <c:v>1.3396226415094341E-3</c:v>
                </c:pt>
                <c:pt idx="63">
                  <c:v>1.4132075471698114E-2</c:v>
                </c:pt>
                <c:pt idx="64">
                  <c:v>7.6886792452830191E-3</c:v>
                </c:pt>
                <c:pt idx="65">
                  <c:v>1.3132075471698113E-2</c:v>
                </c:pt>
                <c:pt idx="66">
                  <c:v>4.2924528301886795E-3</c:v>
                </c:pt>
                <c:pt idx="67">
                  <c:v>3.521698113207547E-2</c:v>
                </c:pt>
                <c:pt idx="68">
                  <c:v>3.4905660377358492E-3</c:v>
                </c:pt>
                <c:pt idx="69">
                  <c:v>0.2004622641509434</c:v>
                </c:pt>
                <c:pt idx="70">
                  <c:v>1.7113207547169811E-2</c:v>
                </c:pt>
                <c:pt idx="71">
                  <c:v>3.8867924528301887E-3</c:v>
                </c:pt>
                <c:pt idx="72">
                  <c:v>1.6792452830188678E-2</c:v>
                </c:pt>
                <c:pt idx="73">
                  <c:v>2.9150943396226417E-3</c:v>
                </c:pt>
                <c:pt idx="74">
                  <c:v>2.160377358490566E-3</c:v>
                </c:pt>
                <c:pt idx="75">
                  <c:v>2.5339622641509435E-2</c:v>
                </c:pt>
                <c:pt idx="76">
                  <c:v>5.1698113207547169E-3</c:v>
                </c:pt>
                <c:pt idx="77">
                  <c:v>3.160377358490566E-3</c:v>
                </c:pt>
                <c:pt idx="78">
                  <c:v>8.3396226415094338E-3</c:v>
                </c:pt>
                <c:pt idx="79">
                  <c:v>8.9716981132075477E-3</c:v>
                </c:pt>
                <c:pt idx="80">
                  <c:v>1.4528301886792452E-3</c:v>
                </c:pt>
                <c:pt idx="81">
                  <c:v>1.5773584905660377E-2</c:v>
                </c:pt>
                <c:pt idx="82">
                  <c:v>7.216981132075472E-3</c:v>
                </c:pt>
                <c:pt idx="83">
                  <c:v>0.11113207547169811</c:v>
                </c:pt>
                <c:pt idx="84">
                  <c:v>8.3301886792452838E-3</c:v>
                </c:pt>
                <c:pt idx="85">
                  <c:v>1.9528301886792452E-3</c:v>
                </c:pt>
                <c:pt idx="86">
                  <c:v>2.1320754716981131E-3</c:v>
                </c:pt>
                <c:pt idx="87">
                  <c:v>3.528301886792453E-3</c:v>
                </c:pt>
                <c:pt idx="88">
                  <c:v>3.8301886792452828E-3</c:v>
                </c:pt>
                <c:pt idx="89">
                  <c:v>5.830188679245283E-2</c:v>
                </c:pt>
                <c:pt idx="90">
                  <c:v>3.4150943396226417E-3</c:v>
                </c:pt>
                <c:pt idx="91">
                  <c:v>1.5E-3</c:v>
                </c:pt>
                <c:pt idx="92">
                  <c:v>3.1613207547169814E-2</c:v>
                </c:pt>
                <c:pt idx="93">
                  <c:v>5.9150943396226417E-3</c:v>
                </c:pt>
                <c:pt idx="94">
                  <c:v>0.68706603773584907</c:v>
                </c:pt>
                <c:pt idx="95">
                  <c:v>2.6377358490566039E-2</c:v>
                </c:pt>
                <c:pt idx="96">
                  <c:v>4.3339622641509437E-2</c:v>
                </c:pt>
                <c:pt idx="97">
                  <c:v>5.4056603773584904E-3</c:v>
                </c:pt>
                <c:pt idx="98">
                  <c:v>2.1226415094339621E-2</c:v>
                </c:pt>
                <c:pt idx="99">
                  <c:v>6.6792452830188682E-3</c:v>
                </c:pt>
                <c:pt idx="100">
                  <c:v>2.0773584905660378E-2</c:v>
                </c:pt>
                <c:pt idx="101">
                  <c:v>2.0198113207547171E-2</c:v>
                </c:pt>
                <c:pt idx="102">
                  <c:v>2.2499999999999999E-2</c:v>
                </c:pt>
                <c:pt idx="103">
                  <c:v>1.8490566037735849E-3</c:v>
                </c:pt>
                <c:pt idx="104">
                  <c:v>2.4339622641509433E-3</c:v>
                </c:pt>
                <c:pt idx="105">
                  <c:v>1.7141509433962265E-2</c:v>
                </c:pt>
                <c:pt idx="106">
                  <c:v>7.2452830188679245E-3</c:v>
                </c:pt>
                <c:pt idx="107">
                  <c:v>2.9584905660377359E-2</c:v>
                </c:pt>
                <c:pt idx="108">
                  <c:v>3.7075471698113207E-3</c:v>
                </c:pt>
                <c:pt idx="109">
                  <c:v>8.6226415094339624E-3</c:v>
                </c:pt>
                <c:pt idx="110">
                  <c:v>2.7169811320754719E-3</c:v>
                </c:pt>
                <c:pt idx="111">
                  <c:v>7.7169811320754716E-3</c:v>
                </c:pt>
                <c:pt idx="112">
                  <c:v>2.4292452830188681E-2</c:v>
                </c:pt>
                <c:pt idx="113">
                  <c:v>4.3226415094339624E-2</c:v>
                </c:pt>
                <c:pt idx="114">
                  <c:v>3.3509433962264148E-2</c:v>
                </c:pt>
                <c:pt idx="115">
                  <c:v>3.660377358490566E-3</c:v>
                </c:pt>
                <c:pt idx="116">
                  <c:v>1.0330188679245284E-2</c:v>
                </c:pt>
                <c:pt idx="117">
                  <c:v>1.0018867924528302E-2</c:v>
                </c:pt>
                <c:pt idx="118">
                  <c:v>3.6867924528301885E-2</c:v>
                </c:pt>
                <c:pt idx="119">
                  <c:v>2.5849056603773585E-3</c:v>
                </c:pt>
                <c:pt idx="120">
                  <c:v>4.7547169811320757E-3</c:v>
                </c:pt>
                <c:pt idx="121">
                  <c:v>1.8773584905660376E-3</c:v>
                </c:pt>
                <c:pt idx="122">
                  <c:v>2.2415094339622642E-2</c:v>
                </c:pt>
                <c:pt idx="123">
                  <c:v>1.8028301886792452E-2</c:v>
                </c:pt>
                <c:pt idx="124">
                  <c:v>1.6084905660377357E-2</c:v>
                </c:pt>
                <c:pt idx="125">
                  <c:v>4.9622641509433959E-3</c:v>
                </c:pt>
                <c:pt idx="126">
                  <c:v>1.8783018867924529E-2</c:v>
                </c:pt>
                <c:pt idx="127">
                  <c:v>5.1981132075471694E-3</c:v>
                </c:pt>
                <c:pt idx="128">
                  <c:v>4.5745283018867926E-2</c:v>
                </c:pt>
                <c:pt idx="129">
                  <c:v>1.5179245283018868E-2</c:v>
                </c:pt>
                <c:pt idx="130">
                  <c:v>4.1650943396226416E-2</c:v>
                </c:pt>
                <c:pt idx="131">
                  <c:v>1.5132075471698113E-2</c:v>
                </c:pt>
                <c:pt idx="132">
                  <c:v>6.6320754716981132E-3</c:v>
                </c:pt>
                <c:pt idx="133">
                  <c:v>3.5377358490566039E-3</c:v>
                </c:pt>
                <c:pt idx="134">
                  <c:v>1.7924528301886792E-3</c:v>
                </c:pt>
                <c:pt idx="135">
                  <c:v>2.5943396226415093E-3</c:v>
                </c:pt>
                <c:pt idx="136">
                  <c:v>6.6792452830188682E-3</c:v>
                </c:pt>
                <c:pt idx="137">
                  <c:v>1.7547169811320755E-3</c:v>
                </c:pt>
                <c:pt idx="138">
                  <c:v>1.8235849056603772E-2</c:v>
                </c:pt>
                <c:pt idx="139">
                  <c:v>3.7641509433962266E-3</c:v>
                </c:pt>
                <c:pt idx="140">
                  <c:v>8.952830188679246E-3</c:v>
                </c:pt>
                <c:pt idx="141">
                  <c:v>6.1603773584905661E-3</c:v>
                </c:pt>
                <c:pt idx="142">
                  <c:v>1.0292452830188679E-2</c:v>
                </c:pt>
                <c:pt idx="143">
                  <c:v>2.8113207547169811E-3</c:v>
                </c:pt>
                <c:pt idx="144">
                  <c:v>6.7830188679245283E-3</c:v>
                </c:pt>
                <c:pt idx="145">
                  <c:v>6.216981132075472E-3</c:v>
                </c:pt>
                <c:pt idx="146">
                  <c:v>6.1943396226415093E-2</c:v>
                </c:pt>
                <c:pt idx="147">
                  <c:v>2.69811320754717E-2</c:v>
                </c:pt>
                <c:pt idx="148">
                  <c:v>2.9150943396226417E-3</c:v>
                </c:pt>
                <c:pt idx="149">
                  <c:v>1.6886792452830189E-3</c:v>
                </c:pt>
                <c:pt idx="150">
                  <c:v>2.0066037735849057E-2</c:v>
                </c:pt>
                <c:pt idx="151">
                  <c:v>2.2584905660377359E-2</c:v>
                </c:pt>
                <c:pt idx="152">
                  <c:v>1.2358490566037736E-3</c:v>
                </c:pt>
                <c:pt idx="153">
                  <c:v>3.9811320754716984E-3</c:v>
                </c:pt>
                <c:pt idx="154">
                  <c:v>6.1462264150943399E-2</c:v>
                </c:pt>
                <c:pt idx="155">
                  <c:v>0.14777358490566037</c:v>
                </c:pt>
                <c:pt idx="156">
                  <c:v>1.7924528301886792E-3</c:v>
                </c:pt>
                <c:pt idx="157">
                  <c:v>3.5566037735849055E-3</c:v>
                </c:pt>
                <c:pt idx="158">
                  <c:v>1.2556603773584906E-2</c:v>
                </c:pt>
                <c:pt idx="159">
                  <c:v>1.2820754716981133E-2</c:v>
                </c:pt>
                <c:pt idx="160">
                  <c:v>3.160377358490566E-3</c:v>
                </c:pt>
              </c:numCache>
            </c:numRef>
          </c:yVal>
          <c:smooth val="0"/>
          <c:extLst>
            <c:ext xmlns:c16="http://schemas.microsoft.com/office/drawing/2014/chart" uri="{C3380CC4-5D6E-409C-BE32-E72D297353CC}">
              <c16:uniqueId val="{00000003-9DDB-415D-9F04-2D2AB8095001}"/>
            </c:ext>
          </c:extLst>
        </c:ser>
        <c:dLbls>
          <c:showLegendKey val="0"/>
          <c:showVal val="0"/>
          <c:showCatName val="0"/>
          <c:showSerName val="0"/>
          <c:showPercent val="0"/>
          <c:showBubbleSize val="0"/>
        </c:dLbls>
        <c:axId val="1098097535"/>
        <c:axId val="1098098015"/>
      </c:scatterChart>
      <c:valAx>
        <c:axId val="1098097535"/>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8015"/>
        <c:crosses val="autoZero"/>
        <c:crossBetween val="midCat"/>
      </c:valAx>
      <c:valAx>
        <c:axId val="1098098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BasicLab średnia</c:v>
          </c:tx>
          <c:spPr>
            <a:ln w="25400" cap="rnd">
              <a:noFill/>
              <a:round/>
            </a:ln>
            <a:effectLst/>
          </c:spPr>
          <c:marker>
            <c:symbol val="circle"/>
            <c:size val="5"/>
            <c:spPr>
              <a:solidFill>
                <a:schemeClr val="accent2"/>
              </a:solidFill>
              <a:ln w="9525">
                <a:solidFill>
                  <a:schemeClr val="accent2"/>
                </a:solidFill>
              </a:ln>
              <a:effectLst/>
            </c:spPr>
          </c:marker>
          <c:xVal>
            <c:numRef>
              <c:f>basiclab_ig!$O$2:$O$190</c:f>
              <c:numCache>
                <c:formatCode>m/d/yyyy</c:formatCode>
                <c:ptCount val="189"/>
                <c:pt idx="0">
                  <c:v>45451</c:v>
                </c:pt>
                <c:pt idx="1">
                  <c:v>45446</c:v>
                </c:pt>
                <c:pt idx="2">
                  <c:v>45448</c:v>
                </c:pt>
                <c:pt idx="3">
                  <c:v>45454</c:v>
                </c:pt>
                <c:pt idx="4">
                  <c:v>45449</c:v>
                </c:pt>
                <c:pt idx="5">
                  <c:v>45447</c:v>
                </c:pt>
                <c:pt idx="6">
                  <c:v>45453</c:v>
                </c:pt>
                <c:pt idx="7">
                  <c:v>45450</c:v>
                </c:pt>
                <c:pt idx="8">
                  <c:v>45444</c:v>
                </c:pt>
                <c:pt idx="9">
                  <c:v>45452</c:v>
                </c:pt>
                <c:pt idx="10">
                  <c:v>45445</c:v>
                </c:pt>
                <c:pt idx="11">
                  <c:v>45443</c:v>
                </c:pt>
                <c:pt idx="12">
                  <c:v>45440</c:v>
                </c:pt>
                <c:pt idx="13">
                  <c:v>45441</c:v>
                </c:pt>
                <c:pt idx="14">
                  <c:v>45437</c:v>
                </c:pt>
                <c:pt idx="15">
                  <c:v>45439</c:v>
                </c:pt>
                <c:pt idx="16">
                  <c:v>45442</c:v>
                </c:pt>
                <c:pt idx="17">
                  <c:v>45438</c:v>
                </c:pt>
                <c:pt idx="18">
                  <c:v>45435</c:v>
                </c:pt>
                <c:pt idx="19">
                  <c:v>45433</c:v>
                </c:pt>
                <c:pt idx="20">
                  <c:v>45434</c:v>
                </c:pt>
                <c:pt idx="21">
                  <c:v>45431</c:v>
                </c:pt>
                <c:pt idx="22">
                  <c:v>45432</c:v>
                </c:pt>
                <c:pt idx="23">
                  <c:v>45422</c:v>
                </c:pt>
                <c:pt idx="24">
                  <c:v>45427</c:v>
                </c:pt>
                <c:pt idx="25">
                  <c:v>45430</c:v>
                </c:pt>
                <c:pt idx="26">
                  <c:v>45436</c:v>
                </c:pt>
                <c:pt idx="27">
                  <c:v>45421</c:v>
                </c:pt>
                <c:pt idx="28">
                  <c:v>45425</c:v>
                </c:pt>
                <c:pt idx="29">
                  <c:v>45429</c:v>
                </c:pt>
                <c:pt idx="30">
                  <c:v>45424</c:v>
                </c:pt>
                <c:pt idx="31">
                  <c:v>45428</c:v>
                </c:pt>
                <c:pt idx="32">
                  <c:v>45426</c:v>
                </c:pt>
                <c:pt idx="33">
                  <c:v>45423</c:v>
                </c:pt>
                <c:pt idx="34">
                  <c:v>45420</c:v>
                </c:pt>
                <c:pt idx="35">
                  <c:v>45419</c:v>
                </c:pt>
                <c:pt idx="36">
                  <c:v>45408</c:v>
                </c:pt>
                <c:pt idx="37">
                  <c:v>45412</c:v>
                </c:pt>
                <c:pt idx="38">
                  <c:v>45417</c:v>
                </c:pt>
                <c:pt idx="39">
                  <c:v>45415</c:v>
                </c:pt>
                <c:pt idx="40">
                  <c:v>45410</c:v>
                </c:pt>
                <c:pt idx="41">
                  <c:v>45411</c:v>
                </c:pt>
                <c:pt idx="42">
                  <c:v>45416</c:v>
                </c:pt>
                <c:pt idx="43">
                  <c:v>45407</c:v>
                </c:pt>
                <c:pt idx="44">
                  <c:v>45418</c:v>
                </c:pt>
                <c:pt idx="45">
                  <c:v>45409</c:v>
                </c:pt>
                <c:pt idx="46">
                  <c:v>45402</c:v>
                </c:pt>
                <c:pt idx="47">
                  <c:v>45396</c:v>
                </c:pt>
                <c:pt idx="48">
                  <c:v>45404</c:v>
                </c:pt>
                <c:pt idx="49">
                  <c:v>45405</c:v>
                </c:pt>
                <c:pt idx="50">
                  <c:v>45406</c:v>
                </c:pt>
                <c:pt idx="51">
                  <c:v>45400</c:v>
                </c:pt>
                <c:pt idx="52">
                  <c:v>45403</c:v>
                </c:pt>
                <c:pt idx="53">
                  <c:v>45399</c:v>
                </c:pt>
                <c:pt idx="54">
                  <c:v>45395</c:v>
                </c:pt>
                <c:pt idx="55">
                  <c:v>45401</c:v>
                </c:pt>
                <c:pt idx="56">
                  <c:v>45398</c:v>
                </c:pt>
                <c:pt idx="57">
                  <c:v>45397</c:v>
                </c:pt>
                <c:pt idx="58">
                  <c:v>45394</c:v>
                </c:pt>
                <c:pt idx="59">
                  <c:v>45387</c:v>
                </c:pt>
                <c:pt idx="60">
                  <c:v>45386</c:v>
                </c:pt>
                <c:pt idx="61">
                  <c:v>45387</c:v>
                </c:pt>
                <c:pt idx="62">
                  <c:v>45385</c:v>
                </c:pt>
                <c:pt idx="63">
                  <c:v>45384</c:v>
                </c:pt>
                <c:pt idx="64">
                  <c:v>45383</c:v>
                </c:pt>
                <c:pt idx="65">
                  <c:v>45391</c:v>
                </c:pt>
                <c:pt idx="66">
                  <c:v>45388</c:v>
                </c:pt>
                <c:pt idx="67">
                  <c:v>45390</c:v>
                </c:pt>
                <c:pt idx="68">
                  <c:v>45393</c:v>
                </c:pt>
                <c:pt idx="69">
                  <c:v>45392</c:v>
                </c:pt>
                <c:pt idx="70">
                  <c:v>45413</c:v>
                </c:pt>
                <c:pt idx="71">
                  <c:v>45414</c:v>
                </c:pt>
                <c:pt idx="72">
                  <c:v>45380</c:v>
                </c:pt>
                <c:pt idx="73">
                  <c:v>45371</c:v>
                </c:pt>
                <c:pt idx="74">
                  <c:v>45378</c:v>
                </c:pt>
                <c:pt idx="75">
                  <c:v>45381</c:v>
                </c:pt>
                <c:pt idx="76">
                  <c:v>45374</c:v>
                </c:pt>
                <c:pt idx="77">
                  <c:v>45370</c:v>
                </c:pt>
                <c:pt idx="78">
                  <c:v>45377</c:v>
                </c:pt>
                <c:pt idx="79">
                  <c:v>45379</c:v>
                </c:pt>
                <c:pt idx="80">
                  <c:v>45373</c:v>
                </c:pt>
                <c:pt idx="81">
                  <c:v>45376</c:v>
                </c:pt>
                <c:pt idx="82">
                  <c:v>45372</c:v>
                </c:pt>
                <c:pt idx="83">
                  <c:v>45375</c:v>
                </c:pt>
                <c:pt idx="84">
                  <c:v>45363</c:v>
                </c:pt>
                <c:pt idx="85">
                  <c:v>45359</c:v>
                </c:pt>
                <c:pt idx="86">
                  <c:v>45366</c:v>
                </c:pt>
                <c:pt idx="87">
                  <c:v>45365</c:v>
                </c:pt>
                <c:pt idx="88">
                  <c:v>45364</c:v>
                </c:pt>
                <c:pt idx="89">
                  <c:v>45361</c:v>
                </c:pt>
                <c:pt idx="90">
                  <c:v>45362</c:v>
                </c:pt>
                <c:pt idx="91">
                  <c:v>45368</c:v>
                </c:pt>
                <c:pt idx="92">
                  <c:v>45360</c:v>
                </c:pt>
                <c:pt idx="93">
                  <c:v>45358</c:v>
                </c:pt>
                <c:pt idx="94">
                  <c:v>45367</c:v>
                </c:pt>
                <c:pt idx="95">
                  <c:v>45369</c:v>
                </c:pt>
                <c:pt idx="96">
                  <c:v>45356</c:v>
                </c:pt>
                <c:pt idx="97">
                  <c:v>45347</c:v>
                </c:pt>
                <c:pt idx="98">
                  <c:v>45350</c:v>
                </c:pt>
                <c:pt idx="99">
                  <c:v>45354</c:v>
                </c:pt>
                <c:pt idx="100">
                  <c:v>45352</c:v>
                </c:pt>
                <c:pt idx="101">
                  <c:v>45357</c:v>
                </c:pt>
                <c:pt idx="102">
                  <c:v>45351</c:v>
                </c:pt>
                <c:pt idx="103">
                  <c:v>45349</c:v>
                </c:pt>
                <c:pt idx="104">
                  <c:v>45346</c:v>
                </c:pt>
                <c:pt idx="105">
                  <c:v>45348</c:v>
                </c:pt>
                <c:pt idx="106">
                  <c:v>45353</c:v>
                </c:pt>
                <c:pt idx="107">
                  <c:v>45355</c:v>
                </c:pt>
                <c:pt idx="108">
                  <c:v>45345</c:v>
                </c:pt>
                <c:pt idx="109">
                  <c:v>45337</c:v>
                </c:pt>
                <c:pt idx="110">
                  <c:v>45335</c:v>
                </c:pt>
                <c:pt idx="111">
                  <c:v>45334</c:v>
                </c:pt>
                <c:pt idx="112">
                  <c:v>45344</c:v>
                </c:pt>
                <c:pt idx="113">
                  <c:v>45341</c:v>
                </c:pt>
                <c:pt idx="114">
                  <c:v>45339</c:v>
                </c:pt>
                <c:pt idx="115">
                  <c:v>45343</c:v>
                </c:pt>
                <c:pt idx="116">
                  <c:v>45340</c:v>
                </c:pt>
                <c:pt idx="117">
                  <c:v>45338</c:v>
                </c:pt>
                <c:pt idx="118">
                  <c:v>45336</c:v>
                </c:pt>
                <c:pt idx="119">
                  <c:v>45342</c:v>
                </c:pt>
                <c:pt idx="120">
                  <c:v>45322</c:v>
                </c:pt>
                <c:pt idx="121">
                  <c:v>45331</c:v>
                </c:pt>
                <c:pt idx="122">
                  <c:v>45332</c:v>
                </c:pt>
                <c:pt idx="123">
                  <c:v>45330</c:v>
                </c:pt>
                <c:pt idx="124">
                  <c:v>45328</c:v>
                </c:pt>
                <c:pt idx="125">
                  <c:v>45323</c:v>
                </c:pt>
                <c:pt idx="126">
                  <c:v>45324</c:v>
                </c:pt>
                <c:pt idx="127">
                  <c:v>45329</c:v>
                </c:pt>
                <c:pt idx="128">
                  <c:v>45326</c:v>
                </c:pt>
                <c:pt idx="129">
                  <c:v>45333</c:v>
                </c:pt>
                <c:pt idx="130">
                  <c:v>45325</c:v>
                </c:pt>
                <c:pt idx="131">
                  <c:v>45327</c:v>
                </c:pt>
                <c:pt idx="132">
                  <c:v>45316</c:v>
                </c:pt>
                <c:pt idx="133">
                  <c:v>45321</c:v>
                </c:pt>
                <c:pt idx="134">
                  <c:v>45319</c:v>
                </c:pt>
                <c:pt idx="135">
                  <c:v>45313</c:v>
                </c:pt>
                <c:pt idx="136">
                  <c:v>45315</c:v>
                </c:pt>
                <c:pt idx="137">
                  <c:v>45311</c:v>
                </c:pt>
                <c:pt idx="138">
                  <c:v>45312</c:v>
                </c:pt>
                <c:pt idx="139">
                  <c:v>45317</c:v>
                </c:pt>
                <c:pt idx="140">
                  <c:v>45320</c:v>
                </c:pt>
                <c:pt idx="141">
                  <c:v>45318</c:v>
                </c:pt>
                <c:pt idx="142">
                  <c:v>45310</c:v>
                </c:pt>
                <c:pt idx="143">
                  <c:v>45314</c:v>
                </c:pt>
                <c:pt idx="144">
                  <c:v>45303</c:v>
                </c:pt>
                <c:pt idx="145">
                  <c:v>45302</c:v>
                </c:pt>
                <c:pt idx="146">
                  <c:v>45301</c:v>
                </c:pt>
                <c:pt idx="147">
                  <c:v>45305</c:v>
                </c:pt>
                <c:pt idx="148">
                  <c:v>45299</c:v>
                </c:pt>
                <c:pt idx="149">
                  <c:v>45308</c:v>
                </c:pt>
                <c:pt idx="150">
                  <c:v>45300</c:v>
                </c:pt>
                <c:pt idx="151">
                  <c:v>45306</c:v>
                </c:pt>
                <c:pt idx="152">
                  <c:v>45307</c:v>
                </c:pt>
                <c:pt idx="153">
                  <c:v>45304</c:v>
                </c:pt>
                <c:pt idx="154">
                  <c:v>45298</c:v>
                </c:pt>
                <c:pt idx="155">
                  <c:v>45309</c:v>
                </c:pt>
                <c:pt idx="156">
                  <c:v>45289</c:v>
                </c:pt>
                <c:pt idx="157">
                  <c:v>45296</c:v>
                </c:pt>
                <c:pt idx="158">
                  <c:v>45293</c:v>
                </c:pt>
                <c:pt idx="159">
                  <c:v>45288</c:v>
                </c:pt>
                <c:pt idx="160">
                  <c:v>45282</c:v>
                </c:pt>
                <c:pt idx="161">
                  <c:v>45290</c:v>
                </c:pt>
                <c:pt idx="162">
                  <c:v>45295</c:v>
                </c:pt>
                <c:pt idx="163">
                  <c:v>45294</c:v>
                </c:pt>
                <c:pt idx="164">
                  <c:v>45297</c:v>
                </c:pt>
                <c:pt idx="165">
                  <c:v>45283</c:v>
                </c:pt>
                <c:pt idx="166">
                  <c:v>45291</c:v>
                </c:pt>
                <c:pt idx="167">
                  <c:v>45287</c:v>
                </c:pt>
                <c:pt idx="168">
                  <c:v>45281</c:v>
                </c:pt>
                <c:pt idx="169">
                  <c:v>45278</c:v>
                </c:pt>
                <c:pt idx="170">
                  <c:v>45277</c:v>
                </c:pt>
                <c:pt idx="171">
                  <c:v>45280</c:v>
                </c:pt>
                <c:pt idx="172">
                  <c:v>45274</c:v>
                </c:pt>
                <c:pt idx="173">
                  <c:v>45272</c:v>
                </c:pt>
                <c:pt idx="174">
                  <c:v>45275</c:v>
                </c:pt>
                <c:pt idx="175">
                  <c:v>45273</c:v>
                </c:pt>
                <c:pt idx="176">
                  <c:v>45270</c:v>
                </c:pt>
                <c:pt idx="177">
                  <c:v>45276</c:v>
                </c:pt>
                <c:pt idx="178">
                  <c:v>45271</c:v>
                </c:pt>
                <c:pt idx="179">
                  <c:v>45279</c:v>
                </c:pt>
                <c:pt idx="180">
                  <c:v>45261</c:v>
                </c:pt>
                <c:pt idx="181">
                  <c:v>45269</c:v>
                </c:pt>
                <c:pt idx="182">
                  <c:v>45264</c:v>
                </c:pt>
                <c:pt idx="183">
                  <c:v>45268</c:v>
                </c:pt>
                <c:pt idx="184">
                  <c:v>45263</c:v>
                </c:pt>
                <c:pt idx="185">
                  <c:v>45265</c:v>
                </c:pt>
                <c:pt idx="186">
                  <c:v>45262</c:v>
                </c:pt>
                <c:pt idx="187">
                  <c:v>45266</c:v>
                </c:pt>
                <c:pt idx="188">
                  <c:v>45267</c:v>
                </c:pt>
              </c:numCache>
            </c:numRef>
          </c:xVal>
          <c:yVal>
            <c:numRef>
              <c:f>basiclab_ig!$R$2:$R$190</c:f>
              <c:numCache>
                <c:formatCode>0.00%</c:formatCode>
                <c:ptCount val="189"/>
                <c:pt idx="0">
                  <c:v>5.6635365153451496E-3</c:v>
                </c:pt>
                <c:pt idx="1">
                  <c:v>5.6635365153451496E-3</c:v>
                </c:pt>
                <c:pt idx="2">
                  <c:v>5.6635365153451496E-3</c:v>
                </c:pt>
                <c:pt idx="3">
                  <c:v>5.6635365153451496E-3</c:v>
                </c:pt>
                <c:pt idx="4">
                  <c:v>5.6635365153451496E-3</c:v>
                </c:pt>
                <c:pt idx="5">
                  <c:v>5.6635365153451496E-3</c:v>
                </c:pt>
                <c:pt idx="6">
                  <c:v>5.6635365153451496E-3</c:v>
                </c:pt>
                <c:pt idx="7">
                  <c:v>5.6635365153451496E-3</c:v>
                </c:pt>
                <c:pt idx="8">
                  <c:v>5.6635365153451496E-3</c:v>
                </c:pt>
                <c:pt idx="9">
                  <c:v>5.6635365153451496E-3</c:v>
                </c:pt>
                <c:pt idx="10">
                  <c:v>5.6635365153451496E-3</c:v>
                </c:pt>
                <c:pt idx="11">
                  <c:v>5.6635365153451496E-3</c:v>
                </c:pt>
                <c:pt idx="12">
                  <c:v>5.6635365153451496E-3</c:v>
                </c:pt>
                <c:pt idx="13">
                  <c:v>5.6635365153451496E-3</c:v>
                </c:pt>
                <c:pt idx="14">
                  <c:v>5.6635365153451496E-3</c:v>
                </c:pt>
                <c:pt idx="15">
                  <c:v>5.6635365153451496E-3</c:v>
                </c:pt>
                <c:pt idx="16">
                  <c:v>5.6635365153451496E-3</c:v>
                </c:pt>
                <c:pt idx="17">
                  <c:v>5.6635365153451496E-3</c:v>
                </c:pt>
                <c:pt idx="18">
                  <c:v>5.6635365153451496E-3</c:v>
                </c:pt>
                <c:pt idx="19">
                  <c:v>5.6635365153451496E-3</c:v>
                </c:pt>
                <c:pt idx="20">
                  <c:v>5.6635365153451496E-3</c:v>
                </c:pt>
                <c:pt idx="21">
                  <c:v>5.6635365153451496E-3</c:v>
                </c:pt>
                <c:pt idx="22">
                  <c:v>5.6635365153451496E-3</c:v>
                </c:pt>
                <c:pt idx="23">
                  <c:v>5.6635365153451496E-3</c:v>
                </c:pt>
                <c:pt idx="24">
                  <c:v>5.6635365153451496E-3</c:v>
                </c:pt>
                <c:pt idx="25">
                  <c:v>5.6635365153451496E-3</c:v>
                </c:pt>
                <c:pt idx="26">
                  <c:v>5.6635365153451496E-3</c:v>
                </c:pt>
                <c:pt idx="27">
                  <c:v>5.6635365153451496E-3</c:v>
                </c:pt>
                <c:pt idx="28">
                  <c:v>5.6635365153451496E-3</c:v>
                </c:pt>
                <c:pt idx="29">
                  <c:v>5.6635365153451496E-3</c:v>
                </c:pt>
                <c:pt idx="30">
                  <c:v>5.6635365153451496E-3</c:v>
                </c:pt>
                <c:pt idx="31">
                  <c:v>5.6635365153451496E-3</c:v>
                </c:pt>
                <c:pt idx="32">
                  <c:v>5.6635365153451496E-3</c:v>
                </c:pt>
                <c:pt idx="33">
                  <c:v>5.6635365153451496E-3</c:v>
                </c:pt>
                <c:pt idx="34">
                  <c:v>5.6635365153451496E-3</c:v>
                </c:pt>
                <c:pt idx="35">
                  <c:v>5.6635365153451496E-3</c:v>
                </c:pt>
                <c:pt idx="36">
                  <c:v>5.6635365153451496E-3</c:v>
                </c:pt>
                <c:pt idx="37">
                  <c:v>5.6635365153451496E-3</c:v>
                </c:pt>
                <c:pt idx="38">
                  <c:v>5.6635365153451496E-3</c:v>
                </c:pt>
                <c:pt idx="39">
                  <c:v>5.6635365153451496E-3</c:v>
                </c:pt>
                <c:pt idx="40">
                  <c:v>5.6635365153451496E-3</c:v>
                </c:pt>
                <c:pt idx="41">
                  <c:v>5.6635365153451496E-3</c:v>
                </c:pt>
                <c:pt idx="42">
                  <c:v>5.6635365153451496E-3</c:v>
                </c:pt>
                <c:pt idx="43">
                  <c:v>5.6635365153451496E-3</c:v>
                </c:pt>
                <c:pt idx="44">
                  <c:v>5.6635365153451496E-3</c:v>
                </c:pt>
                <c:pt idx="45">
                  <c:v>5.6635365153451496E-3</c:v>
                </c:pt>
                <c:pt idx="46">
                  <c:v>5.6635365153451496E-3</c:v>
                </c:pt>
                <c:pt idx="47">
                  <c:v>5.6635365153451496E-3</c:v>
                </c:pt>
                <c:pt idx="48">
                  <c:v>5.6635365153451496E-3</c:v>
                </c:pt>
                <c:pt idx="49">
                  <c:v>5.6635365153451496E-3</c:v>
                </c:pt>
                <c:pt idx="50">
                  <c:v>5.6635365153451496E-3</c:v>
                </c:pt>
                <c:pt idx="51">
                  <c:v>5.6635365153451496E-3</c:v>
                </c:pt>
                <c:pt idx="52">
                  <c:v>5.6635365153451496E-3</c:v>
                </c:pt>
                <c:pt idx="53">
                  <c:v>5.6635365153451496E-3</c:v>
                </c:pt>
                <c:pt idx="54">
                  <c:v>5.6635365153451496E-3</c:v>
                </c:pt>
                <c:pt idx="55">
                  <c:v>5.6635365153451496E-3</c:v>
                </c:pt>
                <c:pt idx="56">
                  <c:v>5.6635365153451496E-3</c:v>
                </c:pt>
                <c:pt idx="57">
                  <c:v>5.6635365153451496E-3</c:v>
                </c:pt>
                <c:pt idx="58">
                  <c:v>5.6635365153451496E-3</c:v>
                </c:pt>
                <c:pt idx="59">
                  <c:v>5.6635365153451496E-3</c:v>
                </c:pt>
                <c:pt idx="60">
                  <c:v>5.6635365153451496E-3</c:v>
                </c:pt>
                <c:pt idx="61">
                  <c:v>5.6635365153451496E-3</c:v>
                </c:pt>
                <c:pt idx="62">
                  <c:v>5.6635365153451496E-3</c:v>
                </c:pt>
                <c:pt idx="63">
                  <c:v>5.6635365153451496E-3</c:v>
                </c:pt>
                <c:pt idx="64">
                  <c:v>5.6635365153451496E-3</c:v>
                </c:pt>
                <c:pt idx="65">
                  <c:v>5.6635365153451496E-3</c:v>
                </c:pt>
                <c:pt idx="66">
                  <c:v>5.6635365153451496E-3</c:v>
                </c:pt>
                <c:pt idx="67">
                  <c:v>5.6635365153451496E-3</c:v>
                </c:pt>
                <c:pt idx="68">
                  <c:v>5.6635365153451496E-3</c:v>
                </c:pt>
                <c:pt idx="69">
                  <c:v>5.6635365153451496E-3</c:v>
                </c:pt>
                <c:pt idx="70">
                  <c:v>5.6635365153451496E-3</c:v>
                </c:pt>
                <c:pt idx="71">
                  <c:v>5.6635365153451496E-3</c:v>
                </c:pt>
                <c:pt idx="72">
                  <c:v>5.6635365153451496E-3</c:v>
                </c:pt>
                <c:pt idx="73">
                  <c:v>5.6635365153451496E-3</c:v>
                </c:pt>
                <c:pt idx="74">
                  <c:v>5.6635365153451496E-3</c:v>
                </c:pt>
                <c:pt idx="75">
                  <c:v>5.6635365153451496E-3</c:v>
                </c:pt>
                <c:pt idx="76">
                  <c:v>5.6635365153451496E-3</c:v>
                </c:pt>
                <c:pt idx="77">
                  <c:v>5.6635365153451496E-3</c:v>
                </c:pt>
                <c:pt idx="78">
                  <c:v>5.6635365153451496E-3</c:v>
                </c:pt>
                <c:pt idx="79">
                  <c:v>5.6635365153451496E-3</c:v>
                </c:pt>
                <c:pt idx="80">
                  <c:v>5.6635365153451496E-3</c:v>
                </c:pt>
                <c:pt idx="81">
                  <c:v>5.6635365153451496E-3</c:v>
                </c:pt>
                <c:pt idx="82">
                  <c:v>5.6635365153451496E-3</c:v>
                </c:pt>
                <c:pt idx="83">
                  <c:v>5.6635365153451496E-3</c:v>
                </c:pt>
                <c:pt idx="84">
                  <c:v>5.6635365153451496E-3</c:v>
                </c:pt>
                <c:pt idx="85">
                  <c:v>5.6635365153451496E-3</c:v>
                </c:pt>
                <c:pt idx="86">
                  <c:v>5.6635365153451496E-3</c:v>
                </c:pt>
                <c:pt idx="87">
                  <c:v>5.6635365153451496E-3</c:v>
                </c:pt>
                <c:pt idx="88">
                  <c:v>5.6635365153451496E-3</c:v>
                </c:pt>
                <c:pt idx="89">
                  <c:v>5.6635365153451496E-3</c:v>
                </c:pt>
                <c:pt idx="90">
                  <c:v>5.6635365153451496E-3</c:v>
                </c:pt>
                <c:pt idx="91">
                  <c:v>5.6635365153451496E-3</c:v>
                </c:pt>
                <c:pt idx="92">
                  <c:v>5.6635365153451496E-3</c:v>
                </c:pt>
                <c:pt idx="93">
                  <c:v>5.6635365153451496E-3</c:v>
                </c:pt>
                <c:pt idx="94">
                  <c:v>5.6635365153451496E-3</c:v>
                </c:pt>
                <c:pt idx="95">
                  <c:v>5.6635365153451496E-3</c:v>
                </c:pt>
                <c:pt idx="96">
                  <c:v>5.6635365153451496E-3</c:v>
                </c:pt>
                <c:pt idx="97">
                  <c:v>5.6635365153451496E-3</c:v>
                </c:pt>
                <c:pt idx="98">
                  <c:v>5.6635365153451496E-3</c:v>
                </c:pt>
                <c:pt idx="99">
                  <c:v>5.6635365153451496E-3</c:v>
                </c:pt>
                <c:pt idx="100">
                  <c:v>5.6635365153451496E-3</c:v>
                </c:pt>
                <c:pt idx="101">
                  <c:v>5.6635365153451496E-3</c:v>
                </c:pt>
                <c:pt idx="102">
                  <c:v>5.6635365153451496E-3</c:v>
                </c:pt>
                <c:pt idx="103">
                  <c:v>5.6635365153451496E-3</c:v>
                </c:pt>
                <c:pt idx="104">
                  <c:v>5.6635365153451496E-3</c:v>
                </c:pt>
                <c:pt idx="105">
                  <c:v>5.6635365153451496E-3</c:v>
                </c:pt>
                <c:pt idx="106">
                  <c:v>5.6635365153451496E-3</c:v>
                </c:pt>
                <c:pt idx="107">
                  <c:v>5.6635365153451496E-3</c:v>
                </c:pt>
                <c:pt idx="108">
                  <c:v>5.6635365153451496E-3</c:v>
                </c:pt>
                <c:pt idx="109">
                  <c:v>5.6635365153451496E-3</c:v>
                </c:pt>
                <c:pt idx="110">
                  <c:v>5.6635365153451496E-3</c:v>
                </c:pt>
                <c:pt idx="111">
                  <c:v>5.6635365153451496E-3</c:v>
                </c:pt>
                <c:pt idx="112">
                  <c:v>5.6635365153451496E-3</c:v>
                </c:pt>
                <c:pt idx="113">
                  <c:v>5.6635365153451496E-3</c:v>
                </c:pt>
                <c:pt idx="114">
                  <c:v>5.6635365153451496E-3</c:v>
                </c:pt>
                <c:pt idx="115">
                  <c:v>5.6635365153451496E-3</c:v>
                </c:pt>
                <c:pt idx="116">
                  <c:v>5.6635365153451496E-3</c:v>
                </c:pt>
                <c:pt idx="117">
                  <c:v>5.6635365153451496E-3</c:v>
                </c:pt>
                <c:pt idx="118">
                  <c:v>5.6635365153451496E-3</c:v>
                </c:pt>
                <c:pt idx="119">
                  <c:v>5.6635365153451496E-3</c:v>
                </c:pt>
                <c:pt idx="120">
                  <c:v>5.6635365153451496E-3</c:v>
                </c:pt>
                <c:pt idx="121">
                  <c:v>5.6635365153451496E-3</c:v>
                </c:pt>
                <c:pt idx="122">
                  <c:v>5.6635365153451496E-3</c:v>
                </c:pt>
                <c:pt idx="123">
                  <c:v>5.6635365153451496E-3</c:v>
                </c:pt>
                <c:pt idx="124">
                  <c:v>5.6635365153451496E-3</c:v>
                </c:pt>
                <c:pt idx="125">
                  <c:v>5.6635365153451496E-3</c:v>
                </c:pt>
                <c:pt idx="126">
                  <c:v>5.6635365153451496E-3</c:v>
                </c:pt>
                <c:pt idx="127">
                  <c:v>5.6635365153451496E-3</c:v>
                </c:pt>
                <c:pt idx="128">
                  <c:v>5.6635365153451496E-3</c:v>
                </c:pt>
                <c:pt idx="129">
                  <c:v>5.6635365153451496E-3</c:v>
                </c:pt>
                <c:pt idx="130">
                  <c:v>5.6635365153451496E-3</c:v>
                </c:pt>
                <c:pt idx="131">
                  <c:v>5.6635365153451496E-3</c:v>
                </c:pt>
                <c:pt idx="132">
                  <c:v>5.6635365153451496E-3</c:v>
                </c:pt>
                <c:pt idx="133">
                  <c:v>5.6635365153451496E-3</c:v>
                </c:pt>
                <c:pt idx="134">
                  <c:v>5.6635365153451496E-3</c:v>
                </c:pt>
                <c:pt idx="135">
                  <c:v>5.6635365153451496E-3</c:v>
                </c:pt>
                <c:pt idx="136">
                  <c:v>5.6635365153451496E-3</c:v>
                </c:pt>
                <c:pt idx="137">
                  <c:v>5.6635365153451496E-3</c:v>
                </c:pt>
                <c:pt idx="138">
                  <c:v>5.6635365153451496E-3</c:v>
                </c:pt>
                <c:pt idx="139">
                  <c:v>5.6635365153451496E-3</c:v>
                </c:pt>
                <c:pt idx="140">
                  <c:v>5.6635365153451496E-3</c:v>
                </c:pt>
                <c:pt idx="141">
                  <c:v>5.6635365153451496E-3</c:v>
                </c:pt>
                <c:pt idx="142">
                  <c:v>5.6635365153451496E-3</c:v>
                </c:pt>
                <c:pt idx="143">
                  <c:v>5.6635365153451496E-3</c:v>
                </c:pt>
                <c:pt idx="144">
                  <c:v>5.6635365153451496E-3</c:v>
                </c:pt>
                <c:pt idx="145">
                  <c:v>5.6635365153451496E-3</c:v>
                </c:pt>
                <c:pt idx="146">
                  <c:v>5.6635365153451496E-3</c:v>
                </c:pt>
                <c:pt idx="147">
                  <c:v>5.6635365153451496E-3</c:v>
                </c:pt>
                <c:pt idx="148">
                  <c:v>5.6635365153451496E-3</c:v>
                </c:pt>
                <c:pt idx="149">
                  <c:v>5.6635365153451496E-3</c:v>
                </c:pt>
                <c:pt idx="150">
                  <c:v>5.6635365153451496E-3</c:v>
                </c:pt>
                <c:pt idx="151">
                  <c:v>5.6635365153451496E-3</c:v>
                </c:pt>
                <c:pt idx="152">
                  <c:v>5.6635365153451496E-3</c:v>
                </c:pt>
                <c:pt idx="153">
                  <c:v>5.6635365153451496E-3</c:v>
                </c:pt>
                <c:pt idx="154">
                  <c:v>5.6635365153451496E-3</c:v>
                </c:pt>
                <c:pt idx="155">
                  <c:v>5.6635365153451496E-3</c:v>
                </c:pt>
                <c:pt idx="156">
                  <c:v>5.6635365153451496E-3</c:v>
                </c:pt>
                <c:pt idx="157">
                  <c:v>5.6635365153451496E-3</c:v>
                </c:pt>
                <c:pt idx="158">
                  <c:v>5.6635365153451496E-3</c:v>
                </c:pt>
                <c:pt idx="159">
                  <c:v>5.6635365153451496E-3</c:v>
                </c:pt>
                <c:pt idx="160">
                  <c:v>5.6635365153451496E-3</c:v>
                </c:pt>
                <c:pt idx="161">
                  <c:v>5.6635365153451496E-3</c:v>
                </c:pt>
                <c:pt idx="162">
                  <c:v>5.6635365153451496E-3</c:v>
                </c:pt>
                <c:pt idx="163">
                  <c:v>5.6635365153451496E-3</c:v>
                </c:pt>
                <c:pt idx="164">
                  <c:v>5.6635365153451496E-3</c:v>
                </c:pt>
                <c:pt idx="165">
                  <c:v>5.6635365153451496E-3</c:v>
                </c:pt>
                <c:pt idx="166">
                  <c:v>5.6635365153451496E-3</c:v>
                </c:pt>
                <c:pt idx="167">
                  <c:v>5.6635365153451496E-3</c:v>
                </c:pt>
                <c:pt idx="168">
                  <c:v>5.6635365153451496E-3</c:v>
                </c:pt>
                <c:pt idx="169">
                  <c:v>5.6635365153451496E-3</c:v>
                </c:pt>
                <c:pt idx="170">
                  <c:v>5.6635365153451496E-3</c:v>
                </c:pt>
                <c:pt idx="171">
                  <c:v>5.6635365153451496E-3</c:v>
                </c:pt>
                <c:pt idx="172">
                  <c:v>5.6635365153451496E-3</c:v>
                </c:pt>
                <c:pt idx="173">
                  <c:v>5.6635365153451496E-3</c:v>
                </c:pt>
                <c:pt idx="174">
                  <c:v>5.6635365153451496E-3</c:v>
                </c:pt>
                <c:pt idx="175">
                  <c:v>5.6635365153451496E-3</c:v>
                </c:pt>
                <c:pt idx="176">
                  <c:v>5.6635365153451496E-3</c:v>
                </c:pt>
                <c:pt idx="177">
                  <c:v>5.6635365153451496E-3</c:v>
                </c:pt>
                <c:pt idx="178">
                  <c:v>5.6635365153451496E-3</c:v>
                </c:pt>
                <c:pt idx="179">
                  <c:v>5.6635365153451496E-3</c:v>
                </c:pt>
                <c:pt idx="180">
                  <c:v>5.6635365153451496E-3</c:v>
                </c:pt>
                <c:pt idx="181">
                  <c:v>5.6635365153451496E-3</c:v>
                </c:pt>
                <c:pt idx="182">
                  <c:v>5.6635365153451496E-3</c:v>
                </c:pt>
                <c:pt idx="183">
                  <c:v>5.6635365153451496E-3</c:v>
                </c:pt>
                <c:pt idx="184">
                  <c:v>5.6635365153451496E-3</c:v>
                </c:pt>
                <c:pt idx="185">
                  <c:v>5.6635365153451496E-3</c:v>
                </c:pt>
                <c:pt idx="186">
                  <c:v>5.6635365153451496E-3</c:v>
                </c:pt>
                <c:pt idx="187">
                  <c:v>5.6635365153451496E-3</c:v>
                </c:pt>
                <c:pt idx="188">
                  <c:v>5.6635365153451496E-3</c:v>
                </c:pt>
              </c:numCache>
            </c:numRef>
          </c:yVal>
          <c:smooth val="0"/>
          <c:extLst>
            <c:ext xmlns:c16="http://schemas.microsoft.com/office/drawing/2014/chart" uri="{C3380CC4-5D6E-409C-BE32-E72D297353CC}">
              <c16:uniqueId val="{00000000-4D7D-4AE3-87E2-8202684BCCD1}"/>
            </c:ext>
          </c:extLst>
        </c:ser>
        <c:ser>
          <c:idx val="0"/>
          <c:order val="1"/>
          <c:tx>
            <c:v>BasicLab</c:v>
          </c:tx>
          <c:spPr>
            <a:ln w="25400" cap="rnd">
              <a:noFill/>
              <a:round/>
            </a:ln>
            <a:effectLst/>
          </c:spPr>
          <c:marker>
            <c:symbol val="circle"/>
            <c:size val="5"/>
            <c:spPr>
              <a:solidFill>
                <a:schemeClr val="accent1"/>
              </a:solidFill>
              <a:ln w="9525">
                <a:solidFill>
                  <a:schemeClr val="accent1"/>
                </a:solidFill>
              </a:ln>
              <a:effectLst/>
            </c:spPr>
          </c:marker>
          <c:xVal>
            <c:numRef>
              <c:f>basiclab_ig!$O$2:$O$190</c:f>
              <c:numCache>
                <c:formatCode>m/d/yyyy</c:formatCode>
                <c:ptCount val="189"/>
                <c:pt idx="0">
                  <c:v>45451</c:v>
                </c:pt>
                <c:pt idx="1">
                  <c:v>45446</c:v>
                </c:pt>
                <c:pt idx="2">
                  <c:v>45448</c:v>
                </c:pt>
                <c:pt idx="3">
                  <c:v>45454</c:v>
                </c:pt>
                <c:pt idx="4">
                  <c:v>45449</c:v>
                </c:pt>
                <c:pt idx="5">
                  <c:v>45447</c:v>
                </c:pt>
                <c:pt idx="6">
                  <c:v>45453</c:v>
                </c:pt>
                <c:pt idx="7">
                  <c:v>45450</c:v>
                </c:pt>
                <c:pt idx="8">
                  <c:v>45444</c:v>
                </c:pt>
                <c:pt idx="9">
                  <c:v>45452</c:v>
                </c:pt>
                <c:pt idx="10">
                  <c:v>45445</c:v>
                </c:pt>
                <c:pt idx="11">
                  <c:v>45443</c:v>
                </c:pt>
                <c:pt idx="12">
                  <c:v>45440</c:v>
                </c:pt>
                <c:pt idx="13">
                  <c:v>45441</c:v>
                </c:pt>
                <c:pt idx="14">
                  <c:v>45437</c:v>
                </c:pt>
                <c:pt idx="15">
                  <c:v>45439</c:v>
                </c:pt>
                <c:pt idx="16">
                  <c:v>45442</c:v>
                </c:pt>
                <c:pt idx="17">
                  <c:v>45438</c:v>
                </c:pt>
                <c:pt idx="18">
                  <c:v>45435</c:v>
                </c:pt>
                <c:pt idx="19">
                  <c:v>45433</c:v>
                </c:pt>
                <c:pt idx="20">
                  <c:v>45434</c:v>
                </c:pt>
                <c:pt idx="21">
                  <c:v>45431</c:v>
                </c:pt>
                <c:pt idx="22">
                  <c:v>45432</c:v>
                </c:pt>
                <c:pt idx="23">
                  <c:v>45422</c:v>
                </c:pt>
                <c:pt idx="24">
                  <c:v>45427</c:v>
                </c:pt>
                <c:pt idx="25">
                  <c:v>45430</c:v>
                </c:pt>
                <c:pt idx="26">
                  <c:v>45436</c:v>
                </c:pt>
                <c:pt idx="27">
                  <c:v>45421</c:v>
                </c:pt>
                <c:pt idx="28">
                  <c:v>45425</c:v>
                </c:pt>
                <c:pt idx="29">
                  <c:v>45429</c:v>
                </c:pt>
                <c:pt idx="30">
                  <c:v>45424</c:v>
                </c:pt>
                <c:pt idx="31">
                  <c:v>45428</c:v>
                </c:pt>
                <c:pt idx="32">
                  <c:v>45426</c:v>
                </c:pt>
                <c:pt idx="33">
                  <c:v>45423</c:v>
                </c:pt>
                <c:pt idx="34">
                  <c:v>45420</c:v>
                </c:pt>
                <c:pt idx="35">
                  <c:v>45419</c:v>
                </c:pt>
                <c:pt idx="36">
                  <c:v>45408</c:v>
                </c:pt>
                <c:pt idx="37">
                  <c:v>45412</c:v>
                </c:pt>
                <c:pt idx="38">
                  <c:v>45417</c:v>
                </c:pt>
                <c:pt idx="39">
                  <c:v>45415</c:v>
                </c:pt>
                <c:pt idx="40">
                  <c:v>45410</c:v>
                </c:pt>
                <c:pt idx="41">
                  <c:v>45411</c:v>
                </c:pt>
                <c:pt idx="42">
                  <c:v>45416</c:v>
                </c:pt>
                <c:pt idx="43">
                  <c:v>45407</c:v>
                </c:pt>
                <c:pt idx="44">
                  <c:v>45418</c:v>
                </c:pt>
                <c:pt idx="45">
                  <c:v>45409</c:v>
                </c:pt>
                <c:pt idx="46">
                  <c:v>45402</c:v>
                </c:pt>
                <c:pt idx="47">
                  <c:v>45396</c:v>
                </c:pt>
                <c:pt idx="48">
                  <c:v>45404</c:v>
                </c:pt>
                <c:pt idx="49">
                  <c:v>45405</c:v>
                </c:pt>
                <c:pt idx="50">
                  <c:v>45406</c:v>
                </c:pt>
                <c:pt idx="51">
                  <c:v>45400</c:v>
                </c:pt>
                <c:pt idx="52">
                  <c:v>45403</c:v>
                </c:pt>
                <c:pt idx="53">
                  <c:v>45399</c:v>
                </c:pt>
                <c:pt idx="54">
                  <c:v>45395</c:v>
                </c:pt>
                <c:pt idx="55">
                  <c:v>45401</c:v>
                </c:pt>
                <c:pt idx="56">
                  <c:v>45398</c:v>
                </c:pt>
                <c:pt idx="57">
                  <c:v>45397</c:v>
                </c:pt>
                <c:pt idx="58">
                  <c:v>45394</c:v>
                </c:pt>
                <c:pt idx="59">
                  <c:v>45387</c:v>
                </c:pt>
                <c:pt idx="60">
                  <c:v>45386</c:v>
                </c:pt>
                <c:pt idx="61">
                  <c:v>45387</c:v>
                </c:pt>
                <c:pt idx="62">
                  <c:v>45385</c:v>
                </c:pt>
                <c:pt idx="63">
                  <c:v>45384</c:v>
                </c:pt>
                <c:pt idx="64">
                  <c:v>45383</c:v>
                </c:pt>
                <c:pt idx="65">
                  <c:v>45391</c:v>
                </c:pt>
                <c:pt idx="66">
                  <c:v>45388</c:v>
                </c:pt>
                <c:pt idx="67">
                  <c:v>45390</c:v>
                </c:pt>
                <c:pt idx="68">
                  <c:v>45393</c:v>
                </c:pt>
                <c:pt idx="69">
                  <c:v>45392</c:v>
                </c:pt>
                <c:pt idx="70">
                  <c:v>45413</c:v>
                </c:pt>
                <c:pt idx="71">
                  <c:v>45414</c:v>
                </c:pt>
                <c:pt idx="72">
                  <c:v>45380</c:v>
                </c:pt>
                <c:pt idx="73">
                  <c:v>45371</c:v>
                </c:pt>
                <c:pt idx="74">
                  <c:v>45378</c:v>
                </c:pt>
                <c:pt idx="75">
                  <c:v>45381</c:v>
                </c:pt>
                <c:pt idx="76">
                  <c:v>45374</c:v>
                </c:pt>
                <c:pt idx="77">
                  <c:v>45370</c:v>
                </c:pt>
                <c:pt idx="78">
                  <c:v>45377</c:v>
                </c:pt>
                <c:pt idx="79">
                  <c:v>45379</c:v>
                </c:pt>
                <c:pt idx="80">
                  <c:v>45373</c:v>
                </c:pt>
                <c:pt idx="81">
                  <c:v>45376</c:v>
                </c:pt>
                <c:pt idx="82">
                  <c:v>45372</c:v>
                </c:pt>
                <c:pt idx="83">
                  <c:v>45375</c:v>
                </c:pt>
                <c:pt idx="84">
                  <c:v>45363</c:v>
                </c:pt>
                <c:pt idx="85">
                  <c:v>45359</c:v>
                </c:pt>
                <c:pt idx="86">
                  <c:v>45366</c:v>
                </c:pt>
                <c:pt idx="87">
                  <c:v>45365</c:v>
                </c:pt>
                <c:pt idx="88">
                  <c:v>45364</c:v>
                </c:pt>
                <c:pt idx="89">
                  <c:v>45361</c:v>
                </c:pt>
                <c:pt idx="90">
                  <c:v>45362</c:v>
                </c:pt>
                <c:pt idx="91">
                  <c:v>45368</c:v>
                </c:pt>
                <c:pt idx="92">
                  <c:v>45360</c:v>
                </c:pt>
                <c:pt idx="93">
                  <c:v>45358</c:v>
                </c:pt>
                <c:pt idx="94">
                  <c:v>45367</c:v>
                </c:pt>
                <c:pt idx="95">
                  <c:v>45369</c:v>
                </c:pt>
                <c:pt idx="96">
                  <c:v>45356</c:v>
                </c:pt>
                <c:pt idx="97">
                  <c:v>45347</c:v>
                </c:pt>
                <c:pt idx="98">
                  <c:v>45350</c:v>
                </c:pt>
                <c:pt idx="99">
                  <c:v>45354</c:v>
                </c:pt>
                <c:pt idx="100">
                  <c:v>45352</c:v>
                </c:pt>
                <c:pt idx="101">
                  <c:v>45357</c:v>
                </c:pt>
                <c:pt idx="102">
                  <c:v>45351</c:v>
                </c:pt>
                <c:pt idx="103">
                  <c:v>45349</c:v>
                </c:pt>
                <c:pt idx="104">
                  <c:v>45346</c:v>
                </c:pt>
                <c:pt idx="105">
                  <c:v>45348</c:v>
                </c:pt>
                <c:pt idx="106">
                  <c:v>45353</c:v>
                </c:pt>
                <c:pt idx="107">
                  <c:v>45355</c:v>
                </c:pt>
                <c:pt idx="108">
                  <c:v>45345</c:v>
                </c:pt>
                <c:pt idx="109">
                  <c:v>45337</c:v>
                </c:pt>
                <c:pt idx="110">
                  <c:v>45335</c:v>
                </c:pt>
                <c:pt idx="111">
                  <c:v>45334</c:v>
                </c:pt>
                <c:pt idx="112">
                  <c:v>45344</c:v>
                </c:pt>
                <c:pt idx="113">
                  <c:v>45341</c:v>
                </c:pt>
                <c:pt idx="114">
                  <c:v>45339</c:v>
                </c:pt>
                <c:pt idx="115">
                  <c:v>45343</c:v>
                </c:pt>
                <c:pt idx="116">
                  <c:v>45340</c:v>
                </c:pt>
                <c:pt idx="117">
                  <c:v>45338</c:v>
                </c:pt>
                <c:pt idx="118">
                  <c:v>45336</c:v>
                </c:pt>
                <c:pt idx="119">
                  <c:v>45342</c:v>
                </c:pt>
                <c:pt idx="120">
                  <c:v>45322</c:v>
                </c:pt>
                <c:pt idx="121">
                  <c:v>45331</c:v>
                </c:pt>
                <c:pt idx="122">
                  <c:v>45332</c:v>
                </c:pt>
                <c:pt idx="123">
                  <c:v>45330</c:v>
                </c:pt>
                <c:pt idx="124">
                  <c:v>45328</c:v>
                </c:pt>
                <c:pt idx="125">
                  <c:v>45323</c:v>
                </c:pt>
                <c:pt idx="126">
                  <c:v>45324</c:v>
                </c:pt>
                <c:pt idx="127">
                  <c:v>45329</c:v>
                </c:pt>
                <c:pt idx="128">
                  <c:v>45326</c:v>
                </c:pt>
                <c:pt idx="129">
                  <c:v>45333</c:v>
                </c:pt>
                <c:pt idx="130">
                  <c:v>45325</c:v>
                </c:pt>
                <c:pt idx="131">
                  <c:v>45327</c:v>
                </c:pt>
                <c:pt idx="132">
                  <c:v>45316</c:v>
                </c:pt>
                <c:pt idx="133">
                  <c:v>45321</c:v>
                </c:pt>
                <c:pt idx="134">
                  <c:v>45319</c:v>
                </c:pt>
                <c:pt idx="135">
                  <c:v>45313</c:v>
                </c:pt>
                <c:pt idx="136">
                  <c:v>45315</c:v>
                </c:pt>
                <c:pt idx="137">
                  <c:v>45311</c:v>
                </c:pt>
                <c:pt idx="138">
                  <c:v>45312</c:v>
                </c:pt>
                <c:pt idx="139">
                  <c:v>45317</c:v>
                </c:pt>
                <c:pt idx="140">
                  <c:v>45320</c:v>
                </c:pt>
                <c:pt idx="141">
                  <c:v>45318</c:v>
                </c:pt>
                <c:pt idx="142">
                  <c:v>45310</c:v>
                </c:pt>
                <c:pt idx="143">
                  <c:v>45314</c:v>
                </c:pt>
                <c:pt idx="144">
                  <c:v>45303</c:v>
                </c:pt>
                <c:pt idx="145">
                  <c:v>45302</c:v>
                </c:pt>
                <c:pt idx="146">
                  <c:v>45301</c:v>
                </c:pt>
                <c:pt idx="147">
                  <c:v>45305</c:v>
                </c:pt>
                <c:pt idx="148">
                  <c:v>45299</c:v>
                </c:pt>
                <c:pt idx="149">
                  <c:v>45308</c:v>
                </c:pt>
                <c:pt idx="150">
                  <c:v>45300</c:v>
                </c:pt>
                <c:pt idx="151">
                  <c:v>45306</c:v>
                </c:pt>
                <c:pt idx="152">
                  <c:v>45307</c:v>
                </c:pt>
                <c:pt idx="153">
                  <c:v>45304</c:v>
                </c:pt>
                <c:pt idx="154">
                  <c:v>45298</c:v>
                </c:pt>
                <c:pt idx="155">
                  <c:v>45309</c:v>
                </c:pt>
                <c:pt idx="156">
                  <c:v>45289</c:v>
                </c:pt>
                <c:pt idx="157">
                  <c:v>45296</c:v>
                </c:pt>
                <c:pt idx="158">
                  <c:v>45293</c:v>
                </c:pt>
                <c:pt idx="159">
                  <c:v>45288</c:v>
                </c:pt>
                <c:pt idx="160">
                  <c:v>45282</c:v>
                </c:pt>
                <c:pt idx="161">
                  <c:v>45290</c:v>
                </c:pt>
                <c:pt idx="162">
                  <c:v>45295</c:v>
                </c:pt>
                <c:pt idx="163">
                  <c:v>45294</c:v>
                </c:pt>
                <c:pt idx="164">
                  <c:v>45297</c:v>
                </c:pt>
                <c:pt idx="165">
                  <c:v>45283</c:v>
                </c:pt>
                <c:pt idx="166">
                  <c:v>45291</c:v>
                </c:pt>
                <c:pt idx="167">
                  <c:v>45287</c:v>
                </c:pt>
                <c:pt idx="168">
                  <c:v>45281</c:v>
                </c:pt>
                <c:pt idx="169">
                  <c:v>45278</c:v>
                </c:pt>
                <c:pt idx="170">
                  <c:v>45277</c:v>
                </c:pt>
                <c:pt idx="171">
                  <c:v>45280</c:v>
                </c:pt>
                <c:pt idx="172">
                  <c:v>45274</c:v>
                </c:pt>
                <c:pt idx="173">
                  <c:v>45272</c:v>
                </c:pt>
                <c:pt idx="174">
                  <c:v>45275</c:v>
                </c:pt>
                <c:pt idx="175">
                  <c:v>45273</c:v>
                </c:pt>
                <c:pt idx="176">
                  <c:v>45270</c:v>
                </c:pt>
                <c:pt idx="177">
                  <c:v>45276</c:v>
                </c:pt>
                <c:pt idx="178">
                  <c:v>45271</c:v>
                </c:pt>
                <c:pt idx="179">
                  <c:v>45279</c:v>
                </c:pt>
                <c:pt idx="180">
                  <c:v>45261</c:v>
                </c:pt>
                <c:pt idx="181">
                  <c:v>45269</c:v>
                </c:pt>
                <c:pt idx="182">
                  <c:v>45264</c:v>
                </c:pt>
                <c:pt idx="183">
                  <c:v>45268</c:v>
                </c:pt>
                <c:pt idx="184">
                  <c:v>45263</c:v>
                </c:pt>
                <c:pt idx="185">
                  <c:v>45265</c:v>
                </c:pt>
                <c:pt idx="186">
                  <c:v>45262</c:v>
                </c:pt>
                <c:pt idx="187">
                  <c:v>45266</c:v>
                </c:pt>
                <c:pt idx="188">
                  <c:v>45267</c:v>
                </c:pt>
              </c:numCache>
            </c:numRef>
          </c:xVal>
          <c:yVal>
            <c:numRef>
              <c:f>basiclab_ig!$M$2:$M$190</c:f>
              <c:numCache>
                <c:formatCode>0.00%</c:formatCode>
                <c:ptCount val="189"/>
                <c:pt idx="0">
                  <c:v>3.8389731621936989E-3</c:v>
                </c:pt>
                <c:pt idx="1">
                  <c:v>4.539089848308051E-3</c:v>
                </c:pt>
                <c:pt idx="2">
                  <c:v>2.7537922987164527E-3</c:v>
                </c:pt>
                <c:pt idx="3">
                  <c:v>4.9708284714119018E-3</c:v>
                </c:pt>
                <c:pt idx="4">
                  <c:v>4.5624270711785301E-3</c:v>
                </c:pt>
                <c:pt idx="5">
                  <c:v>3.0221703617269546E-3</c:v>
                </c:pt>
                <c:pt idx="6">
                  <c:v>2.8238039673278881E-3</c:v>
                </c:pt>
                <c:pt idx="7">
                  <c:v>8.144690781796967E-3</c:v>
                </c:pt>
                <c:pt idx="8">
                  <c:v>6.6744457409568265E-3</c:v>
                </c:pt>
                <c:pt idx="9">
                  <c:v>4.0373395565927658E-3</c:v>
                </c:pt>
                <c:pt idx="10">
                  <c:v>3.6289381563593933E-3</c:v>
                </c:pt>
                <c:pt idx="11">
                  <c:v>2.8354725787631272E-3</c:v>
                </c:pt>
                <c:pt idx="12">
                  <c:v>2.5904317386231039E-3</c:v>
                </c:pt>
                <c:pt idx="13">
                  <c:v>7.3512252042007E-3</c:v>
                </c:pt>
                <c:pt idx="14">
                  <c:v>5.495915985997666E-3</c:v>
                </c:pt>
                <c:pt idx="15">
                  <c:v>1.3780630105017504E-2</c:v>
                </c:pt>
                <c:pt idx="16">
                  <c:v>3.8039673278879812E-3</c:v>
                </c:pt>
                <c:pt idx="17">
                  <c:v>6.6277712952158693E-3</c:v>
                </c:pt>
                <c:pt idx="18">
                  <c:v>3.3955659276546091E-3</c:v>
                </c:pt>
                <c:pt idx="19">
                  <c:v>1.8226371061843639E-2</c:v>
                </c:pt>
                <c:pt idx="20">
                  <c:v>1.7969661610268379E-2</c:v>
                </c:pt>
                <c:pt idx="21">
                  <c:v>2.6487747957992997E-3</c:v>
                </c:pt>
                <c:pt idx="22">
                  <c:v>2.9288214702450407E-3</c:v>
                </c:pt>
                <c:pt idx="23">
                  <c:v>3.9789964994165691E-3</c:v>
                </c:pt>
                <c:pt idx="24">
                  <c:v>2.9171528588098016E-3</c:v>
                </c:pt>
                <c:pt idx="25">
                  <c:v>2.6954492415402569E-3</c:v>
                </c:pt>
                <c:pt idx="26">
                  <c:v>9.0781796966161021E-3</c:v>
                </c:pt>
                <c:pt idx="27">
                  <c:v>3.38389731621937E-3</c:v>
                </c:pt>
                <c:pt idx="28">
                  <c:v>3.7922987164527421E-3</c:v>
                </c:pt>
                <c:pt idx="29">
                  <c:v>3.0105017502917151E-3</c:v>
                </c:pt>
                <c:pt idx="30">
                  <c:v>3.3372228704784132E-3</c:v>
                </c:pt>
                <c:pt idx="31">
                  <c:v>1.058343057176196E-2</c:v>
                </c:pt>
                <c:pt idx="32">
                  <c:v>2.2403733955659276E-3</c:v>
                </c:pt>
                <c:pt idx="33">
                  <c:v>2.9521586931155193E-3</c:v>
                </c:pt>
                <c:pt idx="34">
                  <c:v>5.3208868144690785E-3</c:v>
                </c:pt>
                <c:pt idx="35">
                  <c:v>2.998833138856476E-3</c:v>
                </c:pt>
                <c:pt idx="36">
                  <c:v>2.2637106184364062E-3</c:v>
                </c:pt>
                <c:pt idx="37">
                  <c:v>3.2438739789964993E-3</c:v>
                </c:pt>
                <c:pt idx="38">
                  <c:v>2.4620770128354727E-3</c:v>
                </c:pt>
                <c:pt idx="39">
                  <c:v>3.5589264877479579E-3</c:v>
                </c:pt>
                <c:pt idx="40">
                  <c:v>3.2438739789964993E-3</c:v>
                </c:pt>
                <c:pt idx="41">
                  <c:v>4.4690781796966157E-3</c:v>
                </c:pt>
                <c:pt idx="42">
                  <c:v>3.2672112018669779E-3</c:v>
                </c:pt>
                <c:pt idx="43">
                  <c:v>2.4970828471411904E-3</c:v>
                </c:pt>
                <c:pt idx="44">
                  <c:v>2.5437572928821471E-3</c:v>
                </c:pt>
                <c:pt idx="45">
                  <c:v>2.4620770128354727E-3</c:v>
                </c:pt>
                <c:pt idx="46">
                  <c:v>5.0758459743290548E-3</c:v>
                </c:pt>
                <c:pt idx="47">
                  <c:v>3.4655775962660444E-3</c:v>
                </c:pt>
                <c:pt idx="48">
                  <c:v>3.2088681446907816E-3</c:v>
                </c:pt>
                <c:pt idx="49">
                  <c:v>4.7841306884480747E-3</c:v>
                </c:pt>
                <c:pt idx="50">
                  <c:v>3.8273045507584598E-3</c:v>
                </c:pt>
                <c:pt idx="51">
                  <c:v>5.9276546091015167E-3</c:v>
                </c:pt>
                <c:pt idx="52">
                  <c:v>6.3943990665110851E-3</c:v>
                </c:pt>
                <c:pt idx="53">
                  <c:v>3.850641773628938E-3</c:v>
                </c:pt>
                <c:pt idx="54">
                  <c:v>8.9848308051341894E-3</c:v>
                </c:pt>
                <c:pt idx="55">
                  <c:v>3.67561260210035E-3</c:v>
                </c:pt>
                <c:pt idx="56">
                  <c:v>1.6301050175029173E-2</c:v>
                </c:pt>
                <c:pt idx="57">
                  <c:v>8.413068844807468E-3</c:v>
                </c:pt>
                <c:pt idx="58">
                  <c:v>2.6721120186697783E-3</c:v>
                </c:pt>
                <c:pt idx="59">
                  <c:v>1.5169194865810968E-2</c:v>
                </c:pt>
                <c:pt idx="60">
                  <c:v>3.38389731621937E-3</c:v>
                </c:pt>
                <c:pt idx="61">
                  <c:v>4.8658109684947487E-3</c:v>
                </c:pt>
                <c:pt idx="62">
                  <c:v>4.8424737456242706E-3</c:v>
                </c:pt>
                <c:pt idx="63">
                  <c:v>4.8658109684947487E-3</c:v>
                </c:pt>
                <c:pt idx="64">
                  <c:v>6.4060676779463246E-3</c:v>
                </c:pt>
                <c:pt idx="65">
                  <c:v>4.6091015169194864E-3</c:v>
                </c:pt>
                <c:pt idx="66">
                  <c:v>2.6604434072345392E-3</c:v>
                </c:pt>
                <c:pt idx="67">
                  <c:v>7.9696616102683786E-3</c:v>
                </c:pt>
                <c:pt idx="68">
                  <c:v>6.6161026837806298E-3</c:v>
                </c:pt>
                <c:pt idx="69">
                  <c:v>4.8308051341890319E-3</c:v>
                </c:pt>
                <c:pt idx="70">
                  <c:v>3.5939323220536756E-3</c:v>
                </c:pt>
                <c:pt idx="71">
                  <c:v>2.6137689614935821E-3</c:v>
                </c:pt>
                <c:pt idx="72">
                  <c:v>3.67561260210035E-3</c:v>
                </c:pt>
                <c:pt idx="73">
                  <c:v>3.4772462077012835E-3</c:v>
                </c:pt>
                <c:pt idx="74">
                  <c:v>3.9089848308051338E-3</c:v>
                </c:pt>
                <c:pt idx="75">
                  <c:v>6.3010501750291716E-3</c:v>
                </c:pt>
                <c:pt idx="76">
                  <c:v>2.8821470245040839E-3</c:v>
                </c:pt>
                <c:pt idx="77">
                  <c:v>2.8704784130688448E-3</c:v>
                </c:pt>
                <c:pt idx="78">
                  <c:v>1.5075845974329054E-2</c:v>
                </c:pt>
                <c:pt idx="79">
                  <c:v>4.9474912485414236E-3</c:v>
                </c:pt>
                <c:pt idx="80">
                  <c:v>6.6744457409568265E-3</c:v>
                </c:pt>
                <c:pt idx="81">
                  <c:v>6.0210035005834302E-3</c:v>
                </c:pt>
                <c:pt idx="82">
                  <c:v>6.1493582263710623E-3</c:v>
                </c:pt>
                <c:pt idx="83">
                  <c:v>6.0560093348891479E-3</c:v>
                </c:pt>
                <c:pt idx="84">
                  <c:v>3.2088681446907816E-3</c:v>
                </c:pt>
                <c:pt idx="85">
                  <c:v>1.6884480746791133E-2</c:v>
                </c:pt>
                <c:pt idx="86">
                  <c:v>3.2672112018669779E-3</c:v>
                </c:pt>
                <c:pt idx="87">
                  <c:v>2.4387397899649941E-3</c:v>
                </c:pt>
                <c:pt idx="88">
                  <c:v>4.2590431738623105E-3</c:v>
                </c:pt>
                <c:pt idx="89">
                  <c:v>4.6791131855309217E-3</c:v>
                </c:pt>
                <c:pt idx="90">
                  <c:v>2.6487747957992997E-3</c:v>
                </c:pt>
                <c:pt idx="91">
                  <c:v>4.4457409568261375E-3</c:v>
                </c:pt>
                <c:pt idx="92">
                  <c:v>3.0221703617269546E-3</c:v>
                </c:pt>
                <c:pt idx="93">
                  <c:v>1.2112018669778296E-2</c:v>
                </c:pt>
                <c:pt idx="94">
                  <c:v>5.0758459743290548E-3</c:v>
                </c:pt>
                <c:pt idx="95">
                  <c:v>3.0105017502917151E-3</c:v>
                </c:pt>
                <c:pt idx="96">
                  <c:v>2.6114352392065346E-2</c:v>
                </c:pt>
                <c:pt idx="97">
                  <c:v>8.4247374562427067E-3</c:v>
                </c:pt>
                <c:pt idx="98">
                  <c:v>6.6511085180863475E-3</c:v>
                </c:pt>
                <c:pt idx="99">
                  <c:v>4.6441073512252041E-3</c:v>
                </c:pt>
                <c:pt idx="100">
                  <c:v>3.3955659276546091E-3</c:v>
                </c:pt>
                <c:pt idx="101">
                  <c:v>4.0256709451575263E-3</c:v>
                </c:pt>
                <c:pt idx="102">
                  <c:v>3.9789964994165691E-3</c:v>
                </c:pt>
                <c:pt idx="103">
                  <c:v>3.9789964994165691E-3</c:v>
                </c:pt>
                <c:pt idx="104">
                  <c:v>5.7409568261376897E-3</c:v>
                </c:pt>
                <c:pt idx="105">
                  <c:v>2.998833138856476E-3</c:v>
                </c:pt>
                <c:pt idx="106">
                  <c:v>3.7689614935822635E-3</c:v>
                </c:pt>
                <c:pt idx="107">
                  <c:v>1.4737456242707118E-2</c:v>
                </c:pt>
                <c:pt idx="108">
                  <c:v>6.3243873978996498E-3</c:v>
                </c:pt>
                <c:pt idx="109">
                  <c:v>3.7339556592765463E-3</c:v>
                </c:pt>
                <c:pt idx="110">
                  <c:v>1.266044340723454E-2</c:v>
                </c:pt>
                <c:pt idx="111">
                  <c:v>4.2707117852975492E-3</c:v>
                </c:pt>
                <c:pt idx="112">
                  <c:v>1.1213535589264877E-2</c:v>
                </c:pt>
                <c:pt idx="113">
                  <c:v>3.9089848308051338E-3</c:v>
                </c:pt>
                <c:pt idx="114">
                  <c:v>2.9171528588098016E-3</c:v>
                </c:pt>
                <c:pt idx="115">
                  <c:v>5.6242707117852972E-3</c:v>
                </c:pt>
                <c:pt idx="116">
                  <c:v>4.8891481913652278E-3</c:v>
                </c:pt>
                <c:pt idx="117">
                  <c:v>2.893815635939323E-3</c:v>
                </c:pt>
                <c:pt idx="118">
                  <c:v>2.4737456242707118E-3</c:v>
                </c:pt>
                <c:pt idx="119">
                  <c:v>7.2695449241540261E-3</c:v>
                </c:pt>
                <c:pt idx="120">
                  <c:v>3.1271878646441072E-3</c:v>
                </c:pt>
                <c:pt idx="121">
                  <c:v>5.519253208868145E-3</c:v>
                </c:pt>
                <c:pt idx="122">
                  <c:v>4.1306884480746793E-3</c:v>
                </c:pt>
                <c:pt idx="123">
                  <c:v>6.9078179696616107E-3</c:v>
                </c:pt>
                <c:pt idx="124">
                  <c:v>4.5857642940490082E-3</c:v>
                </c:pt>
                <c:pt idx="125">
                  <c:v>4.2123687281213533E-3</c:v>
                </c:pt>
                <c:pt idx="126">
                  <c:v>5.0408401400233371E-3</c:v>
                </c:pt>
                <c:pt idx="127">
                  <c:v>4.6791131855309217E-3</c:v>
                </c:pt>
                <c:pt idx="128">
                  <c:v>5.0408401400233371E-3</c:v>
                </c:pt>
                <c:pt idx="129">
                  <c:v>5.495915985997666E-3</c:v>
                </c:pt>
                <c:pt idx="130">
                  <c:v>4.1540256709451575E-3</c:v>
                </c:pt>
                <c:pt idx="131">
                  <c:v>4.1540256709451575E-3</c:v>
                </c:pt>
                <c:pt idx="132">
                  <c:v>1.087514585764294E-2</c:v>
                </c:pt>
                <c:pt idx="133">
                  <c:v>4.352392065344224E-3</c:v>
                </c:pt>
                <c:pt idx="134">
                  <c:v>6.954492415402567E-3</c:v>
                </c:pt>
                <c:pt idx="135">
                  <c:v>3.1050175029171529E-2</c:v>
                </c:pt>
                <c:pt idx="136">
                  <c:v>1.5017502917152859E-2</c:v>
                </c:pt>
                <c:pt idx="137">
                  <c:v>9.6616102683780639E-3</c:v>
                </c:pt>
                <c:pt idx="138">
                  <c:v>1.073512252042007E-2</c:v>
                </c:pt>
                <c:pt idx="139">
                  <c:v>1.2998833138856476E-2</c:v>
                </c:pt>
                <c:pt idx="140">
                  <c:v>7.0011668611435242E-3</c:v>
                </c:pt>
                <c:pt idx="141">
                  <c:v>9.3698949824970821E-3</c:v>
                </c:pt>
                <c:pt idx="142">
                  <c:v>2.2637106184364059E-2</c:v>
                </c:pt>
                <c:pt idx="143">
                  <c:v>5.414235705950992E-3</c:v>
                </c:pt>
                <c:pt idx="144">
                  <c:v>4.0840140023337222E-3</c:v>
                </c:pt>
                <c:pt idx="145">
                  <c:v>4.457409568261377E-3</c:v>
                </c:pt>
                <c:pt idx="146">
                  <c:v>3.7339556592765463E-3</c:v>
                </c:pt>
                <c:pt idx="147">
                  <c:v>6.9194865810968493E-3</c:v>
                </c:pt>
                <c:pt idx="148">
                  <c:v>4.2940490081680282E-3</c:v>
                </c:pt>
                <c:pt idx="149">
                  <c:v>1.4784130688448074E-2</c:v>
                </c:pt>
                <c:pt idx="150">
                  <c:v>6.1610268378063009E-3</c:v>
                </c:pt>
                <c:pt idx="151">
                  <c:v>3.6172695449241542E-3</c:v>
                </c:pt>
                <c:pt idx="152">
                  <c:v>4.9241540256709454E-3</c:v>
                </c:pt>
                <c:pt idx="153">
                  <c:v>6.3593932322053674E-3</c:v>
                </c:pt>
                <c:pt idx="154">
                  <c:v>2.7537922987164527E-3</c:v>
                </c:pt>
                <c:pt idx="155">
                  <c:v>4.4224037339556594E-3</c:v>
                </c:pt>
                <c:pt idx="156">
                  <c:v>5.4609101516919483E-3</c:v>
                </c:pt>
                <c:pt idx="157">
                  <c:v>7.2345390898483084E-3</c:v>
                </c:pt>
                <c:pt idx="158">
                  <c:v>6.3827304550758456E-3</c:v>
                </c:pt>
                <c:pt idx="159">
                  <c:v>4.6324387397899654E-3</c:v>
                </c:pt>
                <c:pt idx="160">
                  <c:v>5.6942823803967325E-3</c:v>
                </c:pt>
                <c:pt idx="161">
                  <c:v>3.6639439906651109E-3</c:v>
                </c:pt>
                <c:pt idx="162">
                  <c:v>4.7607934655775966E-3</c:v>
                </c:pt>
                <c:pt idx="163">
                  <c:v>3.3955659276546091E-3</c:v>
                </c:pt>
                <c:pt idx="164">
                  <c:v>5.997666277712952E-3</c:v>
                </c:pt>
                <c:pt idx="165">
                  <c:v>4.7257876312718789E-3</c:v>
                </c:pt>
                <c:pt idx="166">
                  <c:v>3.8623103850641775E-3</c:v>
                </c:pt>
                <c:pt idx="167">
                  <c:v>5.0291715285880976E-3</c:v>
                </c:pt>
                <c:pt idx="168">
                  <c:v>3.2555425904317388E-3</c:v>
                </c:pt>
                <c:pt idx="169">
                  <c:v>5.3558926487747962E-3</c:v>
                </c:pt>
                <c:pt idx="170">
                  <c:v>4.5740956826137687E-3</c:v>
                </c:pt>
                <c:pt idx="171">
                  <c:v>3.0338389731621937E-3</c:v>
                </c:pt>
                <c:pt idx="172">
                  <c:v>5.9043173862310385E-3</c:v>
                </c:pt>
                <c:pt idx="173">
                  <c:v>2.9638273045507584E-3</c:v>
                </c:pt>
                <c:pt idx="174">
                  <c:v>2.6137689614935821E-3</c:v>
                </c:pt>
                <c:pt idx="175">
                  <c:v>2.5320886814469076E-3</c:v>
                </c:pt>
                <c:pt idx="176">
                  <c:v>4.1073512252042003E-3</c:v>
                </c:pt>
                <c:pt idx="177">
                  <c:v>5.6126021003500585E-3</c:v>
                </c:pt>
                <c:pt idx="178">
                  <c:v>2.3570595099183197E-3</c:v>
                </c:pt>
                <c:pt idx="179">
                  <c:v>2.8588098016336058E-3</c:v>
                </c:pt>
                <c:pt idx="180">
                  <c:v>2.998833138856476E-3</c:v>
                </c:pt>
                <c:pt idx="181">
                  <c:v>2.6371061843640606E-3</c:v>
                </c:pt>
                <c:pt idx="182">
                  <c:v>3.2555425904317388E-3</c:v>
                </c:pt>
                <c:pt idx="183">
                  <c:v>2.998833138856476E-3</c:v>
                </c:pt>
                <c:pt idx="184">
                  <c:v>6.0210035005834302E-3</c:v>
                </c:pt>
                <c:pt idx="185">
                  <c:v>4.352392065344224E-3</c:v>
                </c:pt>
                <c:pt idx="186">
                  <c:v>4.165694282380397E-3</c:v>
                </c:pt>
                <c:pt idx="187">
                  <c:v>2.9288214702450407E-3</c:v>
                </c:pt>
                <c:pt idx="188">
                  <c:v>3.7222870478413068E-3</c:v>
                </c:pt>
              </c:numCache>
            </c:numRef>
          </c:yVal>
          <c:smooth val="0"/>
          <c:extLst>
            <c:ext xmlns:c16="http://schemas.microsoft.com/office/drawing/2014/chart" uri="{C3380CC4-5D6E-409C-BE32-E72D297353CC}">
              <c16:uniqueId val="{00000002-4D7D-4AE3-87E2-8202684BCCD1}"/>
            </c:ext>
          </c:extLst>
        </c:ser>
        <c:dLbls>
          <c:showLegendKey val="0"/>
          <c:showVal val="0"/>
          <c:showCatName val="0"/>
          <c:showSerName val="0"/>
          <c:showPercent val="0"/>
          <c:showBubbleSize val="0"/>
        </c:dLbls>
        <c:axId val="1098097535"/>
        <c:axId val="1098098015"/>
      </c:scatterChart>
      <c:valAx>
        <c:axId val="1098097535"/>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8015"/>
        <c:crosses val="autoZero"/>
        <c:crossBetween val="midCat"/>
      </c:valAx>
      <c:valAx>
        <c:axId val="1098098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ER tolpa</c:v>
          </c:tx>
          <c:spPr>
            <a:ln w="25400" cap="rnd">
              <a:noFill/>
              <a:round/>
            </a:ln>
            <a:effectLst/>
          </c:spPr>
          <c:marker>
            <c:symbol val="circle"/>
            <c:size val="5"/>
            <c:spPr>
              <a:solidFill>
                <a:schemeClr val="accent1"/>
              </a:solidFill>
              <a:ln w="9525">
                <a:solidFill>
                  <a:schemeClr val="accent1"/>
                </a:solidFill>
              </a:ln>
              <a:effectLst/>
            </c:spPr>
          </c:marker>
          <c:xVal>
            <c:numRef>
              <c:f>'tołpa '!$N$2:$N$144</c:f>
              <c:numCache>
                <c:formatCode>m/d/yyyy</c:formatCode>
                <c:ptCount val="143"/>
                <c:pt idx="0">
                  <c:v>45454</c:v>
                </c:pt>
                <c:pt idx="1">
                  <c:v>45454</c:v>
                </c:pt>
                <c:pt idx="2">
                  <c:v>45452</c:v>
                </c:pt>
                <c:pt idx="3">
                  <c:v>45451</c:v>
                </c:pt>
                <c:pt idx="4">
                  <c:v>45450</c:v>
                </c:pt>
                <c:pt idx="5">
                  <c:v>45448</c:v>
                </c:pt>
                <c:pt idx="6">
                  <c:v>45447</c:v>
                </c:pt>
                <c:pt idx="7">
                  <c:v>45446</c:v>
                </c:pt>
                <c:pt idx="8">
                  <c:v>45444</c:v>
                </c:pt>
                <c:pt idx="9">
                  <c:v>45442</c:v>
                </c:pt>
                <c:pt idx="10">
                  <c:v>45441</c:v>
                </c:pt>
                <c:pt idx="11">
                  <c:v>45440</c:v>
                </c:pt>
                <c:pt idx="12">
                  <c:v>45439</c:v>
                </c:pt>
                <c:pt idx="13">
                  <c:v>45436</c:v>
                </c:pt>
                <c:pt idx="14">
                  <c:v>45434</c:v>
                </c:pt>
                <c:pt idx="15">
                  <c:v>45433</c:v>
                </c:pt>
                <c:pt idx="16">
                  <c:v>45432</c:v>
                </c:pt>
                <c:pt idx="17">
                  <c:v>45430</c:v>
                </c:pt>
                <c:pt idx="18">
                  <c:v>45429</c:v>
                </c:pt>
                <c:pt idx="19">
                  <c:v>45428</c:v>
                </c:pt>
                <c:pt idx="20">
                  <c:v>45426</c:v>
                </c:pt>
                <c:pt idx="21">
                  <c:v>45425</c:v>
                </c:pt>
                <c:pt idx="22">
                  <c:v>45423</c:v>
                </c:pt>
                <c:pt idx="23">
                  <c:v>45422</c:v>
                </c:pt>
                <c:pt idx="24">
                  <c:v>45421</c:v>
                </c:pt>
                <c:pt idx="25">
                  <c:v>45420</c:v>
                </c:pt>
                <c:pt idx="26">
                  <c:v>45415</c:v>
                </c:pt>
                <c:pt idx="27">
                  <c:v>45414</c:v>
                </c:pt>
                <c:pt idx="28">
                  <c:v>45413</c:v>
                </c:pt>
                <c:pt idx="29">
                  <c:v>45412</c:v>
                </c:pt>
                <c:pt idx="30">
                  <c:v>45411</c:v>
                </c:pt>
                <c:pt idx="31">
                  <c:v>45408</c:v>
                </c:pt>
                <c:pt idx="32">
                  <c:v>45406</c:v>
                </c:pt>
                <c:pt idx="33">
                  <c:v>45406</c:v>
                </c:pt>
                <c:pt idx="34">
                  <c:v>45405</c:v>
                </c:pt>
                <c:pt idx="35">
                  <c:v>45403</c:v>
                </c:pt>
                <c:pt idx="36">
                  <c:v>45401</c:v>
                </c:pt>
                <c:pt idx="37">
                  <c:v>45399</c:v>
                </c:pt>
                <c:pt idx="38">
                  <c:v>45397</c:v>
                </c:pt>
                <c:pt idx="39">
                  <c:v>45395</c:v>
                </c:pt>
                <c:pt idx="40">
                  <c:v>45394</c:v>
                </c:pt>
                <c:pt idx="41">
                  <c:v>45392</c:v>
                </c:pt>
                <c:pt idx="42">
                  <c:v>45390</c:v>
                </c:pt>
                <c:pt idx="43">
                  <c:v>45388</c:v>
                </c:pt>
                <c:pt idx="44">
                  <c:v>45387</c:v>
                </c:pt>
                <c:pt idx="45">
                  <c:v>45386</c:v>
                </c:pt>
                <c:pt idx="46">
                  <c:v>45385</c:v>
                </c:pt>
                <c:pt idx="47">
                  <c:v>45384</c:v>
                </c:pt>
                <c:pt idx="48">
                  <c:v>45380</c:v>
                </c:pt>
                <c:pt idx="49">
                  <c:v>45379</c:v>
                </c:pt>
                <c:pt idx="50">
                  <c:v>45378</c:v>
                </c:pt>
                <c:pt idx="51">
                  <c:v>45377</c:v>
                </c:pt>
                <c:pt idx="52">
                  <c:v>45376</c:v>
                </c:pt>
                <c:pt idx="53">
                  <c:v>45374</c:v>
                </c:pt>
                <c:pt idx="54">
                  <c:v>45373</c:v>
                </c:pt>
                <c:pt idx="55">
                  <c:v>45372</c:v>
                </c:pt>
                <c:pt idx="56">
                  <c:v>45371</c:v>
                </c:pt>
                <c:pt idx="57">
                  <c:v>45369</c:v>
                </c:pt>
                <c:pt idx="58">
                  <c:v>45368</c:v>
                </c:pt>
                <c:pt idx="59">
                  <c:v>45366</c:v>
                </c:pt>
                <c:pt idx="60">
                  <c:v>45366</c:v>
                </c:pt>
                <c:pt idx="61">
                  <c:v>45365</c:v>
                </c:pt>
                <c:pt idx="62">
                  <c:v>45364</c:v>
                </c:pt>
                <c:pt idx="63">
                  <c:v>45363</c:v>
                </c:pt>
                <c:pt idx="64">
                  <c:v>45362</c:v>
                </c:pt>
                <c:pt idx="65">
                  <c:v>45362</c:v>
                </c:pt>
                <c:pt idx="66">
                  <c:v>45360</c:v>
                </c:pt>
                <c:pt idx="67">
                  <c:v>45359</c:v>
                </c:pt>
                <c:pt idx="68">
                  <c:v>45359</c:v>
                </c:pt>
                <c:pt idx="69">
                  <c:v>45359</c:v>
                </c:pt>
                <c:pt idx="70">
                  <c:v>45358</c:v>
                </c:pt>
                <c:pt idx="71">
                  <c:v>45358</c:v>
                </c:pt>
                <c:pt idx="72">
                  <c:v>45357</c:v>
                </c:pt>
                <c:pt idx="73">
                  <c:v>45357</c:v>
                </c:pt>
                <c:pt idx="74">
                  <c:v>45356</c:v>
                </c:pt>
                <c:pt idx="75">
                  <c:v>45354</c:v>
                </c:pt>
                <c:pt idx="76">
                  <c:v>45352</c:v>
                </c:pt>
                <c:pt idx="77">
                  <c:v>45351</c:v>
                </c:pt>
                <c:pt idx="78">
                  <c:v>45350</c:v>
                </c:pt>
                <c:pt idx="79">
                  <c:v>45349</c:v>
                </c:pt>
                <c:pt idx="80">
                  <c:v>45348</c:v>
                </c:pt>
                <c:pt idx="81">
                  <c:v>45347</c:v>
                </c:pt>
                <c:pt idx="82">
                  <c:v>45345</c:v>
                </c:pt>
                <c:pt idx="83">
                  <c:v>45343</c:v>
                </c:pt>
                <c:pt idx="84">
                  <c:v>45343</c:v>
                </c:pt>
                <c:pt idx="85">
                  <c:v>45341</c:v>
                </c:pt>
                <c:pt idx="86">
                  <c:v>45339</c:v>
                </c:pt>
                <c:pt idx="87">
                  <c:v>45338</c:v>
                </c:pt>
                <c:pt idx="88">
                  <c:v>45336</c:v>
                </c:pt>
                <c:pt idx="89">
                  <c:v>45335</c:v>
                </c:pt>
                <c:pt idx="90">
                  <c:v>45334</c:v>
                </c:pt>
                <c:pt idx="91">
                  <c:v>45333</c:v>
                </c:pt>
                <c:pt idx="92">
                  <c:v>45332</c:v>
                </c:pt>
                <c:pt idx="93">
                  <c:v>45331</c:v>
                </c:pt>
                <c:pt idx="94">
                  <c:v>45330</c:v>
                </c:pt>
                <c:pt idx="95">
                  <c:v>45329</c:v>
                </c:pt>
                <c:pt idx="96">
                  <c:v>45327</c:v>
                </c:pt>
                <c:pt idx="97">
                  <c:v>45326</c:v>
                </c:pt>
                <c:pt idx="98">
                  <c:v>45323</c:v>
                </c:pt>
                <c:pt idx="99">
                  <c:v>45321</c:v>
                </c:pt>
                <c:pt idx="100">
                  <c:v>45320</c:v>
                </c:pt>
                <c:pt idx="101">
                  <c:v>45319</c:v>
                </c:pt>
                <c:pt idx="102">
                  <c:v>45316</c:v>
                </c:pt>
                <c:pt idx="103">
                  <c:v>45315</c:v>
                </c:pt>
                <c:pt idx="104">
                  <c:v>45314</c:v>
                </c:pt>
                <c:pt idx="105">
                  <c:v>45312</c:v>
                </c:pt>
                <c:pt idx="106">
                  <c:v>45310</c:v>
                </c:pt>
                <c:pt idx="107">
                  <c:v>45309</c:v>
                </c:pt>
                <c:pt idx="108">
                  <c:v>45308</c:v>
                </c:pt>
                <c:pt idx="109">
                  <c:v>45307</c:v>
                </c:pt>
                <c:pt idx="110">
                  <c:v>45306</c:v>
                </c:pt>
                <c:pt idx="111">
                  <c:v>45304</c:v>
                </c:pt>
                <c:pt idx="112">
                  <c:v>45303</c:v>
                </c:pt>
                <c:pt idx="113">
                  <c:v>45301</c:v>
                </c:pt>
                <c:pt idx="114">
                  <c:v>45300</c:v>
                </c:pt>
                <c:pt idx="115">
                  <c:v>45299</c:v>
                </c:pt>
                <c:pt idx="116">
                  <c:v>45298</c:v>
                </c:pt>
                <c:pt idx="117">
                  <c:v>45296</c:v>
                </c:pt>
                <c:pt idx="118">
                  <c:v>45295</c:v>
                </c:pt>
                <c:pt idx="119">
                  <c:v>45293</c:v>
                </c:pt>
                <c:pt idx="120">
                  <c:v>45290</c:v>
                </c:pt>
                <c:pt idx="121">
                  <c:v>45289</c:v>
                </c:pt>
                <c:pt idx="122">
                  <c:v>45287</c:v>
                </c:pt>
                <c:pt idx="123">
                  <c:v>45283</c:v>
                </c:pt>
                <c:pt idx="124">
                  <c:v>45282</c:v>
                </c:pt>
                <c:pt idx="125">
                  <c:v>45281</c:v>
                </c:pt>
                <c:pt idx="126">
                  <c:v>45279</c:v>
                </c:pt>
                <c:pt idx="127">
                  <c:v>45279</c:v>
                </c:pt>
                <c:pt idx="128">
                  <c:v>45278</c:v>
                </c:pt>
                <c:pt idx="129">
                  <c:v>45278</c:v>
                </c:pt>
                <c:pt idx="130">
                  <c:v>45277</c:v>
                </c:pt>
                <c:pt idx="131">
                  <c:v>45275</c:v>
                </c:pt>
                <c:pt idx="132">
                  <c:v>45274</c:v>
                </c:pt>
                <c:pt idx="133">
                  <c:v>45273</c:v>
                </c:pt>
                <c:pt idx="134">
                  <c:v>45272</c:v>
                </c:pt>
                <c:pt idx="135">
                  <c:v>45271</c:v>
                </c:pt>
                <c:pt idx="136">
                  <c:v>45270</c:v>
                </c:pt>
                <c:pt idx="137">
                  <c:v>45269</c:v>
                </c:pt>
                <c:pt idx="138">
                  <c:v>45268</c:v>
                </c:pt>
                <c:pt idx="139">
                  <c:v>45267</c:v>
                </c:pt>
                <c:pt idx="140">
                  <c:v>45266</c:v>
                </c:pt>
                <c:pt idx="141">
                  <c:v>45265</c:v>
                </c:pt>
                <c:pt idx="142">
                  <c:v>45264</c:v>
                </c:pt>
              </c:numCache>
            </c:numRef>
          </c:xVal>
          <c:yVal>
            <c:numRef>
              <c:f>'tołpa '!$L$2:$L$144</c:f>
              <c:numCache>
                <c:formatCode>0.00%</c:formatCode>
                <c:ptCount val="143"/>
                <c:pt idx="0">
                  <c:v>8.8829071332436065E-4</c:v>
                </c:pt>
                <c:pt idx="1">
                  <c:v>1.4131897711978465E-3</c:v>
                </c:pt>
                <c:pt idx="2">
                  <c:v>1.6689098250336474E-3</c:v>
                </c:pt>
                <c:pt idx="3">
                  <c:v>2.395693135935397E-3</c:v>
                </c:pt>
                <c:pt idx="4">
                  <c:v>1.7092866756393001E-3</c:v>
                </c:pt>
                <c:pt idx="5">
                  <c:v>1.4266487213997307E-3</c:v>
                </c:pt>
                <c:pt idx="6">
                  <c:v>1.4266487213997307E-3</c:v>
                </c:pt>
                <c:pt idx="7">
                  <c:v>1.6419919246298789E-3</c:v>
                </c:pt>
                <c:pt idx="8">
                  <c:v>1.7227456258411844E-3</c:v>
                </c:pt>
                <c:pt idx="9">
                  <c:v>4.7375504710632571E-3</c:v>
                </c:pt>
                <c:pt idx="10">
                  <c:v>1.4535666218034994E-3</c:v>
                </c:pt>
                <c:pt idx="11">
                  <c:v>1.2651413189771197E-3</c:v>
                </c:pt>
                <c:pt idx="12">
                  <c:v>1.9246298788694481E-3</c:v>
                </c:pt>
                <c:pt idx="13">
                  <c:v>2.193808882907133E-3</c:v>
                </c:pt>
                <c:pt idx="14">
                  <c:v>1.4535666218034994E-3</c:v>
                </c:pt>
                <c:pt idx="15">
                  <c:v>1.9380888290713323E-3</c:v>
                </c:pt>
                <c:pt idx="16">
                  <c:v>2.395693135935397E-3</c:v>
                </c:pt>
                <c:pt idx="17">
                  <c:v>2.5302826379542394E-3</c:v>
                </c:pt>
                <c:pt idx="18">
                  <c:v>3.1628532974427993E-3</c:v>
                </c:pt>
                <c:pt idx="19">
                  <c:v>2.1467025572005385E-2</c:v>
                </c:pt>
                <c:pt idx="20">
                  <c:v>9.004037685060565E-3</c:v>
                </c:pt>
                <c:pt idx="21">
                  <c:v>1.7496635262449528E-3</c:v>
                </c:pt>
                <c:pt idx="22">
                  <c:v>9.8923283983849263E-3</c:v>
                </c:pt>
                <c:pt idx="23">
                  <c:v>5.6393001345895017E-3</c:v>
                </c:pt>
                <c:pt idx="24">
                  <c:v>3.1763122476446836E-3</c:v>
                </c:pt>
                <c:pt idx="25">
                  <c:v>2.1668909825033646E-3</c:v>
                </c:pt>
                <c:pt idx="26">
                  <c:v>3.5531628532974426E-3</c:v>
                </c:pt>
                <c:pt idx="27">
                  <c:v>2.5706594885598925E-3</c:v>
                </c:pt>
                <c:pt idx="28">
                  <c:v>4.1588156123822341E-3</c:v>
                </c:pt>
                <c:pt idx="29">
                  <c:v>4.7106325706594886E-3</c:v>
                </c:pt>
                <c:pt idx="30">
                  <c:v>1.6958277254374159E-3</c:v>
                </c:pt>
                <c:pt idx="31">
                  <c:v>1.224764468371467E-3</c:v>
                </c:pt>
                <c:pt idx="32">
                  <c:v>2.0592193808882907E-3</c:v>
                </c:pt>
                <c:pt idx="33">
                  <c:v>1.9515477792732168E-3</c:v>
                </c:pt>
                <c:pt idx="34">
                  <c:v>2.4899057873485867E-3</c:v>
                </c:pt>
                <c:pt idx="35">
                  <c:v>2.0592193808882907E-3</c:v>
                </c:pt>
                <c:pt idx="36">
                  <c:v>2.2880215343203231E-3</c:v>
                </c:pt>
                <c:pt idx="37">
                  <c:v>0.10004037685060566</c:v>
                </c:pt>
                <c:pt idx="38">
                  <c:v>1.3324360699865411E-3</c:v>
                </c:pt>
                <c:pt idx="39">
                  <c:v>2.0726783310901749E-3</c:v>
                </c:pt>
                <c:pt idx="40">
                  <c:v>1.7631224764468371E-3</c:v>
                </c:pt>
                <c:pt idx="41">
                  <c:v>1.9515477792732168E-3</c:v>
                </c:pt>
                <c:pt idx="42">
                  <c:v>1.9246298788694481E-3</c:v>
                </c:pt>
                <c:pt idx="43">
                  <c:v>1.5208613728129206E-2</c:v>
                </c:pt>
                <c:pt idx="44">
                  <c:v>2.7187079407806191E-3</c:v>
                </c:pt>
                <c:pt idx="45">
                  <c:v>1.601615074024226E-3</c:v>
                </c:pt>
                <c:pt idx="46">
                  <c:v>1.6419919246298789E-3</c:v>
                </c:pt>
                <c:pt idx="47">
                  <c:v>3.9569313593539705E-3</c:v>
                </c:pt>
                <c:pt idx="48">
                  <c:v>3.3916554508748318E-3</c:v>
                </c:pt>
                <c:pt idx="49">
                  <c:v>1.9246298788694481E-3</c:v>
                </c:pt>
                <c:pt idx="50">
                  <c:v>2.3553162853297443E-3</c:v>
                </c:pt>
                <c:pt idx="51">
                  <c:v>2.2611036339165546E-3</c:v>
                </c:pt>
                <c:pt idx="52">
                  <c:v>3.7429340511440111E-2</c:v>
                </c:pt>
                <c:pt idx="53">
                  <c:v>3.5262449528936741E-3</c:v>
                </c:pt>
                <c:pt idx="54">
                  <c:v>2.1265141318977119E-3</c:v>
                </c:pt>
                <c:pt idx="55">
                  <c:v>1.5477792732166891E-3</c:v>
                </c:pt>
                <c:pt idx="56">
                  <c:v>4.0780619111709287E-3</c:v>
                </c:pt>
                <c:pt idx="57">
                  <c:v>1.5612382234185733E-3</c:v>
                </c:pt>
                <c:pt idx="58">
                  <c:v>2.7590847913862718E-3</c:v>
                </c:pt>
                <c:pt idx="59">
                  <c:v>1.1305518169582773E-3</c:v>
                </c:pt>
                <c:pt idx="60">
                  <c:v>2.6890982503364736E-2</c:v>
                </c:pt>
                <c:pt idx="61">
                  <c:v>1.9919246298788695E-3</c:v>
                </c:pt>
                <c:pt idx="62">
                  <c:v>1.4939434724091521E-3</c:v>
                </c:pt>
                <c:pt idx="63">
                  <c:v>1.9380888290713323E-3</c:v>
                </c:pt>
                <c:pt idx="64">
                  <c:v>1.3458950201884253E-5</c:v>
                </c:pt>
                <c:pt idx="65">
                  <c:v>1.1103633916554509E-2</c:v>
                </c:pt>
                <c:pt idx="66">
                  <c:v>2.4226110363391655E-3</c:v>
                </c:pt>
                <c:pt idx="67">
                  <c:v>1.5208613728129206E-2</c:v>
                </c:pt>
                <c:pt idx="68">
                  <c:v>2.6244952893674295E-3</c:v>
                </c:pt>
                <c:pt idx="69">
                  <c:v>1.224764468371467E-3</c:v>
                </c:pt>
                <c:pt idx="70">
                  <c:v>1.7496635262449528E-4</c:v>
                </c:pt>
                <c:pt idx="71">
                  <c:v>4.8721399730820994E-3</c:v>
                </c:pt>
                <c:pt idx="72">
                  <c:v>1.9784656796769853E-3</c:v>
                </c:pt>
                <c:pt idx="73">
                  <c:v>6.406460296096904E-3</c:v>
                </c:pt>
                <c:pt idx="74">
                  <c:v>2.1265141318977119E-3</c:v>
                </c:pt>
                <c:pt idx="75">
                  <c:v>6.810228802153432E-3</c:v>
                </c:pt>
                <c:pt idx="76">
                  <c:v>1.5746971736204575E-3</c:v>
                </c:pt>
                <c:pt idx="77">
                  <c:v>2.2476446837146704E-3</c:v>
                </c:pt>
                <c:pt idx="78">
                  <c:v>1.4401076716016152E-3</c:v>
                </c:pt>
                <c:pt idx="79">
                  <c:v>1.4804845222072679E-3</c:v>
                </c:pt>
                <c:pt idx="80">
                  <c:v>2.2611036339165546E-3</c:v>
                </c:pt>
                <c:pt idx="81">
                  <c:v>1.9515477792732168E-3</c:v>
                </c:pt>
                <c:pt idx="82">
                  <c:v>2.5841184387617767E-3</c:v>
                </c:pt>
                <c:pt idx="83">
                  <c:v>4.0780619111709287E-3</c:v>
                </c:pt>
                <c:pt idx="84">
                  <c:v>1.6823687752355316E-3</c:v>
                </c:pt>
                <c:pt idx="85">
                  <c:v>1.8707940780619112E-3</c:v>
                </c:pt>
                <c:pt idx="86">
                  <c:v>3.5262449528936741E-3</c:v>
                </c:pt>
                <c:pt idx="87">
                  <c:v>1.8304172274562585E-3</c:v>
                </c:pt>
                <c:pt idx="88">
                  <c:v>3.1090174966352624E-3</c:v>
                </c:pt>
                <c:pt idx="89">
                  <c:v>6.5006729475100946E-3</c:v>
                </c:pt>
                <c:pt idx="90">
                  <c:v>3.405114401076716E-3</c:v>
                </c:pt>
                <c:pt idx="91">
                  <c:v>1.8304172274562585E-3</c:v>
                </c:pt>
                <c:pt idx="92">
                  <c:v>1.7631224764468371E-3</c:v>
                </c:pt>
                <c:pt idx="93">
                  <c:v>2.7321668909825033E-3</c:v>
                </c:pt>
                <c:pt idx="94">
                  <c:v>1.8169582772543742E-3</c:v>
                </c:pt>
                <c:pt idx="95">
                  <c:v>2.1130551816958276E-3</c:v>
                </c:pt>
                <c:pt idx="96">
                  <c:v>1.5881561238223418E-3</c:v>
                </c:pt>
                <c:pt idx="97">
                  <c:v>1.6689098250336474E-3</c:v>
                </c:pt>
                <c:pt idx="98">
                  <c:v>1.4697173620457605E-2</c:v>
                </c:pt>
                <c:pt idx="99">
                  <c:v>2.018842530282638E-3</c:v>
                </c:pt>
                <c:pt idx="100">
                  <c:v>2.1534320323014803E-3</c:v>
                </c:pt>
                <c:pt idx="101">
                  <c:v>2.2341857335127862E-3</c:v>
                </c:pt>
                <c:pt idx="102">
                  <c:v>1.6823687752355316E-3</c:v>
                </c:pt>
                <c:pt idx="103">
                  <c:v>3.405114401076716E-3</c:v>
                </c:pt>
                <c:pt idx="104">
                  <c:v>2.0592193808882907E-3</c:v>
                </c:pt>
                <c:pt idx="105">
                  <c:v>1.2274562584118439E-2</c:v>
                </c:pt>
                <c:pt idx="106">
                  <c:v>1.7631224764468371E-3</c:v>
                </c:pt>
                <c:pt idx="107">
                  <c:v>2.1265141318977119E-3</c:v>
                </c:pt>
                <c:pt idx="108">
                  <c:v>6.9004037685060568E-2</c:v>
                </c:pt>
                <c:pt idx="109">
                  <c:v>2.9205921938088831E-3</c:v>
                </c:pt>
                <c:pt idx="110">
                  <c:v>2.4091520861372812E-3</c:v>
                </c:pt>
                <c:pt idx="111">
                  <c:v>2.5168236877523551E-3</c:v>
                </c:pt>
                <c:pt idx="112">
                  <c:v>6.9313593539703901E-3</c:v>
                </c:pt>
                <c:pt idx="113">
                  <c:v>2.97442799461642E-3</c:v>
                </c:pt>
                <c:pt idx="114">
                  <c:v>2.0592193808882907E-3</c:v>
                </c:pt>
                <c:pt idx="115">
                  <c:v>1.6150740242261105E-3</c:v>
                </c:pt>
                <c:pt idx="116">
                  <c:v>8.7483176312247637E-3</c:v>
                </c:pt>
                <c:pt idx="117">
                  <c:v>9.4078061911170921E-3</c:v>
                </c:pt>
                <c:pt idx="118">
                  <c:v>2.0861372812920592E-3</c:v>
                </c:pt>
                <c:pt idx="119">
                  <c:v>4.7510094212651413E-3</c:v>
                </c:pt>
                <c:pt idx="120">
                  <c:v>1.3593539703903096E-3</c:v>
                </c:pt>
                <c:pt idx="121">
                  <c:v>2.3822341857335128E-3</c:v>
                </c:pt>
                <c:pt idx="122">
                  <c:v>5.1816958277254377E-3</c:v>
                </c:pt>
                <c:pt idx="123">
                  <c:v>4.4145356662180354E-3</c:v>
                </c:pt>
                <c:pt idx="124">
                  <c:v>2.0861372812920592E-3</c:v>
                </c:pt>
                <c:pt idx="125">
                  <c:v>1.5612382234185733E-3</c:v>
                </c:pt>
                <c:pt idx="126">
                  <c:v>6.6083445491251685E-3</c:v>
                </c:pt>
                <c:pt idx="127">
                  <c:v>1.9380888290713323E-3</c:v>
                </c:pt>
                <c:pt idx="128">
                  <c:v>1.7631224764468371E-3</c:v>
                </c:pt>
                <c:pt idx="129">
                  <c:v>4.2395693135935395E-3</c:v>
                </c:pt>
                <c:pt idx="130">
                  <c:v>1.7631224764468371E-3</c:v>
                </c:pt>
                <c:pt idx="131">
                  <c:v>1.3257065948855989E-2</c:v>
                </c:pt>
                <c:pt idx="132">
                  <c:v>2.5033647375504709E-3</c:v>
                </c:pt>
                <c:pt idx="133">
                  <c:v>1.3189771197846568E-3</c:v>
                </c:pt>
                <c:pt idx="134">
                  <c:v>2.449528936742934E-3</c:v>
                </c:pt>
                <c:pt idx="135">
                  <c:v>2.2341857335127862E-3</c:v>
                </c:pt>
                <c:pt idx="136">
                  <c:v>4.3337819650067291E-3</c:v>
                </c:pt>
                <c:pt idx="137">
                  <c:v>9.8654104979811579E-3</c:v>
                </c:pt>
                <c:pt idx="138">
                  <c:v>2.2476446837146704E-3</c:v>
                </c:pt>
                <c:pt idx="139">
                  <c:v>1.9111709286675639E-3</c:v>
                </c:pt>
                <c:pt idx="140">
                  <c:v>4.8048452220726783E-3</c:v>
                </c:pt>
                <c:pt idx="141">
                  <c:v>4.2395693135935395E-3</c:v>
                </c:pt>
                <c:pt idx="142">
                  <c:v>4.1641991924629876E-2</c:v>
                </c:pt>
              </c:numCache>
            </c:numRef>
          </c:yVal>
          <c:smooth val="0"/>
          <c:extLst>
            <c:ext xmlns:c16="http://schemas.microsoft.com/office/drawing/2014/chart" uri="{C3380CC4-5D6E-409C-BE32-E72D297353CC}">
              <c16:uniqueId val="{00000000-E306-43C5-BE21-FA429FE5956D}"/>
            </c:ext>
          </c:extLst>
        </c:ser>
        <c:ser>
          <c:idx val="1"/>
          <c:order val="1"/>
          <c:tx>
            <c:v>ER średnie Tołpa</c:v>
          </c:tx>
          <c:spPr>
            <a:ln w="25400" cap="rnd">
              <a:noFill/>
              <a:round/>
            </a:ln>
            <a:effectLst/>
          </c:spPr>
          <c:marker>
            <c:symbol val="circle"/>
            <c:size val="5"/>
            <c:spPr>
              <a:solidFill>
                <a:schemeClr val="accent2"/>
              </a:solidFill>
              <a:ln w="9525">
                <a:solidFill>
                  <a:schemeClr val="accent2"/>
                </a:solidFill>
              </a:ln>
              <a:effectLst/>
            </c:spPr>
          </c:marker>
          <c:xVal>
            <c:numRef>
              <c:f>'tołpa '!$N$2:$N$144</c:f>
              <c:numCache>
                <c:formatCode>m/d/yyyy</c:formatCode>
                <c:ptCount val="143"/>
                <c:pt idx="0">
                  <c:v>45454</c:v>
                </c:pt>
                <c:pt idx="1">
                  <c:v>45454</c:v>
                </c:pt>
                <c:pt idx="2">
                  <c:v>45452</c:v>
                </c:pt>
                <c:pt idx="3">
                  <c:v>45451</c:v>
                </c:pt>
                <c:pt idx="4">
                  <c:v>45450</c:v>
                </c:pt>
                <c:pt idx="5">
                  <c:v>45448</c:v>
                </c:pt>
                <c:pt idx="6">
                  <c:v>45447</c:v>
                </c:pt>
                <c:pt idx="7">
                  <c:v>45446</c:v>
                </c:pt>
                <c:pt idx="8">
                  <c:v>45444</c:v>
                </c:pt>
                <c:pt idx="9">
                  <c:v>45442</c:v>
                </c:pt>
                <c:pt idx="10">
                  <c:v>45441</c:v>
                </c:pt>
                <c:pt idx="11">
                  <c:v>45440</c:v>
                </c:pt>
                <c:pt idx="12">
                  <c:v>45439</c:v>
                </c:pt>
                <c:pt idx="13">
                  <c:v>45436</c:v>
                </c:pt>
                <c:pt idx="14">
                  <c:v>45434</c:v>
                </c:pt>
                <c:pt idx="15">
                  <c:v>45433</c:v>
                </c:pt>
                <c:pt idx="16">
                  <c:v>45432</c:v>
                </c:pt>
                <c:pt idx="17">
                  <c:v>45430</c:v>
                </c:pt>
                <c:pt idx="18">
                  <c:v>45429</c:v>
                </c:pt>
                <c:pt idx="19">
                  <c:v>45428</c:v>
                </c:pt>
                <c:pt idx="20">
                  <c:v>45426</c:v>
                </c:pt>
                <c:pt idx="21">
                  <c:v>45425</c:v>
                </c:pt>
                <c:pt idx="22">
                  <c:v>45423</c:v>
                </c:pt>
                <c:pt idx="23">
                  <c:v>45422</c:v>
                </c:pt>
                <c:pt idx="24">
                  <c:v>45421</c:v>
                </c:pt>
                <c:pt idx="25">
                  <c:v>45420</c:v>
                </c:pt>
                <c:pt idx="26">
                  <c:v>45415</c:v>
                </c:pt>
                <c:pt idx="27">
                  <c:v>45414</c:v>
                </c:pt>
                <c:pt idx="28">
                  <c:v>45413</c:v>
                </c:pt>
                <c:pt idx="29">
                  <c:v>45412</c:v>
                </c:pt>
                <c:pt idx="30">
                  <c:v>45411</c:v>
                </c:pt>
                <c:pt idx="31">
                  <c:v>45408</c:v>
                </c:pt>
                <c:pt idx="32">
                  <c:v>45406</c:v>
                </c:pt>
                <c:pt idx="33">
                  <c:v>45406</c:v>
                </c:pt>
                <c:pt idx="34">
                  <c:v>45405</c:v>
                </c:pt>
                <c:pt idx="35">
                  <c:v>45403</c:v>
                </c:pt>
                <c:pt idx="36">
                  <c:v>45401</c:v>
                </c:pt>
                <c:pt idx="37">
                  <c:v>45399</c:v>
                </c:pt>
                <c:pt idx="38">
                  <c:v>45397</c:v>
                </c:pt>
                <c:pt idx="39">
                  <c:v>45395</c:v>
                </c:pt>
                <c:pt idx="40">
                  <c:v>45394</c:v>
                </c:pt>
                <c:pt idx="41">
                  <c:v>45392</c:v>
                </c:pt>
                <c:pt idx="42">
                  <c:v>45390</c:v>
                </c:pt>
                <c:pt idx="43">
                  <c:v>45388</c:v>
                </c:pt>
                <c:pt idx="44">
                  <c:v>45387</c:v>
                </c:pt>
                <c:pt idx="45">
                  <c:v>45386</c:v>
                </c:pt>
                <c:pt idx="46">
                  <c:v>45385</c:v>
                </c:pt>
                <c:pt idx="47">
                  <c:v>45384</c:v>
                </c:pt>
                <c:pt idx="48">
                  <c:v>45380</c:v>
                </c:pt>
                <c:pt idx="49">
                  <c:v>45379</c:v>
                </c:pt>
                <c:pt idx="50">
                  <c:v>45378</c:v>
                </c:pt>
                <c:pt idx="51">
                  <c:v>45377</c:v>
                </c:pt>
                <c:pt idx="52">
                  <c:v>45376</c:v>
                </c:pt>
                <c:pt idx="53">
                  <c:v>45374</c:v>
                </c:pt>
                <c:pt idx="54">
                  <c:v>45373</c:v>
                </c:pt>
                <c:pt idx="55">
                  <c:v>45372</c:v>
                </c:pt>
                <c:pt idx="56">
                  <c:v>45371</c:v>
                </c:pt>
                <c:pt idx="57">
                  <c:v>45369</c:v>
                </c:pt>
                <c:pt idx="58">
                  <c:v>45368</c:v>
                </c:pt>
                <c:pt idx="59">
                  <c:v>45366</c:v>
                </c:pt>
                <c:pt idx="60">
                  <c:v>45366</c:v>
                </c:pt>
                <c:pt idx="61">
                  <c:v>45365</c:v>
                </c:pt>
                <c:pt idx="62">
                  <c:v>45364</c:v>
                </c:pt>
                <c:pt idx="63">
                  <c:v>45363</c:v>
                </c:pt>
                <c:pt idx="64">
                  <c:v>45362</c:v>
                </c:pt>
                <c:pt idx="65">
                  <c:v>45362</c:v>
                </c:pt>
                <c:pt idx="66">
                  <c:v>45360</c:v>
                </c:pt>
                <c:pt idx="67">
                  <c:v>45359</c:v>
                </c:pt>
                <c:pt idx="68">
                  <c:v>45359</c:v>
                </c:pt>
                <c:pt idx="69">
                  <c:v>45359</c:v>
                </c:pt>
                <c:pt idx="70">
                  <c:v>45358</c:v>
                </c:pt>
                <c:pt idx="71">
                  <c:v>45358</c:v>
                </c:pt>
                <c:pt idx="72">
                  <c:v>45357</c:v>
                </c:pt>
                <c:pt idx="73">
                  <c:v>45357</c:v>
                </c:pt>
                <c:pt idx="74">
                  <c:v>45356</c:v>
                </c:pt>
                <c:pt idx="75">
                  <c:v>45354</c:v>
                </c:pt>
                <c:pt idx="76">
                  <c:v>45352</c:v>
                </c:pt>
                <c:pt idx="77">
                  <c:v>45351</c:v>
                </c:pt>
                <c:pt idx="78">
                  <c:v>45350</c:v>
                </c:pt>
                <c:pt idx="79">
                  <c:v>45349</c:v>
                </c:pt>
                <c:pt idx="80">
                  <c:v>45348</c:v>
                </c:pt>
                <c:pt idx="81">
                  <c:v>45347</c:v>
                </c:pt>
                <c:pt idx="82">
                  <c:v>45345</c:v>
                </c:pt>
                <c:pt idx="83">
                  <c:v>45343</c:v>
                </c:pt>
                <c:pt idx="84">
                  <c:v>45343</c:v>
                </c:pt>
                <c:pt idx="85">
                  <c:v>45341</c:v>
                </c:pt>
                <c:pt idx="86">
                  <c:v>45339</c:v>
                </c:pt>
                <c:pt idx="87">
                  <c:v>45338</c:v>
                </c:pt>
                <c:pt idx="88">
                  <c:v>45336</c:v>
                </c:pt>
                <c:pt idx="89">
                  <c:v>45335</c:v>
                </c:pt>
                <c:pt idx="90">
                  <c:v>45334</c:v>
                </c:pt>
                <c:pt idx="91">
                  <c:v>45333</c:v>
                </c:pt>
                <c:pt idx="92">
                  <c:v>45332</c:v>
                </c:pt>
                <c:pt idx="93">
                  <c:v>45331</c:v>
                </c:pt>
                <c:pt idx="94">
                  <c:v>45330</c:v>
                </c:pt>
                <c:pt idx="95">
                  <c:v>45329</c:v>
                </c:pt>
                <c:pt idx="96">
                  <c:v>45327</c:v>
                </c:pt>
                <c:pt idx="97">
                  <c:v>45326</c:v>
                </c:pt>
                <c:pt idx="98">
                  <c:v>45323</c:v>
                </c:pt>
                <c:pt idx="99">
                  <c:v>45321</c:v>
                </c:pt>
                <c:pt idx="100">
                  <c:v>45320</c:v>
                </c:pt>
                <c:pt idx="101">
                  <c:v>45319</c:v>
                </c:pt>
                <c:pt idx="102">
                  <c:v>45316</c:v>
                </c:pt>
                <c:pt idx="103">
                  <c:v>45315</c:v>
                </c:pt>
                <c:pt idx="104">
                  <c:v>45314</c:v>
                </c:pt>
                <c:pt idx="105">
                  <c:v>45312</c:v>
                </c:pt>
                <c:pt idx="106">
                  <c:v>45310</c:v>
                </c:pt>
                <c:pt idx="107">
                  <c:v>45309</c:v>
                </c:pt>
                <c:pt idx="108">
                  <c:v>45308</c:v>
                </c:pt>
                <c:pt idx="109">
                  <c:v>45307</c:v>
                </c:pt>
                <c:pt idx="110">
                  <c:v>45306</c:v>
                </c:pt>
                <c:pt idx="111">
                  <c:v>45304</c:v>
                </c:pt>
                <c:pt idx="112">
                  <c:v>45303</c:v>
                </c:pt>
                <c:pt idx="113">
                  <c:v>45301</c:v>
                </c:pt>
                <c:pt idx="114">
                  <c:v>45300</c:v>
                </c:pt>
                <c:pt idx="115">
                  <c:v>45299</c:v>
                </c:pt>
                <c:pt idx="116">
                  <c:v>45298</c:v>
                </c:pt>
                <c:pt idx="117">
                  <c:v>45296</c:v>
                </c:pt>
                <c:pt idx="118">
                  <c:v>45295</c:v>
                </c:pt>
                <c:pt idx="119">
                  <c:v>45293</c:v>
                </c:pt>
                <c:pt idx="120">
                  <c:v>45290</c:v>
                </c:pt>
                <c:pt idx="121">
                  <c:v>45289</c:v>
                </c:pt>
                <c:pt idx="122">
                  <c:v>45287</c:v>
                </c:pt>
                <c:pt idx="123">
                  <c:v>45283</c:v>
                </c:pt>
                <c:pt idx="124">
                  <c:v>45282</c:v>
                </c:pt>
                <c:pt idx="125">
                  <c:v>45281</c:v>
                </c:pt>
                <c:pt idx="126">
                  <c:v>45279</c:v>
                </c:pt>
                <c:pt idx="127">
                  <c:v>45279</c:v>
                </c:pt>
                <c:pt idx="128">
                  <c:v>45278</c:v>
                </c:pt>
                <c:pt idx="129">
                  <c:v>45278</c:v>
                </c:pt>
                <c:pt idx="130">
                  <c:v>45277</c:v>
                </c:pt>
                <c:pt idx="131">
                  <c:v>45275</c:v>
                </c:pt>
                <c:pt idx="132">
                  <c:v>45274</c:v>
                </c:pt>
                <c:pt idx="133">
                  <c:v>45273</c:v>
                </c:pt>
                <c:pt idx="134">
                  <c:v>45272</c:v>
                </c:pt>
                <c:pt idx="135">
                  <c:v>45271</c:v>
                </c:pt>
                <c:pt idx="136">
                  <c:v>45270</c:v>
                </c:pt>
                <c:pt idx="137">
                  <c:v>45269</c:v>
                </c:pt>
                <c:pt idx="138">
                  <c:v>45268</c:v>
                </c:pt>
                <c:pt idx="139">
                  <c:v>45267</c:v>
                </c:pt>
                <c:pt idx="140">
                  <c:v>45266</c:v>
                </c:pt>
                <c:pt idx="141">
                  <c:v>45265</c:v>
                </c:pt>
                <c:pt idx="142">
                  <c:v>45264</c:v>
                </c:pt>
              </c:numCache>
            </c:numRef>
          </c:xVal>
          <c:yVal>
            <c:numRef>
              <c:f>'tołpa '!$Q$2:$Q$144</c:f>
              <c:numCache>
                <c:formatCode>0.00%</c:formatCode>
                <c:ptCount val="143"/>
                <c:pt idx="0">
                  <c:v>5.187342939698256E-3</c:v>
                </c:pt>
                <c:pt idx="1">
                  <c:v>5.187342939698256E-3</c:v>
                </c:pt>
                <c:pt idx="2">
                  <c:v>5.187342939698256E-3</c:v>
                </c:pt>
                <c:pt idx="3">
                  <c:v>5.187342939698256E-3</c:v>
                </c:pt>
                <c:pt idx="4">
                  <c:v>5.187342939698256E-3</c:v>
                </c:pt>
                <c:pt idx="5">
                  <c:v>5.187342939698256E-3</c:v>
                </c:pt>
                <c:pt idx="6">
                  <c:v>5.187342939698256E-3</c:v>
                </c:pt>
                <c:pt idx="7">
                  <c:v>5.187342939698256E-3</c:v>
                </c:pt>
                <c:pt idx="8">
                  <c:v>5.187342939698256E-3</c:v>
                </c:pt>
                <c:pt idx="9">
                  <c:v>5.187342939698256E-3</c:v>
                </c:pt>
                <c:pt idx="10">
                  <c:v>5.187342939698256E-3</c:v>
                </c:pt>
                <c:pt idx="11">
                  <c:v>5.187342939698256E-3</c:v>
                </c:pt>
                <c:pt idx="12">
                  <c:v>5.187342939698256E-3</c:v>
                </c:pt>
                <c:pt idx="13">
                  <c:v>5.187342939698256E-3</c:v>
                </c:pt>
                <c:pt idx="14">
                  <c:v>5.187342939698256E-3</c:v>
                </c:pt>
                <c:pt idx="15">
                  <c:v>5.187342939698256E-3</c:v>
                </c:pt>
                <c:pt idx="16">
                  <c:v>5.187342939698256E-3</c:v>
                </c:pt>
                <c:pt idx="17">
                  <c:v>5.187342939698256E-3</c:v>
                </c:pt>
                <c:pt idx="18">
                  <c:v>5.187342939698256E-3</c:v>
                </c:pt>
                <c:pt idx="19">
                  <c:v>5.187342939698256E-3</c:v>
                </c:pt>
                <c:pt idx="20">
                  <c:v>5.187342939698256E-3</c:v>
                </c:pt>
                <c:pt idx="21">
                  <c:v>5.187342939698256E-3</c:v>
                </c:pt>
                <c:pt idx="22">
                  <c:v>5.187342939698256E-3</c:v>
                </c:pt>
                <c:pt idx="23">
                  <c:v>5.187342939698256E-3</c:v>
                </c:pt>
                <c:pt idx="24">
                  <c:v>5.187342939698256E-3</c:v>
                </c:pt>
                <c:pt idx="25">
                  <c:v>5.187342939698256E-3</c:v>
                </c:pt>
                <c:pt idx="26">
                  <c:v>5.187342939698256E-3</c:v>
                </c:pt>
                <c:pt idx="27">
                  <c:v>5.187342939698256E-3</c:v>
                </c:pt>
                <c:pt idx="28">
                  <c:v>5.187342939698256E-3</c:v>
                </c:pt>
                <c:pt idx="29">
                  <c:v>5.187342939698256E-3</c:v>
                </c:pt>
                <c:pt idx="30">
                  <c:v>5.187342939698256E-3</c:v>
                </c:pt>
                <c:pt idx="31">
                  <c:v>5.187342939698256E-3</c:v>
                </c:pt>
                <c:pt idx="32">
                  <c:v>5.187342939698256E-3</c:v>
                </c:pt>
                <c:pt idx="33">
                  <c:v>5.187342939698256E-3</c:v>
                </c:pt>
                <c:pt idx="34">
                  <c:v>5.187342939698256E-3</c:v>
                </c:pt>
                <c:pt idx="35">
                  <c:v>5.187342939698256E-3</c:v>
                </c:pt>
                <c:pt idx="36">
                  <c:v>5.187342939698256E-3</c:v>
                </c:pt>
                <c:pt idx="37">
                  <c:v>5.187342939698256E-3</c:v>
                </c:pt>
                <c:pt idx="38">
                  <c:v>5.187342939698256E-3</c:v>
                </c:pt>
                <c:pt idx="39">
                  <c:v>5.187342939698256E-3</c:v>
                </c:pt>
                <c:pt idx="40">
                  <c:v>5.187342939698256E-3</c:v>
                </c:pt>
                <c:pt idx="41">
                  <c:v>5.187342939698256E-3</c:v>
                </c:pt>
                <c:pt idx="42">
                  <c:v>5.187342939698256E-3</c:v>
                </c:pt>
                <c:pt idx="43">
                  <c:v>5.187342939698256E-3</c:v>
                </c:pt>
                <c:pt idx="44">
                  <c:v>5.187342939698256E-3</c:v>
                </c:pt>
                <c:pt idx="45">
                  <c:v>5.187342939698256E-3</c:v>
                </c:pt>
                <c:pt idx="46">
                  <c:v>5.187342939698256E-3</c:v>
                </c:pt>
                <c:pt idx="47">
                  <c:v>5.187342939698256E-3</c:v>
                </c:pt>
                <c:pt idx="48">
                  <c:v>5.187342939698256E-3</c:v>
                </c:pt>
                <c:pt idx="49">
                  <c:v>5.187342939698256E-3</c:v>
                </c:pt>
                <c:pt idx="50">
                  <c:v>5.187342939698256E-3</c:v>
                </c:pt>
                <c:pt idx="51">
                  <c:v>5.187342939698256E-3</c:v>
                </c:pt>
                <c:pt idx="52">
                  <c:v>5.187342939698256E-3</c:v>
                </c:pt>
                <c:pt idx="53">
                  <c:v>5.187342939698256E-3</c:v>
                </c:pt>
                <c:pt idx="54">
                  <c:v>5.187342939698256E-3</c:v>
                </c:pt>
                <c:pt idx="55">
                  <c:v>5.187342939698256E-3</c:v>
                </c:pt>
                <c:pt idx="56">
                  <c:v>5.187342939698256E-3</c:v>
                </c:pt>
                <c:pt idx="57">
                  <c:v>5.187342939698256E-3</c:v>
                </c:pt>
                <c:pt idx="58">
                  <c:v>5.187342939698256E-3</c:v>
                </c:pt>
                <c:pt idx="59">
                  <c:v>5.187342939698256E-3</c:v>
                </c:pt>
                <c:pt idx="60">
                  <c:v>5.187342939698256E-3</c:v>
                </c:pt>
                <c:pt idx="61">
                  <c:v>5.187342939698256E-3</c:v>
                </c:pt>
                <c:pt idx="62">
                  <c:v>5.187342939698256E-3</c:v>
                </c:pt>
                <c:pt idx="63">
                  <c:v>5.187342939698256E-3</c:v>
                </c:pt>
                <c:pt idx="64">
                  <c:v>5.187342939698256E-3</c:v>
                </c:pt>
                <c:pt idx="65">
                  <c:v>5.187342939698256E-3</c:v>
                </c:pt>
                <c:pt idx="66">
                  <c:v>5.187342939698256E-3</c:v>
                </c:pt>
                <c:pt idx="67">
                  <c:v>5.187342939698256E-3</c:v>
                </c:pt>
                <c:pt idx="68">
                  <c:v>5.187342939698256E-3</c:v>
                </c:pt>
                <c:pt idx="69">
                  <c:v>5.187342939698256E-3</c:v>
                </c:pt>
                <c:pt idx="70">
                  <c:v>5.187342939698256E-3</c:v>
                </c:pt>
                <c:pt idx="71">
                  <c:v>5.187342939698256E-3</c:v>
                </c:pt>
                <c:pt idx="72">
                  <c:v>5.187342939698256E-3</c:v>
                </c:pt>
                <c:pt idx="73">
                  <c:v>5.187342939698256E-3</c:v>
                </c:pt>
                <c:pt idx="74">
                  <c:v>5.187342939698256E-3</c:v>
                </c:pt>
                <c:pt idx="75">
                  <c:v>5.187342939698256E-3</c:v>
                </c:pt>
                <c:pt idx="76">
                  <c:v>5.187342939698256E-3</c:v>
                </c:pt>
                <c:pt idx="77">
                  <c:v>5.187342939698256E-3</c:v>
                </c:pt>
                <c:pt idx="78">
                  <c:v>5.187342939698256E-3</c:v>
                </c:pt>
                <c:pt idx="79">
                  <c:v>5.187342939698256E-3</c:v>
                </c:pt>
                <c:pt idx="80">
                  <c:v>5.187342939698256E-3</c:v>
                </c:pt>
                <c:pt idx="81">
                  <c:v>5.187342939698256E-3</c:v>
                </c:pt>
                <c:pt idx="82">
                  <c:v>5.187342939698256E-3</c:v>
                </c:pt>
                <c:pt idx="83">
                  <c:v>5.187342939698256E-3</c:v>
                </c:pt>
                <c:pt idx="84">
                  <c:v>5.187342939698256E-3</c:v>
                </c:pt>
                <c:pt idx="85">
                  <c:v>5.187342939698256E-3</c:v>
                </c:pt>
                <c:pt idx="86">
                  <c:v>5.187342939698256E-3</c:v>
                </c:pt>
                <c:pt idx="87">
                  <c:v>5.187342939698256E-3</c:v>
                </c:pt>
                <c:pt idx="88">
                  <c:v>5.187342939698256E-3</c:v>
                </c:pt>
                <c:pt idx="89">
                  <c:v>5.187342939698256E-3</c:v>
                </c:pt>
                <c:pt idx="90">
                  <c:v>5.187342939698256E-3</c:v>
                </c:pt>
                <c:pt idx="91">
                  <c:v>5.187342939698256E-3</c:v>
                </c:pt>
                <c:pt idx="92">
                  <c:v>5.187342939698256E-3</c:v>
                </c:pt>
                <c:pt idx="93">
                  <c:v>5.187342939698256E-3</c:v>
                </c:pt>
                <c:pt idx="94">
                  <c:v>5.187342939698256E-3</c:v>
                </c:pt>
                <c:pt idx="95">
                  <c:v>5.187342939698256E-3</c:v>
                </c:pt>
                <c:pt idx="96">
                  <c:v>5.187342939698256E-3</c:v>
                </c:pt>
                <c:pt idx="97">
                  <c:v>5.187342939698256E-3</c:v>
                </c:pt>
                <c:pt idx="98">
                  <c:v>5.187342939698256E-3</c:v>
                </c:pt>
                <c:pt idx="99">
                  <c:v>5.187342939698256E-3</c:v>
                </c:pt>
                <c:pt idx="100">
                  <c:v>5.187342939698256E-3</c:v>
                </c:pt>
                <c:pt idx="101">
                  <c:v>5.187342939698256E-3</c:v>
                </c:pt>
                <c:pt idx="102">
                  <c:v>5.187342939698256E-3</c:v>
                </c:pt>
                <c:pt idx="103">
                  <c:v>5.187342939698256E-3</c:v>
                </c:pt>
                <c:pt idx="104">
                  <c:v>5.187342939698256E-3</c:v>
                </c:pt>
                <c:pt idx="105">
                  <c:v>5.187342939698256E-3</c:v>
                </c:pt>
                <c:pt idx="106">
                  <c:v>5.187342939698256E-3</c:v>
                </c:pt>
                <c:pt idx="107">
                  <c:v>5.187342939698256E-3</c:v>
                </c:pt>
                <c:pt idx="108">
                  <c:v>5.187342939698256E-3</c:v>
                </c:pt>
                <c:pt idx="109">
                  <c:v>5.187342939698256E-3</c:v>
                </c:pt>
                <c:pt idx="110">
                  <c:v>5.187342939698256E-3</c:v>
                </c:pt>
                <c:pt idx="111">
                  <c:v>5.187342939698256E-3</c:v>
                </c:pt>
                <c:pt idx="112">
                  <c:v>5.187342939698256E-3</c:v>
                </c:pt>
                <c:pt idx="113">
                  <c:v>5.187342939698256E-3</c:v>
                </c:pt>
                <c:pt idx="114">
                  <c:v>5.187342939698256E-3</c:v>
                </c:pt>
                <c:pt idx="115">
                  <c:v>5.187342939698256E-3</c:v>
                </c:pt>
                <c:pt idx="116">
                  <c:v>5.187342939698256E-3</c:v>
                </c:pt>
                <c:pt idx="117">
                  <c:v>5.187342939698256E-3</c:v>
                </c:pt>
                <c:pt idx="118">
                  <c:v>5.187342939698256E-3</c:v>
                </c:pt>
                <c:pt idx="119">
                  <c:v>5.187342939698256E-3</c:v>
                </c:pt>
                <c:pt idx="120">
                  <c:v>5.187342939698256E-3</c:v>
                </c:pt>
                <c:pt idx="121">
                  <c:v>5.187342939698256E-3</c:v>
                </c:pt>
                <c:pt idx="122">
                  <c:v>5.187342939698256E-3</c:v>
                </c:pt>
                <c:pt idx="123">
                  <c:v>5.187342939698256E-3</c:v>
                </c:pt>
                <c:pt idx="124">
                  <c:v>5.187342939698256E-3</c:v>
                </c:pt>
                <c:pt idx="125">
                  <c:v>5.187342939698256E-3</c:v>
                </c:pt>
                <c:pt idx="126">
                  <c:v>5.187342939698256E-3</c:v>
                </c:pt>
                <c:pt idx="127">
                  <c:v>5.187342939698256E-3</c:v>
                </c:pt>
                <c:pt idx="128">
                  <c:v>5.187342939698256E-3</c:v>
                </c:pt>
                <c:pt idx="129">
                  <c:v>5.187342939698256E-3</c:v>
                </c:pt>
                <c:pt idx="130">
                  <c:v>5.187342939698256E-3</c:v>
                </c:pt>
                <c:pt idx="131">
                  <c:v>5.187342939698256E-3</c:v>
                </c:pt>
                <c:pt idx="132">
                  <c:v>5.187342939698256E-3</c:v>
                </c:pt>
                <c:pt idx="133">
                  <c:v>5.187342939698256E-3</c:v>
                </c:pt>
                <c:pt idx="134">
                  <c:v>5.187342939698256E-3</c:v>
                </c:pt>
                <c:pt idx="135">
                  <c:v>5.187342939698256E-3</c:v>
                </c:pt>
                <c:pt idx="136">
                  <c:v>5.187342939698256E-3</c:v>
                </c:pt>
                <c:pt idx="137">
                  <c:v>5.187342939698256E-3</c:v>
                </c:pt>
                <c:pt idx="138">
                  <c:v>5.187342939698256E-3</c:v>
                </c:pt>
                <c:pt idx="139">
                  <c:v>5.187342939698256E-3</c:v>
                </c:pt>
                <c:pt idx="140">
                  <c:v>5.187342939698256E-3</c:v>
                </c:pt>
                <c:pt idx="141">
                  <c:v>5.187342939698256E-3</c:v>
                </c:pt>
                <c:pt idx="142">
                  <c:v>5.187342939698256E-3</c:v>
                </c:pt>
              </c:numCache>
            </c:numRef>
          </c:yVal>
          <c:smooth val="0"/>
          <c:extLst>
            <c:ext xmlns:c16="http://schemas.microsoft.com/office/drawing/2014/chart" uri="{C3380CC4-5D6E-409C-BE32-E72D297353CC}">
              <c16:uniqueId val="{00000001-E306-43C5-BE21-FA429FE5956D}"/>
            </c:ext>
          </c:extLst>
        </c:ser>
        <c:ser>
          <c:idx val="2"/>
          <c:order val="2"/>
          <c:tx>
            <c:v>ER postów z influ</c:v>
          </c:tx>
          <c:spPr>
            <a:ln w="25400" cap="rnd">
              <a:noFill/>
              <a:round/>
            </a:ln>
            <a:effectLst/>
          </c:spPr>
          <c:marker>
            <c:symbol val="square"/>
            <c:size val="5"/>
            <c:spPr>
              <a:solidFill>
                <a:srgbClr val="FF0000"/>
              </a:solidFill>
              <a:ln w="9525">
                <a:solidFill>
                  <a:schemeClr val="accent3"/>
                </a:solidFill>
              </a:ln>
              <a:effectLst/>
            </c:spPr>
          </c:marker>
          <c:xVal>
            <c:numRef>
              <c:f>'tołpa '!$N$2:$N$144</c:f>
              <c:numCache>
                <c:formatCode>m/d/yyyy</c:formatCode>
                <c:ptCount val="143"/>
                <c:pt idx="0">
                  <c:v>45454</c:v>
                </c:pt>
                <c:pt idx="1">
                  <c:v>45454</c:v>
                </c:pt>
                <c:pt idx="2">
                  <c:v>45452</c:v>
                </c:pt>
                <c:pt idx="3">
                  <c:v>45451</c:v>
                </c:pt>
                <c:pt idx="4">
                  <c:v>45450</c:v>
                </c:pt>
                <c:pt idx="5">
                  <c:v>45448</c:v>
                </c:pt>
                <c:pt idx="6">
                  <c:v>45447</c:v>
                </c:pt>
                <c:pt idx="7">
                  <c:v>45446</c:v>
                </c:pt>
                <c:pt idx="8">
                  <c:v>45444</c:v>
                </c:pt>
                <c:pt idx="9">
                  <c:v>45442</c:v>
                </c:pt>
                <c:pt idx="10">
                  <c:v>45441</c:v>
                </c:pt>
                <c:pt idx="11">
                  <c:v>45440</c:v>
                </c:pt>
                <c:pt idx="12">
                  <c:v>45439</c:v>
                </c:pt>
                <c:pt idx="13">
                  <c:v>45436</c:v>
                </c:pt>
                <c:pt idx="14">
                  <c:v>45434</c:v>
                </c:pt>
                <c:pt idx="15">
                  <c:v>45433</c:v>
                </c:pt>
                <c:pt idx="16">
                  <c:v>45432</c:v>
                </c:pt>
                <c:pt idx="17">
                  <c:v>45430</c:v>
                </c:pt>
                <c:pt idx="18">
                  <c:v>45429</c:v>
                </c:pt>
                <c:pt idx="19">
                  <c:v>45428</c:v>
                </c:pt>
                <c:pt idx="20">
                  <c:v>45426</c:v>
                </c:pt>
                <c:pt idx="21">
                  <c:v>45425</c:v>
                </c:pt>
                <c:pt idx="22">
                  <c:v>45423</c:v>
                </c:pt>
                <c:pt idx="23">
                  <c:v>45422</c:v>
                </c:pt>
                <c:pt idx="24">
                  <c:v>45421</c:v>
                </c:pt>
                <c:pt idx="25">
                  <c:v>45420</c:v>
                </c:pt>
                <c:pt idx="26">
                  <c:v>45415</c:v>
                </c:pt>
                <c:pt idx="27">
                  <c:v>45414</c:v>
                </c:pt>
                <c:pt idx="28">
                  <c:v>45413</c:v>
                </c:pt>
                <c:pt idx="29">
                  <c:v>45412</c:v>
                </c:pt>
                <c:pt idx="30">
                  <c:v>45411</c:v>
                </c:pt>
                <c:pt idx="31">
                  <c:v>45408</c:v>
                </c:pt>
                <c:pt idx="32">
                  <c:v>45406</c:v>
                </c:pt>
                <c:pt idx="33">
                  <c:v>45406</c:v>
                </c:pt>
                <c:pt idx="34">
                  <c:v>45405</c:v>
                </c:pt>
                <c:pt idx="35">
                  <c:v>45403</c:v>
                </c:pt>
                <c:pt idx="36">
                  <c:v>45401</c:v>
                </c:pt>
                <c:pt idx="37">
                  <c:v>45399</c:v>
                </c:pt>
                <c:pt idx="38">
                  <c:v>45397</c:v>
                </c:pt>
                <c:pt idx="39">
                  <c:v>45395</c:v>
                </c:pt>
                <c:pt idx="40">
                  <c:v>45394</c:v>
                </c:pt>
                <c:pt idx="41">
                  <c:v>45392</c:v>
                </c:pt>
                <c:pt idx="42">
                  <c:v>45390</c:v>
                </c:pt>
                <c:pt idx="43">
                  <c:v>45388</c:v>
                </c:pt>
                <c:pt idx="44">
                  <c:v>45387</c:v>
                </c:pt>
                <c:pt idx="45">
                  <c:v>45386</c:v>
                </c:pt>
                <c:pt idx="46">
                  <c:v>45385</c:v>
                </c:pt>
                <c:pt idx="47">
                  <c:v>45384</c:v>
                </c:pt>
                <c:pt idx="48">
                  <c:v>45380</c:v>
                </c:pt>
                <c:pt idx="49">
                  <c:v>45379</c:v>
                </c:pt>
                <c:pt idx="50">
                  <c:v>45378</c:v>
                </c:pt>
                <c:pt idx="51">
                  <c:v>45377</c:v>
                </c:pt>
                <c:pt idx="52">
                  <c:v>45376</c:v>
                </c:pt>
                <c:pt idx="53">
                  <c:v>45374</c:v>
                </c:pt>
                <c:pt idx="54">
                  <c:v>45373</c:v>
                </c:pt>
                <c:pt idx="55">
                  <c:v>45372</c:v>
                </c:pt>
                <c:pt idx="56">
                  <c:v>45371</c:v>
                </c:pt>
                <c:pt idx="57">
                  <c:v>45369</c:v>
                </c:pt>
                <c:pt idx="58">
                  <c:v>45368</c:v>
                </c:pt>
                <c:pt idx="59">
                  <c:v>45366</c:v>
                </c:pt>
                <c:pt idx="60">
                  <c:v>45366</c:v>
                </c:pt>
                <c:pt idx="61">
                  <c:v>45365</c:v>
                </c:pt>
                <c:pt idx="62">
                  <c:v>45364</c:v>
                </c:pt>
                <c:pt idx="63">
                  <c:v>45363</c:v>
                </c:pt>
                <c:pt idx="64">
                  <c:v>45362</c:v>
                </c:pt>
                <c:pt idx="65">
                  <c:v>45362</c:v>
                </c:pt>
                <c:pt idx="66">
                  <c:v>45360</c:v>
                </c:pt>
                <c:pt idx="67">
                  <c:v>45359</c:v>
                </c:pt>
                <c:pt idx="68">
                  <c:v>45359</c:v>
                </c:pt>
                <c:pt idx="69">
                  <c:v>45359</c:v>
                </c:pt>
                <c:pt idx="70">
                  <c:v>45358</c:v>
                </c:pt>
                <c:pt idx="71">
                  <c:v>45358</c:v>
                </c:pt>
                <c:pt idx="72">
                  <c:v>45357</c:v>
                </c:pt>
                <c:pt idx="73">
                  <c:v>45357</c:v>
                </c:pt>
                <c:pt idx="74">
                  <c:v>45356</c:v>
                </c:pt>
                <c:pt idx="75">
                  <c:v>45354</c:v>
                </c:pt>
                <c:pt idx="76">
                  <c:v>45352</c:v>
                </c:pt>
                <c:pt idx="77">
                  <c:v>45351</c:v>
                </c:pt>
                <c:pt idx="78">
                  <c:v>45350</c:v>
                </c:pt>
                <c:pt idx="79">
                  <c:v>45349</c:v>
                </c:pt>
                <c:pt idx="80">
                  <c:v>45348</c:v>
                </c:pt>
                <c:pt idx="81">
                  <c:v>45347</c:v>
                </c:pt>
                <c:pt idx="82">
                  <c:v>45345</c:v>
                </c:pt>
                <c:pt idx="83">
                  <c:v>45343</c:v>
                </c:pt>
                <c:pt idx="84">
                  <c:v>45343</c:v>
                </c:pt>
                <c:pt idx="85">
                  <c:v>45341</c:v>
                </c:pt>
                <c:pt idx="86">
                  <c:v>45339</c:v>
                </c:pt>
                <c:pt idx="87">
                  <c:v>45338</c:v>
                </c:pt>
                <c:pt idx="88">
                  <c:v>45336</c:v>
                </c:pt>
                <c:pt idx="89">
                  <c:v>45335</c:v>
                </c:pt>
                <c:pt idx="90">
                  <c:v>45334</c:v>
                </c:pt>
                <c:pt idx="91">
                  <c:v>45333</c:v>
                </c:pt>
                <c:pt idx="92">
                  <c:v>45332</c:v>
                </c:pt>
                <c:pt idx="93">
                  <c:v>45331</c:v>
                </c:pt>
                <c:pt idx="94">
                  <c:v>45330</c:v>
                </c:pt>
                <c:pt idx="95">
                  <c:v>45329</c:v>
                </c:pt>
                <c:pt idx="96">
                  <c:v>45327</c:v>
                </c:pt>
                <c:pt idx="97">
                  <c:v>45326</c:v>
                </c:pt>
                <c:pt idx="98">
                  <c:v>45323</c:v>
                </c:pt>
                <c:pt idx="99">
                  <c:v>45321</c:v>
                </c:pt>
                <c:pt idx="100">
                  <c:v>45320</c:v>
                </c:pt>
                <c:pt idx="101">
                  <c:v>45319</c:v>
                </c:pt>
                <c:pt idx="102">
                  <c:v>45316</c:v>
                </c:pt>
                <c:pt idx="103">
                  <c:v>45315</c:v>
                </c:pt>
                <c:pt idx="104">
                  <c:v>45314</c:v>
                </c:pt>
                <c:pt idx="105">
                  <c:v>45312</c:v>
                </c:pt>
                <c:pt idx="106">
                  <c:v>45310</c:v>
                </c:pt>
                <c:pt idx="107">
                  <c:v>45309</c:v>
                </c:pt>
                <c:pt idx="108">
                  <c:v>45308</c:v>
                </c:pt>
                <c:pt idx="109">
                  <c:v>45307</c:v>
                </c:pt>
                <c:pt idx="110">
                  <c:v>45306</c:v>
                </c:pt>
                <c:pt idx="111">
                  <c:v>45304</c:v>
                </c:pt>
                <c:pt idx="112">
                  <c:v>45303</c:v>
                </c:pt>
                <c:pt idx="113">
                  <c:v>45301</c:v>
                </c:pt>
                <c:pt idx="114">
                  <c:v>45300</c:v>
                </c:pt>
                <c:pt idx="115">
                  <c:v>45299</c:v>
                </c:pt>
                <c:pt idx="116">
                  <c:v>45298</c:v>
                </c:pt>
                <c:pt idx="117">
                  <c:v>45296</c:v>
                </c:pt>
                <c:pt idx="118">
                  <c:v>45295</c:v>
                </c:pt>
                <c:pt idx="119">
                  <c:v>45293</c:v>
                </c:pt>
                <c:pt idx="120">
                  <c:v>45290</c:v>
                </c:pt>
                <c:pt idx="121">
                  <c:v>45289</c:v>
                </c:pt>
                <c:pt idx="122">
                  <c:v>45287</c:v>
                </c:pt>
                <c:pt idx="123">
                  <c:v>45283</c:v>
                </c:pt>
                <c:pt idx="124">
                  <c:v>45282</c:v>
                </c:pt>
                <c:pt idx="125">
                  <c:v>45281</c:v>
                </c:pt>
                <c:pt idx="126">
                  <c:v>45279</c:v>
                </c:pt>
                <c:pt idx="127">
                  <c:v>45279</c:v>
                </c:pt>
                <c:pt idx="128">
                  <c:v>45278</c:v>
                </c:pt>
                <c:pt idx="129">
                  <c:v>45278</c:v>
                </c:pt>
                <c:pt idx="130">
                  <c:v>45277</c:v>
                </c:pt>
                <c:pt idx="131">
                  <c:v>45275</c:v>
                </c:pt>
                <c:pt idx="132">
                  <c:v>45274</c:v>
                </c:pt>
                <c:pt idx="133">
                  <c:v>45273</c:v>
                </c:pt>
                <c:pt idx="134">
                  <c:v>45272</c:v>
                </c:pt>
                <c:pt idx="135">
                  <c:v>45271</c:v>
                </c:pt>
                <c:pt idx="136">
                  <c:v>45270</c:v>
                </c:pt>
                <c:pt idx="137">
                  <c:v>45269</c:v>
                </c:pt>
                <c:pt idx="138">
                  <c:v>45268</c:v>
                </c:pt>
                <c:pt idx="139">
                  <c:v>45267</c:v>
                </c:pt>
                <c:pt idx="140">
                  <c:v>45266</c:v>
                </c:pt>
                <c:pt idx="141">
                  <c:v>45265</c:v>
                </c:pt>
                <c:pt idx="142">
                  <c:v>45264</c:v>
                </c:pt>
              </c:numCache>
            </c:numRef>
          </c:xVal>
          <c:yVal>
            <c:numRef>
              <c:f>'tołpa '!$AF$2:$AF$144</c:f>
              <c:numCache>
                <c:formatCode>0%</c:formatCode>
                <c:ptCount val="14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2.6890982503364736E-2</c:v>
                </c:pt>
                <c:pt idx="61">
                  <c:v>#N/A</c:v>
                </c:pt>
                <c:pt idx="62">
                  <c:v>#N/A</c:v>
                </c:pt>
                <c:pt idx="63">
                  <c:v>#N/A</c:v>
                </c:pt>
                <c:pt idx="64">
                  <c:v>1.3458950201884253E-5</c:v>
                </c:pt>
                <c:pt idx="65">
                  <c:v>1.1103633916554509E-2</c:v>
                </c:pt>
                <c:pt idx="66">
                  <c:v>#N/A</c:v>
                </c:pt>
                <c:pt idx="67">
                  <c:v>#N/A</c:v>
                </c:pt>
                <c:pt idx="68">
                  <c:v>#N/A</c:v>
                </c:pt>
                <c:pt idx="69">
                  <c:v>#N/A</c:v>
                </c:pt>
                <c:pt idx="70">
                  <c:v>1.7496635262449528E-4</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6.5006729475100946E-3</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numCache>
            </c:numRef>
          </c:yVal>
          <c:smooth val="0"/>
          <c:extLst>
            <c:ext xmlns:c16="http://schemas.microsoft.com/office/drawing/2014/chart" uri="{C3380CC4-5D6E-409C-BE32-E72D297353CC}">
              <c16:uniqueId val="{00000002-E306-43C5-BE21-FA429FE5956D}"/>
            </c:ext>
          </c:extLst>
        </c:ser>
        <c:dLbls>
          <c:showLegendKey val="0"/>
          <c:showVal val="0"/>
          <c:showCatName val="0"/>
          <c:showSerName val="0"/>
          <c:showPercent val="0"/>
          <c:showBubbleSize val="0"/>
        </c:dLbls>
        <c:axId val="1098097535"/>
        <c:axId val="1098098015"/>
      </c:scatterChart>
      <c:valAx>
        <c:axId val="1098097535"/>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8015"/>
        <c:crosses val="autoZero"/>
        <c:crossBetween val="midCat"/>
      </c:valAx>
      <c:valAx>
        <c:axId val="1098098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9809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390525</xdr:colOff>
      <xdr:row>36</xdr:row>
      <xdr:rowOff>33336</xdr:rowOff>
    </xdr:from>
    <xdr:to>
      <xdr:col>15</xdr:col>
      <xdr:colOff>19050</xdr:colOff>
      <xdr:row>59</xdr:row>
      <xdr:rowOff>123825</xdr:rowOff>
    </xdr:to>
    <xdr:graphicFrame macro="">
      <xdr:nvGraphicFramePr>
        <xdr:cNvPr id="2" name="Wykres 1">
          <a:extLst>
            <a:ext uri="{FF2B5EF4-FFF2-40B4-BE49-F238E27FC236}">
              <a16:creationId xmlns:a16="http://schemas.microsoft.com/office/drawing/2014/main" id="{A5AA238D-2305-62D0-7E02-6C47D76A5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95250</xdr:colOff>
      <xdr:row>35</xdr:row>
      <xdr:rowOff>171450</xdr:rowOff>
    </xdr:from>
    <xdr:to>
      <xdr:col>27</xdr:col>
      <xdr:colOff>438150</xdr:colOff>
      <xdr:row>59</xdr:row>
      <xdr:rowOff>71439</xdr:rowOff>
    </xdr:to>
    <xdr:graphicFrame macro="">
      <xdr:nvGraphicFramePr>
        <xdr:cNvPr id="3" name="Wykres 2">
          <a:extLst>
            <a:ext uri="{FF2B5EF4-FFF2-40B4-BE49-F238E27FC236}">
              <a16:creationId xmlns:a16="http://schemas.microsoft.com/office/drawing/2014/main" id="{6421F178-BE27-4D97-8415-268E50FC5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324179</xdr:colOff>
      <xdr:row>41</xdr:row>
      <xdr:rowOff>87860</xdr:rowOff>
    </xdr:from>
    <xdr:to>
      <xdr:col>7</xdr:col>
      <xdr:colOff>26606</xdr:colOff>
      <xdr:row>55</xdr:row>
      <xdr:rowOff>164060</xdr:rowOff>
    </xdr:to>
    <xdr:graphicFrame macro="">
      <xdr:nvGraphicFramePr>
        <xdr:cNvPr id="2" name="Wykres 1">
          <a:extLst>
            <a:ext uri="{FF2B5EF4-FFF2-40B4-BE49-F238E27FC236}">
              <a16:creationId xmlns:a16="http://schemas.microsoft.com/office/drawing/2014/main" id="{E4BCC3F0-3261-EEC5-55EC-A35B5792A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585507</xdr:colOff>
      <xdr:row>1</xdr:row>
      <xdr:rowOff>185736</xdr:rowOff>
    </xdr:from>
    <xdr:to>
      <xdr:col>29</xdr:col>
      <xdr:colOff>147444</xdr:colOff>
      <xdr:row>24</xdr:row>
      <xdr:rowOff>89387</xdr:rowOff>
    </xdr:to>
    <xdr:graphicFrame macro="">
      <xdr:nvGraphicFramePr>
        <xdr:cNvPr id="5" name="Wykres 4">
          <a:extLst>
            <a:ext uri="{FF2B5EF4-FFF2-40B4-BE49-F238E27FC236}">
              <a16:creationId xmlns:a16="http://schemas.microsoft.com/office/drawing/2014/main" id="{A51EB19C-8DA0-7D77-678D-40B024213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207308</xdr:colOff>
      <xdr:row>29</xdr:row>
      <xdr:rowOff>124384</xdr:rowOff>
    </xdr:from>
    <xdr:to>
      <xdr:col>23</xdr:col>
      <xdr:colOff>605117</xdr:colOff>
      <xdr:row>46</xdr:row>
      <xdr:rowOff>112057</xdr:rowOff>
    </xdr:to>
    <xdr:graphicFrame macro="">
      <xdr:nvGraphicFramePr>
        <xdr:cNvPr id="7" name="Wykres 6">
          <a:extLst>
            <a:ext uri="{FF2B5EF4-FFF2-40B4-BE49-F238E27FC236}">
              <a16:creationId xmlns:a16="http://schemas.microsoft.com/office/drawing/2014/main" id="{2E26AFB0-4E51-FC82-45DA-68B0EACB4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47064</xdr:colOff>
      <xdr:row>47</xdr:row>
      <xdr:rowOff>3360</xdr:rowOff>
    </xdr:from>
    <xdr:to>
      <xdr:col>24</xdr:col>
      <xdr:colOff>209550</xdr:colOff>
      <xdr:row>61</xdr:row>
      <xdr:rowOff>79560</xdr:rowOff>
    </xdr:to>
    <xdr:graphicFrame macro="">
      <xdr:nvGraphicFramePr>
        <xdr:cNvPr id="11" name="Wykres 10">
          <a:extLst>
            <a:ext uri="{FF2B5EF4-FFF2-40B4-BE49-F238E27FC236}">
              <a16:creationId xmlns:a16="http://schemas.microsoft.com/office/drawing/2014/main" id="{5B2E1728-7DFF-638F-830E-9A9D946F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58</xdr:row>
      <xdr:rowOff>57149</xdr:rowOff>
    </xdr:from>
    <xdr:to>
      <xdr:col>7</xdr:col>
      <xdr:colOff>542925</xdr:colOff>
      <xdr:row>75</xdr:row>
      <xdr:rowOff>85724</xdr:rowOff>
    </xdr:to>
    <xdr:graphicFrame macro="">
      <xdr:nvGraphicFramePr>
        <xdr:cNvPr id="12" name="Wykres 11">
          <a:extLst>
            <a:ext uri="{FF2B5EF4-FFF2-40B4-BE49-F238E27FC236}">
              <a16:creationId xmlns:a16="http://schemas.microsoft.com/office/drawing/2014/main" id="{659A0FD3-2CDC-46D6-B0DB-C39B237C5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79</xdr:row>
      <xdr:rowOff>0</xdr:rowOff>
    </xdr:from>
    <xdr:to>
      <xdr:col>7</xdr:col>
      <xdr:colOff>542925</xdr:colOff>
      <xdr:row>96</xdr:row>
      <xdr:rowOff>28575</xdr:rowOff>
    </xdr:to>
    <xdr:graphicFrame macro="">
      <xdr:nvGraphicFramePr>
        <xdr:cNvPr id="13" name="Wykres 12">
          <a:extLst>
            <a:ext uri="{FF2B5EF4-FFF2-40B4-BE49-F238E27FC236}">
              <a16:creationId xmlns:a16="http://schemas.microsoft.com/office/drawing/2014/main" id="{1BA4DF82-442F-4AD3-83DA-3F165C965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98</xdr:row>
      <xdr:rowOff>0</xdr:rowOff>
    </xdr:from>
    <xdr:to>
      <xdr:col>7</xdr:col>
      <xdr:colOff>312027</xdr:colOff>
      <xdr:row>112</xdr:row>
      <xdr:rowOff>76200</xdr:rowOff>
    </xdr:to>
    <xdr:graphicFrame macro="">
      <xdr:nvGraphicFramePr>
        <xdr:cNvPr id="14" name="Wykres 13">
          <a:extLst>
            <a:ext uri="{FF2B5EF4-FFF2-40B4-BE49-F238E27FC236}">
              <a16:creationId xmlns:a16="http://schemas.microsoft.com/office/drawing/2014/main" id="{D83733CB-7BD3-4D57-972B-5950FB878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314325</xdr:colOff>
      <xdr:row>93</xdr:row>
      <xdr:rowOff>114299</xdr:rowOff>
    </xdr:from>
    <xdr:to>
      <xdr:col>17</xdr:col>
      <xdr:colOff>247650</xdr:colOff>
      <xdr:row>114</xdr:row>
      <xdr:rowOff>85724</xdr:rowOff>
    </xdr:to>
    <xdr:graphicFrame macro="">
      <xdr:nvGraphicFramePr>
        <xdr:cNvPr id="15" name="Wykres 14">
          <a:extLst>
            <a:ext uri="{FF2B5EF4-FFF2-40B4-BE49-F238E27FC236}">
              <a16:creationId xmlns:a16="http://schemas.microsoft.com/office/drawing/2014/main" id="{B53F5F9E-2E8C-464F-A995-88CF8E710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stagram.com/p/C717P0ZI0y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instagram.com/p/C4OIEtWopxO/" TargetMode="External"/><Relationship Id="rId1" Type="http://schemas.openxmlformats.org/officeDocument/2006/relationships/hyperlink" Target="https://www.instagram.com/p/C4YPlwkNv3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instagram.com/p/C5X--IHNCN1/" TargetMode="External"/><Relationship Id="rId3" Type="http://schemas.openxmlformats.org/officeDocument/2006/relationships/hyperlink" Target="https://www.instagram.com/p/C7dmAqiMhcO/" TargetMode="External"/><Relationship Id="rId7" Type="http://schemas.openxmlformats.org/officeDocument/2006/relationships/hyperlink" Target="https://www.instagram.com/p/C5nxuuXtZeg/" TargetMode="External"/><Relationship Id="rId12" Type="http://schemas.openxmlformats.org/officeDocument/2006/relationships/hyperlink" Target="https://www.instagram.com/p/C4FpwUyN4Wx/" TargetMode="External"/><Relationship Id="rId2" Type="http://schemas.openxmlformats.org/officeDocument/2006/relationships/hyperlink" Target="https://www.instagram.com/p/C7d1g5GIx6p/" TargetMode="External"/><Relationship Id="rId1" Type="http://schemas.openxmlformats.org/officeDocument/2006/relationships/hyperlink" Target="https://www.instagram.com/p/C74K4rroztW/" TargetMode="External"/><Relationship Id="rId6" Type="http://schemas.openxmlformats.org/officeDocument/2006/relationships/hyperlink" Target="https://www.instagram.com/p/C6Y2ZvcIUgF/" TargetMode="External"/><Relationship Id="rId11" Type="http://schemas.openxmlformats.org/officeDocument/2006/relationships/hyperlink" Target="https://www.instagram.com/p/C4p_-Q0IgHs/" TargetMode="External"/><Relationship Id="rId5" Type="http://schemas.openxmlformats.org/officeDocument/2006/relationships/hyperlink" Target="https://www.instagram.com/p/C65lABmAMCm/" TargetMode="External"/><Relationship Id="rId10" Type="http://schemas.openxmlformats.org/officeDocument/2006/relationships/hyperlink" Target="https://www.instagram.com/p/C5Gw7EmsPtE/" TargetMode="External"/><Relationship Id="rId4" Type="http://schemas.openxmlformats.org/officeDocument/2006/relationships/hyperlink" Target="https://www.instagram.com/p/C7XXiFTo7WA/" TargetMode="External"/><Relationship Id="rId9" Type="http://schemas.openxmlformats.org/officeDocument/2006/relationships/hyperlink" Target="https://www.instagram.com/p/C5Jd9U4sO1h/"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basiclab.shop/serum-z-trehaloza-10-i-5-peptydem-nawilzenie-wypelnieni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cebook.com/yourkayaofficialpl/posts/pfbid032v7LCHsyDfVk9g6BWLm79LHiM9hsoNHLher63DUdHFiMmmk5xJKr317MEUzikPnil" TargetMode="External"/><Relationship Id="rId1" Type="http://schemas.openxmlformats.org/officeDocument/2006/relationships/hyperlink" Target="https://bit.ly/4aV1x1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acebook.com/tolpamniejwiecej/posts/pfbid0Ws7kfhZz2oKMAxiuYiJauNu1ptpL9XpyJJhHfXsEstQfNbV3JZVgYTc48jyCYbYN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miyomakeup/posts/375083451860494:37508345186049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facebook.com/hairytalecosmetics/posts/pfbid02vaBS6GY9hgSrSBPLL8J6UP6yC8jFfQj8C8MJj4sshN49WBYymGditCJmu5QvrqBd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instagram.com/p/C0q2znFs-gQ/" TargetMode="External"/><Relationship Id="rId2" Type="http://schemas.openxmlformats.org/officeDocument/2006/relationships/hyperlink" Target="https://www.instagram.com/p/C0hgd_dKFOe/" TargetMode="External"/><Relationship Id="rId1" Type="http://schemas.openxmlformats.org/officeDocument/2006/relationships/hyperlink" Target="https://www.instagram.com/p/C37coskI3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V21"/>
  <sheetViews>
    <sheetView workbookViewId="0">
      <selection activeCell="Q19" sqref="Q19"/>
    </sheetView>
  </sheetViews>
  <sheetFormatPr defaultRowHeight="15" x14ac:dyDescent="0.25"/>
  <sheetData>
    <row r="5" spans="2:9" x14ac:dyDescent="0.25">
      <c r="B5" t="s">
        <v>0</v>
      </c>
      <c r="G5" t="s">
        <v>4</v>
      </c>
      <c r="H5" t="s">
        <v>8</v>
      </c>
    </row>
    <row r="8" spans="2:9" x14ac:dyDescent="0.25">
      <c r="B8" t="s">
        <v>2</v>
      </c>
      <c r="H8" t="s">
        <v>7</v>
      </c>
    </row>
    <row r="10" spans="2:9" x14ac:dyDescent="0.25">
      <c r="B10" t="s">
        <v>1</v>
      </c>
      <c r="G10" t="s">
        <v>3</v>
      </c>
      <c r="I10" t="s">
        <v>5</v>
      </c>
    </row>
    <row r="11" spans="2:9" x14ac:dyDescent="0.25">
      <c r="G11" t="s">
        <v>6</v>
      </c>
    </row>
    <row r="19" spans="9:22" x14ac:dyDescent="0.25">
      <c r="I19" t="s">
        <v>4487</v>
      </c>
      <c r="J19" t="s">
        <v>4488</v>
      </c>
      <c r="K19" t="s">
        <v>4489</v>
      </c>
      <c r="L19" t="s">
        <v>4459</v>
      </c>
      <c r="M19" t="s">
        <v>4490</v>
      </c>
      <c r="N19" t="s">
        <v>4491</v>
      </c>
      <c r="O19" t="s">
        <v>4492</v>
      </c>
      <c r="P19" t="s">
        <v>4493</v>
      </c>
      <c r="Q19" t="s">
        <v>4494</v>
      </c>
    </row>
    <row r="20" spans="9:22" x14ac:dyDescent="0.25">
      <c r="I20" t="s">
        <v>1054</v>
      </c>
    </row>
    <row r="21" spans="9:22" x14ac:dyDescent="0.25">
      <c r="I21" t="s">
        <v>1055</v>
      </c>
      <c r="V2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39997558519241921"/>
  </sheetPr>
  <dimension ref="A1:AF163"/>
  <sheetViews>
    <sheetView topLeftCell="F1" workbookViewId="0">
      <selection activeCell="S9" sqref="S9"/>
    </sheetView>
  </sheetViews>
  <sheetFormatPr defaultColWidth="9" defaultRowHeight="15" x14ac:dyDescent="0.25"/>
  <cols>
    <col min="2" max="2" width="22.5703125" style="9" customWidth="1"/>
    <col min="7" max="7" width="9" style="42"/>
    <col min="8" max="8" width="16" bestFit="1" customWidth="1"/>
    <col min="11" max="11" width="13.5703125" bestFit="1" customWidth="1"/>
    <col min="12" max="12" width="9.140625" style="28" bestFit="1" customWidth="1"/>
    <col min="13" max="13" width="9" style="31"/>
    <col min="14" max="14" width="10" style="35" bestFit="1" customWidth="1"/>
    <col min="15" max="16" width="9" style="31"/>
    <col min="17" max="17" width="9" style="28"/>
    <col min="18" max="18" width="12.5703125" style="31" customWidth="1"/>
    <col min="19" max="19" width="14" style="31" customWidth="1"/>
    <col min="20" max="20" width="9.85546875" style="31" bestFit="1" customWidth="1"/>
    <col min="21" max="21" width="11" style="31" customWidth="1"/>
    <col min="22" max="22" width="9" style="31"/>
    <col min="23" max="23" width="9.85546875" style="31" bestFit="1" customWidth="1"/>
    <col min="24" max="24" width="9" style="31"/>
    <col min="30" max="30" width="9.85546875" customWidth="1"/>
    <col min="32" max="32" width="9" style="160"/>
  </cols>
  <sheetData>
    <row r="1" spans="1:32" x14ac:dyDescent="0.25">
      <c r="A1" t="s">
        <v>1055</v>
      </c>
      <c r="B1" s="9" t="s">
        <v>501</v>
      </c>
      <c r="C1" t="s">
        <v>577</v>
      </c>
      <c r="D1" t="s">
        <v>660</v>
      </c>
      <c r="E1" t="s">
        <v>661</v>
      </c>
      <c r="F1" t="s">
        <v>663</v>
      </c>
      <c r="G1" s="7" t="s">
        <v>853</v>
      </c>
      <c r="H1" t="s">
        <v>854</v>
      </c>
      <c r="I1" t="s">
        <v>855</v>
      </c>
      <c r="J1" t="s">
        <v>856</v>
      </c>
      <c r="K1" s="7" t="s">
        <v>4470</v>
      </c>
      <c r="L1" s="12" t="s">
        <v>4260</v>
      </c>
      <c r="M1" s="24" t="s">
        <v>4262</v>
      </c>
      <c r="N1" s="34" t="s">
        <v>4263</v>
      </c>
      <c r="O1" s="24" t="s">
        <v>4261</v>
      </c>
      <c r="P1" s="24" t="s">
        <v>4472</v>
      </c>
      <c r="Q1" s="12"/>
      <c r="R1" s="24" t="s">
        <v>412</v>
      </c>
      <c r="S1" s="24" t="s">
        <v>413</v>
      </c>
      <c r="T1" s="24" t="s">
        <v>414</v>
      </c>
      <c r="U1" s="24" t="s">
        <v>416</v>
      </c>
      <c r="V1" s="24" t="s">
        <v>15</v>
      </c>
      <c r="W1" s="24" t="s">
        <v>4465</v>
      </c>
      <c r="AD1" t="s">
        <v>4502</v>
      </c>
      <c r="AE1" t="s">
        <v>4509</v>
      </c>
      <c r="AF1" s="160" t="s">
        <v>4509</v>
      </c>
    </row>
    <row r="2" spans="1:32" x14ac:dyDescent="0.25">
      <c r="A2" t="s">
        <v>1055</v>
      </c>
      <c r="B2" s="9" t="s">
        <v>1887</v>
      </c>
      <c r="D2">
        <v>1223</v>
      </c>
      <c r="E2" t="s">
        <v>659</v>
      </c>
      <c r="F2" t="s">
        <v>2102</v>
      </c>
      <c r="G2" s="7"/>
      <c r="I2">
        <v>35</v>
      </c>
      <c r="J2" t="s">
        <v>2263</v>
      </c>
      <c r="K2" s="7"/>
      <c r="L2" s="28">
        <f>((D2+I2)/$W$2)*100%</f>
        <v>1.1867924528301887E-2</v>
      </c>
      <c r="M2" s="32" t="str">
        <f>LEFT(J2,10)</f>
        <v>2024-06-05</v>
      </c>
      <c r="N2" s="30">
        <f>DATE(LEFT(M2,4),MID(M2,6,2),RIGHT(M2,2))</f>
        <v>45448</v>
      </c>
      <c r="O2" s="32" t="str">
        <f>MID(J2,12,5)</f>
        <v>08:58</v>
      </c>
      <c r="P2" s="32" t="e">
        <f>K2/H2</f>
        <v>#DIV/0!</v>
      </c>
      <c r="Q2" s="148">
        <f>$S$2</f>
        <v>2.3300246103363412E-2</v>
      </c>
      <c r="R2" s="31">
        <f>SUM(D:D,I:I)</f>
        <v>397642</v>
      </c>
      <c r="S2" s="28">
        <f>(R2/W2*100%)/S14</f>
        <v>2.3300246103363412E-2</v>
      </c>
      <c r="U2" s="28">
        <f>SUM(I:I)/R2</f>
        <v>1.5380669044014465E-2</v>
      </c>
      <c r="V2" s="28">
        <f>SUM(D:D)/R2</f>
        <v>0.98461933095598553</v>
      </c>
      <c r="W2" s="31">
        <v>106000</v>
      </c>
      <c r="AD2">
        <v>0</v>
      </c>
      <c r="AE2" s="160">
        <f>AD2*L2</f>
        <v>0</v>
      </c>
      <c r="AF2" s="160" t="e">
        <f>'tołpa '!AF2=IF(NOT(AE2=0),AE2,NA())</f>
        <v>#N/A</v>
      </c>
    </row>
    <row r="3" spans="1:32" x14ac:dyDescent="0.25">
      <c r="B3" s="9" t="s">
        <v>1888</v>
      </c>
      <c r="D3">
        <v>252</v>
      </c>
      <c r="E3" t="s">
        <v>25</v>
      </c>
      <c r="F3" t="s">
        <v>2103</v>
      </c>
      <c r="G3" s="7">
        <v>10.45</v>
      </c>
      <c r="H3">
        <v>7128</v>
      </c>
      <c r="I3">
        <v>0</v>
      </c>
      <c r="J3" t="s">
        <v>2264</v>
      </c>
      <c r="K3" s="7">
        <v>23255</v>
      </c>
      <c r="L3" s="28">
        <f t="shared" ref="L3:L66" si="0">((D3+I3)/$W$2)*100%</f>
        <v>2.3773584905660379E-3</v>
      </c>
      <c r="M3" s="32" t="str">
        <f t="shared" ref="M3:M66" si="1">LEFT(J3,10)</f>
        <v>2024-06-04</v>
      </c>
      <c r="N3" s="30">
        <f t="shared" ref="N3:N66" si="2">DATE(LEFT(M3,4),MID(M3,6,2),RIGHT(M3,2))</f>
        <v>45447</v>
      </c>
      <c r="O3" s="32" t="str">
        <f t="shared" ref="O3:O66" si="3">MID(J3,12,5)</f>
        <v>17:53</v>
      </c>
      <c r="P3" s="32">
        <f t="shared" ref="P3:P66" si="4">K3/H3</f>
        <v>3.2624859708193044</v>
      </c>
      <c r="Q3" s="148">
        <f t="shared" ref="Q3:Q66" si="5">$S$2</f>
        <v>2.3300246103363412E-2</v>
      </c>
      <c r="AD3">
        <v>0</v>
      </c>
      <c r="AE3" s="160">
        <f t="shared" ref="AE3:AE66" si="6">AD3*L3</f>
        <v>0</v>
      </c>
      <c r="AF3" s="160" t="e">
        <f t="shared" ref="AF3:AF66" si="7">IF(NOT(AE3=0),AE3,NA())</f>
        <v>#N/A</v>
      </c>
    </row>
    <row r="4" spans="1:32" x14ac:dyDescent="0.25">
      <c r="B4" s="9" t="s">
        <v>1889</v>
      </c>
      <c r="C4" t="s">
        <v>2047</v>
      </c>
      <c r="D4">
        <v>1509</v>
      </c>
      <c r="E4" t="s">
        <v>662</v>
      </c>
      <c r="F4" t="s">
        <v>2104</v>
      </c>
      <c r="G4" s="7"/>
      <c r="I4">
        <v>12</v>
      </c>
      <c r="J4" t="s">
        <v>2265</v>
      </c>
      <c r="K4" s="7"/>
      <c r="L4" s="28">
        <f t="shared" si="0"/>
        <v>1.4349056603773586E-2</v>
      </c>
      <c r="M4" s="32" t="str">
        <f t="shared" si="1"/>
        <v>2024-06-10</v>
      </c>
      <c r="N4" s="30">
        <f t="shared" si="2"/>
        <v>45453</v>
      </c>
      <c r="O4" s="32" t="str">
        <f t="shared" si="3"/>
        <v>10:22</v>
      </c>
      <c r="P4" s="32" t="e">
        <f t="shared" si="4"/>
        <v>#DIV/0!</v>
      </c>
      <c r="Q4" s="148">
        <f t="shared" si="5"/>
        <v>2.3300246103363412E-2</v>
      </c>
      <c r="AD4">
        <v>0</v>
      </c>
      <c r="AE4" s="160">
        <f t="shared" si="6"/>
        <v>0</v>
      </c>
      <c r="AF4" s="160" t="e">
        <f t="shared" si="7"/>
        <v>#N/A</v>
      </c>
    </row>
    <row r="5" spans="1:32" x14ac:dyDescent="0.25">
      <c r="B5" s="9" t="s">
        <v>1890</v>
      </c>
      <c r="D5">
        <v>104</v>
      </c>
      <c r="E5" t="s">
        <v>25</v>
      </c>
      <c r="F5" t="s">
        <v>2105</v>
      </c>
      <c r="G5" s="7">
        <v>4.016</v>
      </c>
      <c r="H5">
        <v>2299</v>
      </c>
      <c r="I5">
        <v>8</v>
      </c>
      <c r="J5" t="s">
        <v>2266</v>
      </c>
      <c r="K5" s="7">
        <v>13312</v>
      </c>
      <c r="L5" s="28">
        <f t="shared" si="0"/>
        <v>1.0566037735849057E-3</v>
      </c>
      <c r="M5" s="32" t="str">
        <f t="shared" si="1"/>
        <v>2024-06-06</v>
      </c>
      <c r="N5" s="30">
        <f t="shared" si="2"/>
        <v>45449</v>
      </c>
      <c r="O5" s="32" t="str">
        <f t="shared" si="3"/>
        <v>18:19</v>
      </c>
      <c r="P5" s="32">
        <f t="shared" si="4"/>
        <v>5.7903436276642015</v>
      </c>
      <c r="Q5" s="148">
        <f t="shared" si="5"/>
        <v>2.3300246103363412E-2</v>
      </c>
      <c r="U5" s="31" t="s">
        <v>4520</v>
      </c>
      <c r="V5" s="31">
        <f>S7+W7</f>
        <v>161</v>
      </c>
      <c r="AD5">
        <v>0</v>
      </c>
      <c r="AE5" s="160">
        <f t="shared" si="6"/>
        <v>0</v>
      </c>
      <c r="AF5" s="160" t="e">
        <f t="shared" si="7"/>
        <v>#N/A</v>
      </c>
    </row>
    <row r="6" spans="1:32" x14ac:dyDescent="0.25">
      <c r="B6" s="9" t="s">
        <v>1891</v>
      </c>
      <c r="C6" t="s">
        <v>2048</v>
      </c>
      <c r="D6">
        <v>1791</v>
      </c>
      <c r="E6" t="s">
        <v>662</v>
      </c>
      <c r="F6" t="s">
        <v>2106</v>
      </c>
      <c r="G6" s="7"/>
      <c r="I6">
        <v>15</v>
      </c>
      <c r="J6" t="s">
        <v>2267</v>
      </c>
      <c r="K6" s="7"/>
      <c r="L6" s="28">
        <f t="shared" si="0"/>
        <v>1.7037735849056605E-2</v>
      </c>
      <c r="M6" s="32" t="str">
        <f t="shared" si="1"/>
        <v>2024-06-07</v>
      </c>
      <c r="N6" s="30">
        <f t="shared" si="2"/>
        <v>45450</v>
      </c>
      <c r="O6" s="32" t="str">
        <f t="shared" si="3"/>
        <v>11:05</v>
      </c>
      <c r="P6" s="32" t="e">
        <f t="shared" si="4"/>
        <v>#DIV/0!</v>
      </c>
      <c r="Q6" s="148">
        <f t="shared" si="5"/>
        <v>2.3300246103363412E-2</v>
      </c>
      <c r="AD6">
        <v>0</v>
      </c>
      <c r="AE6" s="160">
        <f t="shared" si="6"/>
        <v>0</v>
      </c>
      <c r="AF6" s="160" t="e">
        <f t="shared" si="7"/>
        <v>#N/A</v>
      </c>
    </row>
    <row r="7" spans="1:32" x14ac:dyDescent="0.25">
      <c r="B7" s="9" t="s">
        <v>1892</v>
      </c>
      <c r="D7">
        <v>108</v>
      </c>
      <c r="E7" t="s">
        <v>659</v>
      </c>
      <c r="F7" t="s">
        <v>2107</v>
      </c>
      <c r="G7" s="7"/>
      <c r="I7">
        <v>0</v>
      </c>
      <c r="J7" t="s">
        <v>2268</v>
      </c>
      <c r="K7" s="7"/>
      <c r="L7" s="28">
        <f t="shared" si="0"/>
        <v>1.0188679245283019E-3</v>
      </c>
      <c r="M7" s="32" t="str">
        <f t="shared" si="1"/>
        <v>2024-06-11</v>
      </c>
      <c r="N7" s="30">
        <f t="shared" si="2"/>
        <v>45454</v>
      </c>
      <c r="O7" s="32" t="str">
        <f t="shared" si="3"/>
        <v>17:03</v>
      </c>
      <c r="P7" s="32" t="e">
        <f t="shared" si="4"/>
        <v>#DIV/0!</v>
      </c>
      <c r="Q7" s="148">
        <f t="shared" si="5"/>
        <v>2.3300246103363412E-2</v>
      </c>
      <c r="S7" s="169">
        <f>COUNTIFS(L2:L200,"&gt;2,33%")</f>
        <v>30</v>
      </c>
      <c r="T7" s="169" t="s">
        <v>4518</v>
      </c>
      <c r="U7" s="169"/>
      <c r="V7" s="169"/>
      <c r="W7" s="169">
        <f>COUNTIFS(L2:L200,"&lt;2,33%")</f>
        <v>131</v>
      </c>
      <c r="X7" s="169" t="s">
        <v>4519</v>
      </c>
      <c r="AD7">
        <v>0</v>
      </c>
      <c r="AE7" s="160">
        <f t="shared" si="6"/>
        <v>0</v>
      </c>
      <c r="AF7" s="160" t="e">
        <f t="shared" si="7"/>
        <v>#N/A</v>
      </c>
    </row>
    <row r="8" spans="1:32" x14ac:dyDescent="0.25">
      <c r="B8" s="9" t="s">
        <v>1893</v>
      </c>
      <c r="D8">
        <v>970</v>
      </c>
      <c r="E8" t="s">
        <v>659</v>
      </c>
      <c r="F8" t="s">
        <v>2108</v>
      </c>
      <c r="G8" s="7"/>
      <c r="I8">
        <v>11</v>
      </c>
      <c r="J8" t="s">
        <v>2269</v>
      </c>
      <c r="K8" s="7"/>
      <c r="L8" s="28">
        <f t="shared" si="0"/>
        <v>9.2547169811320763E-3</v>
      </c>
      <c r="M8" s="32" t="str">
        <f t="shared" si="1"/>
        <v>2024-06-08</v>
      </c>
      <c r="N8" s="30">
        <f t="shared" si="2"/>
        <v>45451</v>
      </c>
      <c r="O8" s="32" t="str">
        <f t="shared" si="3"/>
        <v>07:36</v>
      </c>
      <c r="P8" s="32" t="e">
        <f t="shared" si="4"/>
        <v>#DIV/0!</v>
      </c>
      <c r="Q8" s="148">
        <f t="shared" si="5"/>
        <v>2.3300246103363412E-2</v>
      </c>
      <c r="S8" s="169">
        <f>COUNTIFS(L2:L200,"&gt;2,33%",AC2:AC200,1)</f>
        <v>0</v>
      </c>
      <c r="T8" s="169" t="s">
        <v>4514</v>
      </c>
      <c r="U8" s="169"/>
      <c r="V8" s="169"/>
      <c r="W8" s="169">
        <f>COUNTIFS(L2:L200,"&lt;2,33%",AC2:AC200,1)</f>
        <v>0</v>
      </c>
      <c r="X8" s="169" t="s">
        <v>4516</v>
      </c>
      <c r="AD8">
        <v>0</v>
      </c>
      <c r="AE8" s="160">
        <f t="shared" si="6"/>
        <v>0</v>
      </c>
      <c r="AF8" s="160" t="e">
        <f t="shared" si="7"/>
        <v>#N/A</v>
      </c>
    </row>
    <row r="9" spans="1:32" x14ac:dyDescent="0.25">
      <c r="B9" s="9" t="s">
        <v>1894</v>
      </c>
      <c r="D9">
        <v>276</v>
      </c>
      <c r="E9" t="s">
        <v>25</v>
      </c>
      <c r="F9" t="s">
        <v>2109</v>
      </c>
      <c r="G9" s="7">
        <v>6.6</v>
      </c>
      <c r="H9">
        <v>11024</v>
      </c>
      <c r="I9">
        <v>17</v>
      </c>
      <c r="J9" t="s">
        <v>2270</v>
      </c>
      <c r="K9" s="7">
        <v>37394</v>
      </c>
      <c r="L9" s="28">
        <f t="shared" si="0"/>
        <v>2.7641509433962265E-3</v>
      </c>
      <c r="M9" s="32" t="str">
        <f t="shared" si="1"/>
        <v>2024-06-04</v>
      </c>
      <c r="N9" s="30">
        <f t="shared" si="2"/>
        <v>45447</v>
      </c>
      <c r="O9" s="32" t="str">
        <f t="shared" si="3"/>
        <v>06:51</v>
      </c>
      <c r="P9" s="32">
        <f t="shared" si="4"/>
        <v>3.392053701015965</v>
      </c>
      <c r="Q9" s="148">
        <f t="shared" si="5"/>
        <v>2.3300246103363412E-2</v>
      </c>
      <c r="S9" s="169">
        <f>COUNTIFS(L2:L200,"&gt;2,33%",AC2:AC200,0)</f>
        <v>0</v>
      </c>
      <c r="T9" s="177" t="s">
        <v>4515</v>
      </c>
      <c r="U9" s="169"/>
      <c r="V9" s="177"/>
      <c r="W9" s="177">
        <f>COUNTIFS(L2:L200,"&lt;2,33%",AC2:AC200,0)</f>
        <v>0</v>
      </c>
      <c r="X9" s="177" t="s">
        <v>4517</v>
      </c>
      <c r="AD9">
        <v>0</v>
      </c>
      <c r="AE9" s="160">
        <f t="shared" si="6"/>
        <v>0</v>
      </c>
      <c r="AF9" s="160" t="e">
        <f t="shared" si="7"/>
        <v>#N/A</v>
      </c>
    </row>
    <row r="10" spans="1:32" x14ac:dyDescent="0.25">
      <c r="B10" s="9" t="s">
        <v>1895</v>
      </c>
      <c r="C10" s="8" t="s">
        <v>2049</v>
      </c>
      <c r="D10">
        <v>454</v>
      </c>
      <c r="E10" t="s">
        <v>662</v>
      </c>
      <c r="F10" t="s">
        <v>2110</v>
      </c>
      <c r="G10" s="7"/>
      <c r="I10">
        <v>10</v>
      </c>
      <c r="J10" t="s">
        <v>2271</v>
      </c>
      <c r="K10" s="7"/>
      <c r="L10" s="28">
        <f t="shared" si="0"/>
        <v>4.3773584905660379E-3</v>
      </c>
      <c r="M10" s="32" t="str">
        <f t="shared" si="1"/>
        <v>2024-06-05</v>
      </c>
      <c r="N10" s="30">
        <f t="shared" si="2"/>
        <v>45448</v>
      </c>
      <c r="O10" s="32" t="str">
        <f t="shared" si="3"/>
        <v>17:35</v>
      </c>
      <c r="P10" s="32" t="e">
        <f t="shared" si="4"/>
        <v>#DIV/0!</v>
      </c>
      <c r="Q10" s="148">
        <f t="shared" si="5"/>
        <v>2.3300246103363412E-2</v>
      </c>
      <c r="AD10">
        <v>0</v>
      </c>
      <c r="AE10" s="160">
        <f t="shared" si="6"/>
        <v>0</v>
      </c>
      <c r="AF10" s="160" t="e">
        <f t="shared" si="7"/>
        <v>#N/A</v>
      </c>
    </row>
    <row r="11" spans="1:32" x14ac:dyDescent="0.25">
      <c r="B11" s="9" t="s">
        <v>1896</v>
      </c>
      <c r="C11" t="s">
        <v>2050</v>
      </c>
      <c r="D11">
        <v>1640</v>
      </c>
      <c r="E11" t="s">
        <v>662</v>
      </c>
      <c r="F11" t="s">
        <v>2111</v>
      </c>
      <c r="G11" s="7"/>
      <c r="I11">
        <v>10</v>
      </c>
      <c r="J11" t="s">
        <v>2272</v>
      </c>
      <c r="K11" s="7"/>
      <c r="L11" s="28">
        <f t="shared" si="0"/>
        <v>1.5566037735849057E-2</v>
      </c>
      <c r="M11" s="32" t="str">
        <f t="shared" si="1"/>
        <v>2024-06-02</v>
      </c>
      <c r="N11" s="30">
        <f t="shared" si="2"/>
        <v>45445</v>
      </c>
      <c r="O11" s="32" t="str">
        <f t="shared" si="3"/>
        <v>09:20</v>
      </c>
      <c r="P11" s="32" t="e">
        <f t="shared" si="4"/>
        <v>#DIV/0!</v>
      </c>
      <c r="Q11" s="148">
        <f t="shared" si="5"/>
        <v>2.3300246103363412E-2</v>
      </c>
      <c r="AD11">
        <v>0</v>
      </c>
      <c r="AE11" s="160">
        <f t="shared" si="6"/>
        <v>0</v>
      </c>
      <c r="AF11" s="160" t="e">
        <f t="shared" si="7"/>
        <v>#N/A</v>
      </c>
    </row>
    <row r="12" spans="1:32" x14ac:dyDescent="0.25">
      <c r="B12" s="9" t="s">
        <v>1897</v>
      </c>
      <c r="D12">
        <v>421</v>
      </c>
      <c r="E12" t="s">
        <v>25</v>
      </c>
      <c r="F12" t="s">
        <v>2112</v>
      </c>
      <c r="G12" s="7">
        <v>15.741</v>
      </c>
      <c r="H12">
        <v>11648</v>
      </c>
      <c r="I12">
        <v>1</v>
      </c>
      <c r="J12" t="s">
        <v>2273</v>
      </c>
      <c r="K12" s="7">
        <v>34957</v>
      </c>
      <c r="L12" s="28">
        <f t="shared" si="0"/>
        <v>3.9811320754716984E-3</v>
      </c>
      <c r="M12" s="32" t="str">
        <f t="shared" si="1"/>
        <v>2024-05-30</v>
      </c>
      <c r="N12" s="30">
        <f t="shared" si="2"/>
        <v>45442</v>
      </c>
      <c r="O12" s="32" t="str">
        <f t="shared" si="3"/>
        <v>19:15</v>
      </c>
      <c r="P12" s="32">
        <f t="shared" si="4"/>
        <v>3.0011160714285716</v>
      </c>
      <c r="Q12" s="148">
        <f t="shared" si="5"/>
        <v>2.3300246103363412E-2</v>
      </c>
      <c r="AD12">
        <v>0</v>
      </c>
      <c r="AE12" s="160">
        <f t="shared" si="6"/>
        <v>0</v>
      </c>
      <c r="AF12" s="160" t="e">
        <f t="shared" si="7"/>
        <v>#N/A</v>
      </c>
    </row>
    <row r="13" spans="1:32" x14ac:dyDescent="0.25">
      <c r="B13" s="9" t="s">
        <v>1898</v>
      </c>
      <c r="D13">
        <v>283</v>
      </c>
      <c r="E13" t="s">
        <v>659</v>
      </c>
      <c r="F13" t="s">
        <v>2113</v>
      </c>
      <c r="G13" s="7"/>
      <c r="I13">
        <v>30</v>
      </c>
      <c r="J13" t="s">
        <v>2274</v>
      </c>
      <c r="K13" s="7"/>
      <c r="L13" s="28">
        <f t="shared" si="0"/>
        <v>2.9528301886792454E-3</v>
      </c>
      <c r="M13" s="32" t="str">
        <f t="shared" si="1"/>
        <v>2024-06-01</v>
      </c>
      <c r="N13" s="30">
        <f t="shared" si="2"/>
        <v>45444</v>
      </c>
      <c r="O13" s="32" t="str">
        <f t="shared" si="3"/>
        <v>09:31</v>
      </c>
      <c r="P13" s="32" t="e">
        <f t="shared" si="4"/>
        <v>#DIV/0!</v>
      </c>
      <c r="Q13" s="148">
        <f t="shared" si="5"/>
        <v>2.3300246103363412E-2</v>
      </c>
      <c r="R13" s="39" t="s">
        <v>4456</v>
      </c>
      <c r="S13" s="40"/>
      <c r="T13" s="41"/>
      <c r="V13" s="39" t="s">
        <v>4467</v>
      </c>
      <c r="W13" s="40"/>
      <c r="X13" s="41"/>
      <c r="Z13" s="106" t="s">
        <v>4483</v>
      </c>
      <c r="AA13" s="106"/>
      <c r="AB13" s="106"/>
      <c r="AD13">
        <v>0</v>
      </c>
      <c r="AE13" s="160">
        <f t="shared" si="6"/>
        <v>0</v>
      </c>
      <c r="AF13" s="160" t="e">
        <f t="shared" si="7"/>
        <v>#N/A</v>
      </c>
    </row>
    <row r="14" spans="1:32" x14ac:dyDescent="0.25">
      <c r="B14" s="9" t="s">
        <v>1899</v>
      </c>
      <c r="C14" t="s">
        <v>2051</v>
      </c>
      <c r="D14">
        <v>541</v>
      </c>
      <c r="E14" t="s">
        <v>662</v>
      </c>
      <c r="F14" t="s">
        <v>2114</v>
      </c>
      <c r="G14" s="7"/>
      <c r="I14">
        <v>19</v>
      </c>
      <c r="J14" t="s">
        <v>2275</v>
      </c>
      <c r="K14" s="7"/>
      <c r="L14" s="28">
        <f t="shared" si="0"/>
        <v>5.2830188679245287E-3</v>
      </c>
      <c r="M14" s="32" t="str">
        <f t="shared" si="1"/>
        <v>2024-05-24</v>
      </c>
      <c r="N14" s="30">
        <f t="shared" si="2"/>
        <v>45436</v>
      </c>
      <c r="O14" s="32" t="str">
        <f t="shared" si="3"/>
        <v>18:27</v>
      </c>
      <c r="P14" s="32" t="e">
        <f t="shared" si="4"/>
        <v>#DIV/0!</v>
      </c>
      <c r="Q14" s="148">
        <f t="shared" si="5"/>
        <v>2.3300246103363412E-2</v>
      </c>
      <c r="R14" s="33" t="s">
        <v>4458</v>
      </c>
      <c r="S14" s="33">
        <f>COUNTA(B2:B1005)</f>
        <v>161</v>
      </c>
      <c r="T14" s="33" t="s">
        <v>4462</v>
      </c>
      <c r="V14" s="33" t="s">
        <v>4463</v>
      </c>
      <c r="W14" s="33">
        <f>S19</f>
        <v>55</v>
      </c>
      <c r="X14" s="33" t="s">
        <v>4462</v>
      </c>
      <c r="Z14" s="39" t="s">
        <v>4456</v>
      </c>
      <c r="AA14" s="40"/>
      <c r="AB14" s="41"/>
      <c r="AD14">
        <v>0</v>
      </c>
      <c r="AE14" s="160">
        <f t="shared" si="6"/>
        <v>0</v>
      </c>
      <c r="AF14" s="160" t="e">
        <f t="shared" si="7"/>
        <v>#N/A</v>
      </c>
    </row>
    <row r="15" spans="1:32" x14ac:dyDescent="0.25">
      <c r="B15" s="9" t="s">
        <v>1900</v>
      </c>
      <c r="C15" t="s">
        <v>2052</v>
      </c>
      <c r="D15">
        <v>18040</v>
      </c>
      <c r="E15" t="s">
        <v>662</v>
      </c>
      <c r="F15" t="s">
        <v>2115</v>
      </c>
      <c r="G15" s="7"/>
      <c r="I15">
        <v>82</v>
      </c>
      <c r="J15" t="s">
        <v>2276</v>
      </c>
      <c r="K15" s="7"/>
      <c r="L15" s="28">
        <f t="shared" si="0"/>
        <v>0.1709622641509434</v>
      </c>
      <c r="M15" s="32" t="str">
        <f t="shared" si="1"/>
        <v>2024-05-26</v>
      </c>
      <c r="N15" s="30">
        <f t="shared" si="2"/>
        <v>45438</v>
      </c>
      <c r="O15" s="32" t="str">
        <f t="shared" si="3"/>
        <v>09:32</v>
      </c>
      <c r="P15" s="32" t="e">
        <f t="shared" si="4"/>
        <v>#DIV/0!</v>
      </c>
      <c r="Q15" s="148">
        <f t="shared" si="5"/>
        <v>2.3300246103363412E-2</v>
      </c>
      <c r="R15" s="33" t="s">
        <v>4457</v>
      </c>
      <c r="S15" s="33">
        <f>SUM(D:D)</f>
        <v>391526</v>
      </c>
      <c r="T15" s="33">
        <f>S15/S14</f>
        <v>2431.8385093167703</v>
      </c>
      <c r="V15" s="33" t="s">
        <v>4457</v>
      </c>
      <c r="W15" s="33">
        <f>SUMIF(E:E,"Sidecar",D:D)</f>
        <v>99357</v>
      </c>
      <c r="X15" s="33">
        <f>W15/W14</f>
        <v>1806.4909090909091</v>
      </c>
      <c r="Z15" s="33" t="s">
        <v>4458</v>
      </c>
      <c r="AA15" s="33">
        <v>161</v>
      </c>
      <c r="AB15" s="33" t="s">
        <v>4462</v>
      </c>
      <c r="AD15">
        <v>0</v>
      </c>
      <c r="AE15" s="160">
        <f t="shared" si="6"/>
        <v>0</v>
      </c>
      <c r="AF15" s="160" t="e">
        <f t="shared" si="7"/>
        <v>#N/A</v>
      </c>
    </row>
    <row r="16" spans="1:32" x14ac:dyDescent="0.25">
      <c r="B16" s="9" t="s">
        <v>1901</v>
      </c>
      <c r="D16">
        <v>253</v>
      </c>
      <c r="E16" t="s">
        <v>659</v>
      </c>
      <c r="F16" t="s">
        <v>2116</v>
      </c>
      <c r="G16" s="7"/>
      <c r="I16">
        <v>25</v>
      </c>
      <c r="J16" t="s">
        <v>2277</v>
      </c>
      <c r="K16" s="7"/>
      <c r="L16" s="28">
        <f t="shared" si="0"/>
        <v>2.6226415094339622E-3</v>
      </c>
      <c r="M16" s="32" t="str">
        <f t="shared" si="1"/>
        <v>2024-05-23</v>
      </c>
      <c r="N16" s="30">
        <f t="shared" si="2"/>
        <v>45435</v>
      </c>
      <c r="O16" s="32" t="str">
        <f t="shared" si="3"/>
        <v>10:59</v>
      </c>
      <c r="P16" s="32" t="e">
        <f t="shared" si="4"/>
        <v>#DIV/0!</v>
      </c>
      <c r="Q16" s="148">
        <f t="shared" si="5"/>
        <v>2.3300246103363412E-2</v>
      </c>
      <c r="R16" s="33" t="s">
        <v>4459</v>
      </c>
      <c r="S16" s="33">
        <f>SUM(I:I)</f>
        <v>6116</v>
      </c>
      <c r="T16" s="33">
        <f>S16/S14</f>
        <v>37.987577639751549</v>
      </c>
      <c r="V16" s="33" t="s">
        <v>4459</v>
      </c>
      <c r="W16" s="33">
        <f>SUMIF(E:E,"Sidecar",I:I)</f>
        <v>1525</v>
      </c>
      <c r="X16" s="33">
        <f>W16/W14</f>
        <v>27.727272727272727</v>
      </c>
      <c r="Z16" s="33" t="s">
        <v>4457</v>
      </c>
      <c r="AA16" s="33">
        <v>391526</v>
      </c>
      <c r="AB16" s="33">
        <v>2431.8385093167703</v>
      </c>
      <c r="AD16">
        <v>0</v>
      </c>
      <c r="AE16" s="160">
        <f t="shared" si="6"/>
        <v>0</v>
      </c>
      <c r="AF16" s="160" t="e">
        <f t="shared" si="7"/>
        <v>#N/A</v>
      </c>
    </row>
    <row r="17" spans="2:32" x14ac:dyDescent="0.25">
      <c r="B17" s="9" t="s">
        <v>1902</v>
      </c>
      <c r="D17">
        <v>13000</v>
      </c>
      <c r="E17" t="s">
        <v>25</v>
      </c>
      <c r="F17" t="s">
        <v>2117</v>
      </c>
      <c r="G17" s="7">
        <v>8.8000000000000007</v>
      </c>
      <c r="H17">
        <v>237227</v>
      </c>
      <c r="I17">
        <v>157</v>
      </c>
      <c r="J17" t="s">
        <v>2278</v>
      </c>
      <c r="K17" s="7">
        <v>538411</v>
      </c>
      <c r="L17" s="28">
        <f t="shared" si="0"/>
        <v>0.12412264150943396</v>
      </c>
      <c r="M17" s="32" t="str">
        <f t="shared" si="1"/>
        <v>2024-05-28</v>
      </c>
      <c r="N17" s="30">
        <f t="shared" si="2"/>
        <v>45440</v>
      </c>
      <c r="O17" s="32" t="str">
        <f t="shared" si="3"/>
        <v>08:50</v>
      </c>
      <c r="P17" s="32">
        <f t="shared" si="4"/>
        <v>2.2696025325953624</v>
      </c>
      <c r="Q17" s="148">
        <f t="shared" si="5"/>
        <v>2.3300246103363412E-2</v>
      </c>
      <c r="R17" s="33" t="s">
        <v>25</v>
      </c>
      <c r="S17" s="33">
        <f>COUNTIF(E:E,"Video")</f>
        <v>52</v>
      </c>
      <c r="T17" s="33"/>
      <c r="V17" s="37" t="s">
        <v>413</v>
      </c>
      <c r="W17" s="38">
        <f>((W16+W15)/$W$2)/W14</f>
        <v>1.7303945111492282E-2</v>
      </c>
      <c r="Z17" s="33" t="s">
        <v>4459</v>
      </c>
      <c r="AA17" s="33">
        <v>6116</v>
      </c>
      <c r="AB17" s="33">
        <v>37.987577639751549</v>
      </c>
      <c r="AD17">
        <v>0</v>
      </c>
      <c r="AE17" s="160">
        <f t="shared" si="6"/>
        <v>0</v>
      </c>
      <c r="AF17" s="160" t="e">
        <f t="shared" si="7"/>
        <v>#N/A</v>
      </c>
    </row>
    <row r="18" spans="2:32" x14ac:dyDescent="0.25">
      <c r="B18" s="9" t="s">
        <v>1903</v>
      </c>
      <c r="D18">
        <v>1746</v>
      </c>
      <c r="E18" t="s">
        <v>659</v>
      </c>
      <c r="F18" t="s">
        <v>2118</v>
      </c>
      <c r="G18" s="7"/>
      <c r="I18">
        <v>13</v>
      </c>
      <c r="J18" t="s">
        <v>2279</v>
      </c>
      <c r="K18" s="7"/>
      <c r="L18" s="28">
        <f t="shared" si="0"/>
        <v>1.6594339622641511E-2</v>
      </c>
      <c r="M18" s="32" t="str">
        <f t="shared" si="1"/>
        <v>2024-05-29</v>
      </c>
      <c r="N18" s="30">
        <f t="shared" si="2"/>
        <v>45441</v>
      </c>
      <c r="O18" s="32" t="str">
        <f t="shared" si="3"/>
        <v>18:00</v>
      </c>
      <c r="P18" s="32" t="e">
        <f t="shared" si="4"/>
        <v>#DIV/0!</v>
      </c>
      <c r="Q18" s="148">
        <f t="shared" si="5"/>
        <v>2.3300246103363412E-2</v>
      </c>
      <c r="R18" s="33" t="s">
        <v>4460</v>
      </c>
      <c r="S18" s="33">
        <f>COUNTIF(E:E,"image")</f>
        <v>54</v>
      </c>
      <c r="T18" s="33"/>
      <c r="Z18" s="33" t="s">
        <v>25</v>
      </c>
      <c r="AA18" s="33">
        <v>52</v>
      </c>
      <c r="AB18" s="33"/>
      <c r="AD18">
        <v>0</v>
      </c>
      <c r="AE18" s="160">
        <f t="shared" si="6"/>
        <v>0</v>
      </c>
      <c r="AF18" s="160" t="e">
        <f t="shared" si="7"/>
        <v>#N/A</v>
      </c>
    </row>
    <row r="19" spans="2:32" x14ac:dyDescent="0.25">
      <c r="B19" s="9" t="s">
        <v>1904</v>
      </c>
      <c r="C19" t="s">
        <v>2053</v>
      </c>
      <c r="D19">
        <v>900</v>
      </c>
      <c r="E19" t="s">
        <v>662</v>
      </c>
      <c r="F19" t="s">
        <v>2119</v>
      </c>
      <c r="G19" s="7"/>
      <c r="I19">
        <v>11</v>
      </c>
      <c r="J19" t="s">
        <v>2280</v>
      </c>
      <c r="K19" s="7"/>
      <c r="L19" s="28">
        <f t="shared" si="0"/>
        <v>8.594339622641509E-3</v>
      </c>
      <c r="M19" s="32" t="str">
        <f t="shared" si="1"/>
        <v>2024-05-20</v>
      </c>
      <c r="N19" s="30">
        <f t="shared" si="2"/>
        <v>45432</v>
      </c>
      <c r="O19" s="32" t="str">
        <f t="shared" si="3"/>
        <v>13:49</v>
      </c>
      <c r="P19" s="32" t="e">
        <f t="shared" si="4"/>
        <v>#DIV/0!</v>
      </c>
      <c r="Q19" s="148">
        <f t="shared" si="5"/>
        <v>2.3300246103363412E-2</v>
      </c>
      <c r="R19" s="33" t="s">
        <v>4466</v>
      </c>
      <c r="S19" s="33">
        <f>COUNTIF(E:E,"Sidecar")</f>
        <v>55</v>
      </c>
      <c r="T19" s="33"/>
      <c r="Z19" s="33" t="s">
        <v>4460</v>
      </c>
      <c r="AA19" s="33">
        <v>54</v>
      </c>
      <c r="AB19" s="33"/>
      <c r="AD19">
        <v>0</v>
      </c>
      <c r="AE19" s="160">
        <f t="shared" si="6"/>
        <v>0</v>
      </c>
      <c r="AF19" s="160" t="e">
        <f t="shared" si="7"/>
        <v>#N/A</v>
      </c>
    </row>
    <row r="20" spans="2:32" x14ac:dyDescent="0.25">
      <c r="B20" s="9" t="s">
        <v>1905</v>
      </c>
      <c r="D20">
        <v>6249</v>
      </c>
      <c r="E20" t="s">
        <v>659</v>
      </c>
      <c r="F20" t="s">
        <v>2120</v>
      </c>
      <c r="G20" s="7"/>
      <c r="I20">
        <v>113</v>
      </c>
      <c r="J20" t="s">
        <v>2281</v>
      </c>
      <c r="K20" s="7"/>
      <c r="L20" s="28">
        <f t="shared" si="0"/>
        <v>6.0018867924528305E-2</v>
      </c>
      <c r="M20" s="32" t="str">
        <f t="shared" si="1"/>
        <v>2024-05-27</v>
      </c>
      <c r="N20" s="30">
        <f t="shared" si="2"/>
        <v>45439</v>
      </c>
      <c r="O20" s="32" t="str">
        <f t="shared" si="3"/>
        <v>10:43</v>
      </c>
      <c r="P20" s="32" t="e">
        <f t="shared" si="4"/>
        <v>#DIV/0!</v>
      </c>
      <c r="Q20" s="148">
        <f t="shared" si="5"/>
        <v>2.3300246103363412E-2</v>
      </c>
      <c r="R20" s="24"/>
      <c r="S20" s="24"/>
      <c r="T20" s="24"/>
      <c r="Z20" s="33" t="s">
        <v>4466</v>
      </c>
      <c r="AA20" s="33">
        <v>55</v>
      </c>
      <c r="AB20" s="33"/>
      <c r="AD20">
        <v>0</v>
      </c>
      <c r="AE20" s="160">
        <f t="shared" si="6"/>
        <v>0</v>
      </c>
      <c r="AF20" s="160" t="e">
        <f t="shared" si="7"/>
        <v>#N/A</v>
      </c>
    </row>
    <row r="21" spans="2:32" x14ac:dyDescent="0.25">
      <c r="B21" s="9" t="s">
        <v>1906</v>
      </c>
      <c r="D21">
        <v>426</v>
      </c>
      <c r="E21" t="s">
        <v>659</v>
      </c>
      <c r="F21" t="s">
        <v>2121</v>
      </c>
      <c r="G21" s="7"/>
      <c r="I21">
        <v>12</v>
      </c>
      <c r="J21" t="s">
        <v>2282</v>
      </c>
      <c r="K21" s="7"/>
      <c r="L21" s="28">
        <f t="shared" si="0"/>
        <v>4.1320754716981135E-3</v>
      </c>
      <c r="M21" s="32" t="str">
        <f t="shared" si="1"/>
        <v>2024-05-29</v>
      </c>
      <c r="N21" s="30">
        <f t="shared" si="2"/>
        <v>45441</v>
      </c>
      <c r="O21" s="32" t="str">
        <f t="shared" si="3"/>
        <v>10:28</v>
      </c>
      <c r="P21" s="32" t="e">
        <f t="shared" si="4"/>
        <v>#DIV/0!</v>
      </c>
      <c r="Q21" s="148">
        <f t="shared" si="5"/>
        <v>2.3300246103363412E-2</v>
      </c>
      <c r="R21" s="39" t="s">
        <v>4460</v>
      </c>
      <c r="S21" s="40"/>
      <c r="T21" s="41"/>
      <c r="Z21" s="39" t="s">
        <v>4460</v>
      </c>
      <c r="AA21" s="40"/>
      <c r="AB21" s="41"/>
      <c r="AD21">
        <v>0</v>
      </c>
      <c r="AE21" s="160">
        <f t="shared" si="6"/>
        <v>0</v>
      </c>
      <c r="AF21" s="160" t="e">
        <f t="shared" si="7"/>
        <v>#N/A</v>
      </c>
    </row>
    <row r="22" spans="2:32" x14ac:dyDescent="0.25">
      <c r="B22" s="9" t="s">
        <v>1907</v>
      </c>
      <c r="D22">
        <v>2342</v>
      </c>
      <c r="E22" t="s">
        <v>25</v>
      </c>
      <c r="F22" t="s">
        <v>2122</v>
      </c>
      <c r="G22" s="7">
        <v>10.066000000000001</v>
      </c>
      <c r="H22">
        <v>43462</v>
      </c>
      <c r="I22">
        <v>36</v>
      </c>
      <c r="J22" t="s">
        <v>2283</v>
      </c>
      <c r="K22" s="7">
        <v>129569</v>
      </c>
      <c r="L22" s="28">
        <f t="shared" si="0"/>
        <v>2.2433962264150942E-2</v>
      </c>
      <c r="M22" s="32" t="str">
        <f t="shared" si="1"/>
        <v>2024-05-21</v>
      </c>
      <c r="N22" s="30">
        <f t="shared" si="2"/>
        <v>45433</v>
      </c>
      <c r="O22" s="32" t="str">
        <f t="shared" si="3"/>
        <v>13:00</v>
      </c>
      <c r="P22" s="32">
        <f t="shared" si="4"/>
        <v>2.9812019695366065</v>
      </c>
      <c r="Q22" s="148">
        <f t="shared" si="5"/>
        <v>2.3300246103363412E-2</v>
      </c>
      <c r="R22" s="33" t="s">
        <v>4463</v>
      </c>
      <c r="S22" s="33">
        <f>S18</f>
        <v>54</v>
      </c>
      <c r="T22" s="33" t="s">
        <v>4462</v>
      </c>
      <c r="Z22" s="33" t="s">
        <v>4463</v>
      </c>
      <c r="AA22" s="33">
        <v>54</v>
      </c>
      <c r="AB22" s="33" t="s">
        <v>4462</v>
      </c>
      <c r="AD22">
        <v>0</v>
      </c>
      <c r="AE22" s="160">
        <f t="shared" si="6"/>
        <v>0</v>
      </c>
      <c r="AF22" s="160" t="e">
        <f t="shared" si="7"/>
        <v>#N/A</v>
      </c>
    </row>
    <row r="23" spans="2:32" x14ac:dyDescent="0.25">
      <c r="B23" s="9" t="s">
        <v>1908</v>
      </c>
      <c r="D23">
        <v>780</v>
      </c>
      <c r="E23" t="s">
        <v>659</v>
      </c>
      <c r="F23" t="s">
        <v>2123</v>
      </c>
      <c r="G23" s="7"/>
      <c r="I23">
        <v>18</v>
      </c>
      <c r="J23" t="s">
        <v>2284</v>
      </c>
      <c r="K23" s="7"/>
      <c r="L23" s="28">
        <f t="shared" si="0"/>
        <v>7.5283018867924531E-3</v>
      </c>
      <c r="M23" s="32" t="str">
        <f t="shared" si="1"/>
        <v>2024-05-24</v>
      </c>
      <c r="N23" s="30">
        <f t="shared" si="2"/>
        <v>45436</v>
      </c>
      <c r="O23" s="32" t="str">
        <f t="shared" si="3"/>
        <v>13:14</v>
      </c>
      <c r="P23" s="32" t="e">
        <f t="shared" si="4"/>
        <v>#DIV/0!</v>
      </c>
      <c r="Q23" s="148">
        <f t="shared" si="5"/>
        <v>2.3300246103363412E-2</v>
      </c>
      <c r="R23" s="33" t="s">
        <v>4457</v>
      </c>
      <c r="S23" s="33">
        <f>SUMIF(E:E,"Image",D:D)</f>
        <v>66807</v>
      </c>
      <c r="T23" s="33">
        <f>S23/S22</f>
        <v>1237.1666666666667</v>
      </c>
      <c r="Z23" s="33" t="s">
        <v>4457</v>
      </c>
      <c r="AA23" s="33">
        <v>66807</v>
      </c>
      <c r="AB23" s="33">
        <v>1237.1666666666667</v>
      </c>
      <c r="AD23">
        <v>0</v>
      </c>
      <c r="AE23" s="160">
        <f t="shared" si="6"/>
        <v>0</v>
      </c>
      <c r="AF23" s="160" t="e">
        <f t="shared" si="7"/>
        <v>#N/A</v>
      </c>
    </row>
    <row r="24" spans="2:32" x14ac:dyDescent="0.25">
      <c r="B24" s="9" t="s">
        <v>1909</v>
      </c>
      <c r="C24" t="s">
        <v>2054</v>
      </c>
      <c r="D24">
        <v>3210</v>
      </c>
      <c r="E24" t="s">
        <v>662</v>
      </c>
      <c r="F24" t="s">
        <v>2124</v>
      </c>
      <c r="G24" s="7"/>
      <c r="I24">
        <v>62</v>
      </c>
      <c r="J24" t="s">
        <v>2285</v>
      </c>
      <c r="K24" s="7"/>
      <c r="L24" s="28">
        <f t="shared" si="0"/>
        <v>3.0867924528301886E-2</v>
      </c>
      <c r="M24" s="32" t="str">
        <f t="shared" si="1"/>
        <v>2024-05-29</v>
      </c>
      <c r="N24" s="30">
        <f t="shared" si="2"/>
        <v>45441</v>
      </c>
      <c r="O24" s="32" t="str">
        <f t="shared" si="3"/>
        <v>16:11</v>
      </c>
      <c r="P24" s="32" t="e">
        <f t="shared" si="4"/>
        <v>#DIV/0!</v>
      </c>
      <c r="Q24" s="148">
        <f t="shared" si="5"/>
        <v>2.3300246103363412E-2</v>
      </c>
      <c r="R24" s="33" t="s">
        <v>4459</v>
      </c>
      <c r="S24" s="33">
        <f>SUMIF(E:E,"Image",I:I)</f>
        <v>1642</v>
      </c>
      <c r="T24" s="33">
        <f>S24/S22</f>
        <v>30.407407407407408</v>
      </c>
      <c r="Z24" s="33" t="s">
        <v>4459</v>
      </c>
      <c r="AA24" s="33">
        <v>1642</v>
      </c>
      <c r="AB24" s="33">
        <v>30.407407407407408</v>
      </c>
      <c r="AD24">
        <v>0</v>
      </c>
      <c r="AE24" s="160">
        <f t="shared" si="6"/>
        <v>0</v>
      </c>
      <c r="AF24" s="160" t="e">
        <f t="shared" si="7"/>
        <v>#N/A</v>
      </c>
    </row>
    <row r="25" spans="2:32" x14ac:dyDescent="0.25">
      <c r="B25" s="9" t="s">
        <v>1910</v>
      </c>
      <c r="D25">
        <v>2841</v>
      </c>
      <c r="E25" t="s">
        <v>659</v>
      </c>
      <c r="F25" t="s">
        <v>2125</v>
      </c>
      <c r="G25" s="7"/>
      <c r="I25">
        <v>19</v>
      </c>
      <c r="J25" t="s">
        <v>2286</v>
      </c>
      <c r="K25" s="7"/>
      <c r="L25" s="28">
        <f t="shared" si="0"/>
        <v>2.69811320754717E-2</v>
      </c>
      <c r="M25" s="32" t="str">
        <f t="shared" si="1"/>
        <v>2024-05-17</v>
      </c>
      <c r="N25" s="30">
        <f t="shared" si="2"/>
        <v>45429</v>
      </c>
      <c r="O25" s="32" t="str">
        <f t="shared" si="3"/>
        <v>10:44</v>
      </c>
      <c r="P25" s="32" t="e">
        <f t="shared" si="4"/>
        <v>#DIV/0!</v>
      </c>
      <c r="Q25" s="148">
        <f t="shared" si="5"/>
        <v>2.3300246103363412E-2</v>
      </c>
      <c r="R25" s="37" t="s">
        <v>413</v>
      </c>
      <c r="S25" s="38">
        <f>((S24+S23)/$W$2)/S22</f>
        <v>1.1958245981830887E-2</v>
      </c>
      <c r="Z25" s="37" t="s">
        <v>413</v>
      </c>
      <c r="AA25" s="38">
        <v>1.1958245981830887E-2</v>
      </c>
      <c r="AB25" s="31"/>
      <c r="AD25">
        <v>0</v>
      </c>
      <c r="AE25" s="160">
        <f t="shared" si="6"/>
        <v>0</v>
      </c>
      <c r="AF25" s="160" t="e">
        <f t="shared" si="7"/>
        <v>#N/A</v>
      </c>
    </row>
    <row r="26" spans="2:32" x14ac:dyDescent="0.25">
      <c r="B26" s="9" t="s">
        <v>1911</v>
      </c>
      <c r="D26">
        <v>3326</v>
      </c>
      <c r="E26" t="s">
        <v>659</v>
      </c>
      <c r="F26" t="s">
        <v>2126</v>
      </c>
      <c r="G26" s="7"/>
      <c r="I26">
        <v>6</v>
      </c>
      <c r="J26" t="s">
        <v>2287</v>
      </c>
      <c r="K26" s="7"/>
      <c r="L26" s="28">
        <f t="shared" si="0"/>
        <v>3.143396226415094E-2</v>
      </c>
      <c r="M26" s="32" t="str">
        <f t="shared" si="1"/>
        <v>2024-05-16</v>
      </c>
      <c r="N26" s="30">
        <f t="shared" si="2"/>
        <v>45428</v>
      </c>
      <c r="O26" s="32" t="str">
        <f t="shared" si="3"/>
        <v>08:35</v>
      </c>
      <c r="P26" s="32" t="e">
        <f t="shared" si="4"/>
        <v>#DIV/0!</v>
      </c>
      <c r="Q26" s="148">
        <f t="shared" si="5"/>
        <v>2.3300246103363412E-2</v>
      </c>
      <c r="Z26" s="39" t="s">
        <v>25</v>
      </c>
      <c r="AA26" s="40"/>
      <c r="AB26" s="41"/>
      <c r="AD26">
        <v>0</v>
      </c>
      <c r="AE26" s="160">
        <f t="shared" si="6"/>
        <v>0</v>
      </c>
      <c r="AF26" s="160" t="e">
        <f t="shared" si="7"/>
        <v>#N/A</v>
      </c>
    </row>
    <row r="27" spans="2:32" x14ac:dyDescent="0.25">
      <c r="B27" s="9" t="s">
        <v>1912</v>
      </c>
      <c r="D27">
        <v>2252</v>
      </c>
      <c r="E27" t="s">
        <v>25</v>
      </c>
      <c r="F27" t="s">
        <v>2127</v>
      </c>
      <c r="G27" s="7">
        <v>9.3800000000000008</v>
      </c>
      <c r="H27">
        <v>161295</v>
      </c>
      <c r="I27">
        <v>140</v>
      </c>
      <c r="J27" t="s">
        <v>2288</v>
      </c>
      <c r="K27" s="7">
        <v>472994</v>
      </c>
      <c r="L27" s="28">
        <f t="shared" si="0"/>
        <v>2.2566037735849056E-2</v>
      </c>
      <c r="M27" s="32" t="str">
        <f t="shared" si="1"/>
        <v>2024-05-12</v>
      </c>
      <c r="N27" s="30">
        <f t="shared" si="2"/>
        <v>45424</v>
      </c>
      <c r="O27" s="32" t="str">
        <f t="shared" si="3"/>
        <v>12:14</v>
      </c>
      <c r="P27" s="32">
        <f t="shared" si="4"/>
        <v>2.9324777581450139</v>
      </c>
      <c r="Q27" s="148">
        <f t="shared" si="5"/>
        <v>2.3300246103363412E-2</v>
      </c>
      <c r="Z27" s="33" t="s">
        <v>4463</v>
      </c>
      <c r="AA27" s="33">
        <v>52</v>
      </c>
      <c r="AB27" s="33" t="s">
        <v>4462</v>
      </c>
      <c r="AD27">
        <v>0</v>
      </c>
      <c r="AE27" s="160">
        <f t="shared" si="6"/>
        <v>0</v>
      </c>
      <c r="AF27" s="160" t="e">
        <f t="shared" si="7"/>
        <v>#N/A</v>
      </c>
    </row>
    <row r="28" spans="2:32" x14ac:dyDescent="0.25">
      <c r="B28" s="9" t="s">
        <v>1913</v>
      </c>
      <c r="D28">
        <v>712</v>
      </c>
      <c r="E28" t="s">
        <v>659</v>
      </c>
      <c r="F28" t="s">
        <v>2128</v>
      </c>
      <c r="G28" s="7"/>
      <c r="I28">
        <v>4</v>
      </c>
      <c r="J28" t="s">
        <v>2289</v>
      </c>
      <c r="K28" s="7"/>
      <c r="L28" s="28">
        <f t="shared" si="0"/>
        <v>6.7547169811320758E-3</v>
      </c>
      <c r="M28" s="32" t="str">
        <f t="shared" si="1"/>
        <v>2024-05-03</v>
      </c>
      <c r="N28" s="30">
        <f t="shared" si="2"/>
        <v>45415</v>
      </c>
      <c r="O28" s="32" t="str">
        <f t="shared" si="3"/>
        <v>14:48</v>
      </c>
      <c r="P28" s="32" t="e">
        <f t="shared" si="4"/>
        <v>#DIV/0!</v>
      </c>
      <c r="Q28" s="148">
        <f t="shared" si="5"/>
        <v>2.3300246103363412E-2</v>
      </c>
      <c r="R28" s="39" t="s">
        <v>25</v>
      </c>
      <c r="S28" s="40"/>
      <c r="T28" s="41"/>
      <c r="Z28" s="33" t="s">
        <v>4457</v>
      </c>
      <c r="AA28" s="33">
        <v>225362</v>
      </c>
      <c r="AB28" s="33">
        <v>4333.8846153846152</v>
      </c>
      <c r="AD28">
        <v>0</v>
      </c>
      <c r="AE28" s="160">
        <f t="shared" si="6"/>
        <v>0</v>
      </c>
      <c r="AF28" s="160" t="e">
        <f t="shared" si="7"/>
        <v>#N/A</v>
      </c>
    </row>
    <row r="29" spans="2:32" x14ac:dyDescent="0.25">
      <c r="B29" s="9" t="s">
        <v>1914</v>
      </c>
      <c r="D29">
        <v>134</v>
      </c>
      <c r="E29" t="s">
        <v>659</v>
      </c>
      <c r="F29" t="s">
        <v>2129</v>
      </c>
      <c r="G29" s="7"/>
      <c r="I29">
        <v>4</v>
      </c>
      <c r="J29" t="s">
        <v>2290</v>
      </c>
      <c r="K29" s="7"/>
      <c r="L29" s="28">
        <f t="shared" si="0"/>
        <v>1.3018867924528303E-3</v>
      </c>
      <c r="M29" s="32" t="str">
        <f t="shared" si="1"/>
        <v>2024-05-04</v>
      </c>
      <c r="N29" s="30">
        <f t="shared" si="2"/>
        <v>45416</v>
      </c>
      <c r="O29" s="32" t="str">
        <f t="shared" si="3"/>
        <v>06:59</v>
      </c>
      <c r="P29" s="32" t="e">
        <f t="shared" si="4"/>
        <v>#DIV/0!</v>
      </c>
      <c r="Q29" s="148">
        <f t="shared" si="5"/>
        <v>2.3300246103363412E-2</v>
      </c>
      <c r="R29" s="33" t="s">
        <v>4463</v>
      </c>
      <c r="S29" s="33">
        <f>S17</f>
        <v>52</v>
      </c>
      <c r="T29" s="33" t="s">
        <v>4462</v>
      </c>
      <c r="Z29" s="33" t="s">
        <v>4459</v>
      </c>
      <c r="AA29" s="33">
        <v>2949</v>
      </c>
      <c r="AB29" s="33">
        <v>56.71153846153846</v>
      </c>
      <c r="AD29">
        <v>0</v>
      </c>
      <c r="AE29" s="160">
        <f t="shared" si="6"/>
        <v>0</v>
      </c>
      <c r="AF29" s="160" t="e">
        <f t="shared" si="7"/>
        <v>#N/A</v>
      </c>
    </row>
    <row r="30" spans="2:32" x14ac:dyDescent="0.25">
      <c r="B30" s="9" t="s">
        <v>1915</v>
      </c>
      <c r="D30">
        <v>1302</v>
      </c>
      <c r="E30" t="s">
        <v>659</v>
      </c>
      <c r="F30" t="s">
        <v>2130</v>
      </c>
      <c r="G30" s="7"/>
      <c r="I30">
        <v>98</v>
      </c>
      <c r="J30" t="s">
        <v>2291</v>
      </c>
      <c r="K30" s="7"/>
      <c r="L30" s="28">
        <f t="shared" si="0"/>
        <v>1.3207547169811321E-2</v>
      </c>
      <c r="M30" s="32" t="str">
        <f t="shared" si="1"/>
        <v>2024-05-08</v>
      </c>
      <c r="N30" s="30">
        <f t="shared" si="2"/>
        <v>45420</v>
      </c>
      <c r="O30" s="32" t="str">
        <f t="shared" si="3"/>
        <v>09:36</v>
      </c>
      <c r="P30" s="32" t="e">
        <f t="shared" si="4"/>
        <v>#DIV/0!</v>
      </c>
      <c r="Q30" s="148">
        <f t="shared" si="5"/>
        <v>2.3300246103363412E-2</v>
      </c>
      <c r="R30" s="33" t="s">
        <v>4457</v>
      </c>
      <c r="S30" s="33">
        <f>SUMIF(E:E,"Video",D:D)</f>
        <v>225362</v>
      </c>
      <c r="T30" s="33">
        <f>S30/S29</f>
        <v>4333.8846153846152</v>
      </c>
      <c r="Z30" s="33" t="s">
        <v>4468</v>
      </c>
      <c r="AA30" s="33">
        <v>1107.0179999999996</v>
      </c>
      <c r="AB30" s="33">
        <v>21.288807692307685</v>
      </c>
      <c r="AD30">
        <v>0</v>
      </c>
      <c r="AE30" s="160">
        <f t="shared" si="6"/>
        <v>0</v>
      </c>
      <c r="AF30" s="160" t="e">
        <f t="shared" si="7"/>
        <v>#N/A</v>
      </c>
    </row>
    <row r="31" spans="2:32" x14ac:dyDescent="0.25">
      <c r="B31" s="9" t="s">
        <v>1916</v>
      </c>
      <c r="D31">
        <v>682</v>
      </c>
      <c r="E31" t="s">
        <v>659</v>
      </c>
      <c r="F31" t="s">
        <v>2131</v>
      </c>
      <c r="G31" s="7"/>
      <c r="I31">
        <v>0</v>
      </c>
      <c r="J31" t="s">
        <v>2292</v>
      </c>
      <c r="K31" s="7"/>
      <c r="L31" s="28">
        <f t="shared" si="0"/>
        <v>6.433962264150943E-3</v>
      </c>
      <c r="M31" s="32" t="str">
        <f t="shared" si="1"/>
        <v>2024-05-11</v>
      </c>
      <c r="N31" s="30">
        <f t="shared" si="2"/>
        <v>45423</v>
      </c>
      <c r="O31" s="32" t="str">
        <f t="shared" si="3"/>
        <v>08:42</v>
      </c>
      <c r="P31" s="32" t="e">
        <f t="shared" si="4"/>
        <v>#DIV/0!</v>
      </c>
      <c r="Q31" s="148">
        <f t="shared" si="5"/>
        <v>2.3300246103363412E-2</v>
      </c>
      <c r="R31" s="33" t="s">
        <v>4459</v>
      </c>
      <c r="S31" s="33">
        <f>SUMIF(E:E,"Video",I:I)</f>
        <v>2949</v>
      </c>
      <c r="T31" s="33">
        <f>S31/S29</f>
        <v>56.71153846153846</v>
      </c>
      <c r="Z31" s="33" t="s">
        <v>4469</v>
      </c>
      <c r="AA31" s="33">
        <v>4328244</v>
      </c>
      <c r="AB31" s="33">
        <v>83235.461538461532</v>
      </c>
      <c r="AD31">
        <v>0</v>
      </c>
      <c r="AE31" s="160">
        <f t="shared" si="6"/>
        <v>0</v>
      </c>
      <c r="AF31" s="160" t="e">
        <f t="shared" si="7"/>
        <v>#N/A</v>
      </c>
    </row>
    <row r="32" spans="2:32" x14ac:dyDescent="0.25">
      <c r="B32" s="9" t="s">
        <v>1917</v>
      </c>
      <c r="C32" t="s">
        <v>2055</v>
      </c>
      <c r="D32">
        <v>777</v>
      </c>
      <c r="E32" t="s">
        <v>662</v>
      </c>
      <c r="F32" t="s">
        <v>2132</v>
      </c>
      <c r="G32" s="7"/>
      <c r="I32">
        <v>1</v>
      </c>
      <c r="J32" t="s">
        <v>2293</v>
      </c>
      <c r="K32" s="7"/>
      <c r="L32" s="28">
        <f t="shared" si="0"/>
        <v>7.3396226415094338E-3</v>
      </c>
      <c r="M32" s="32" t="str">
        <f t="shared" si="1"/>
        <v>2024-05-09</v>
      </c>
      <c r="N32" s="30">
        <f t="shared" si="2"/>
        <v>45421</v>
      </c>
      <c r="O32" s="32" t="str">
        <f t="shared" si="3"/>
        <v>12:51</v>
      </c>
      <c r="P32" s="32" t="e">
        <f t="shared" si="4"/>
        <v>#DIV/0!</v>
      </c>
      <c r="Q32" s="148">
        <f t="shared" si="5"/>
        <v>2.3300246103363412E-2</v>
      </c>
      <c r="R32" s="33" t="s">
        <v>4468</v>
      </c>
      <c r="S32" s="33">
        <f>SUMIF(E:E,"Video",G:G)</f>
        <v>1107.0179999999996</v>
      </c>
      <c r="T32" s="33">
        <f>S32/S29</f>
        <v>21.288807692307685</v>
      </c>
      <c r="Z32" s="37" t="s">
        <v>413</v>
      </c>
      <c r="AA32" s="38">
        <v>1.3849757250619014E-2</v>
      </c>
      <c r="AB32" s="31"/>
      <c r="AD32">
        <v>0</v>
      </c>
      <c r="AE32" s="160">
        <f t="shared" si="6"/>
        <v>0</v>
      </c>
      <c r="AF32" s="160" t="e">
        <f t="shared" si="7"/>
        <v>#N/A</v>
      </c>
    </row>
    <row r="33" spans="2:32" x14ac:dyDescent="0.25">
      <c r="B33" s="9" t="s">
        <v>1918</v>
      </c>
      <c r="D33">
        <v>332</v>
      </c>
      <c r="E33" t="s">
        <v>25</v>
      </c>
      <c r="F33" t="s">
        <v>2133</v>
      </c>
      <c r="G33" s="7">
        <v>5.4089999999999998</v>
      </c>
      <c r="H33">
        <v>7034</v>
      </c>
      <c r="I33">
        <v>2</v>
      </c>
      <c r="J33" t="s">
        <v>2294</v>
      </c>
      <c r="K33" s="7">
        <v>23050</v>
      </c>
      <c r="L33" s="28">
        <f t="shared" si="0"/>
        <v>3.1509433962264152E-3</v>
      </c>
      <c r="M33" s="32" t="str">
        <f t="shared" si="1"/>
        <v>2024-05-15</v>
      </c>
      <c r="N33" s="30">
        <f t="shared" si="2"/>
        <v>45427</v>
      </c>
      <c r="O33" s="32" t="str">
        <f t="shared" si="3"/>
        <v>09:51</v>
      </c>
      <c r="P33" s="32">
        <f t="shared" si="4"/>
        <v>3.2769405743531417</v>
      </c>
      <c r="Q33" s="148">
        <f t="shared" si="5"/>
        <v>2.3300246103363412E-2</v>
      </c>
      <c r="R33" s="33" t="s">
        <v>4469</v>
      </c>
      <c r="S33" s="33">
        <f>SUMIF(E:E,"Video",H:H)</f>
        <v>4328244</v>
      </c>
      <c r="T33" s="33">
        <f>S33/S29</f>
        <v>83235.461538461532</v>
      </c>
      <c r="Z33" s="37" t="s">
        <v>4471</v>
      </c>
      <c r="AA33" s="33">
        <v>10696225</v>
      </c>
      <c r="AB33" s="33">
        <v>205696.63461538462</v>
      </c>
      <c r="AD33">
        <v>0</v>
      </c>
      <c r="AE33" s="160">
        <f t="shared" si="6"/>
        <v>0</v>
      </c>
      <c r="AF33" s="160" t="e">
        <f t="shared" si="7"/>
        <v>#N/A</v>
      </c>
    </row>
    <row r="34" spans="2:32" x14ac:dyDescent="0.25">
      <c r="B34" s="9" t="s">
        <v>1919</v>
      </c>
      <c r="C34" t="s">
        <v>2056</v>
      </c>
      <c r="D34">
        <v>124</v>
      </c>
      <c r="E34" t="s">
        <v>662</v>
      </c>
      <c r="F34" t="s">
        <v>2134</v>
      </c>
      <c r="G34" s="7"/>
      <c r="I34">
        <v>3</v>
      </c>
      <c r="J34" t="s">
        <v>2295</v>
      </c>
      <c r="K34" s="7"/>
      <c r="L34" s="28">
        <f t="shared" si="0"/>
        <v>1.1981132075471698E-3</v>
      </c>
      <c r="M34" s="32" t="str">
        <f t="shared" si="1"/>
        <v>2024-05-14</v>
      </c>
      <c r="N34" s="30">
        <f t="shared" si="2"/>
        <v>45426</v>
      </c>
      <c r="O34" s="32" t="str">
        <f t="shared" si="3"/>
        <v>15:39</v>
      </c>
      <c r="P34" s="32" t="e">
        <f t="shared" si="4"/>
        <v>#DIV/0!</v>
      </c>
      <c r="Q34" s="148">
        <f t="shared" si="5"/>
        <v>2.3300246103363412E-2</v>
      </c>
      <c r="R34" s="37" t="s">
        <v>413</v>
      </c>
      <c r="S34" s="38">
        <f>((S33+S32)/$W$2)/S31</f>
        <v>1.3849757250619014E-2</v>
      </c>
      <c r="Z34" s="39" t="s">
        <v>4467</v>
      </c>
      <c r="AA34" s="40"/>
      <c r="AB34" s="41"/>
      <c r="AD34">
        <v>0</v>
      </c>
      <c r="AE34" s="160">
        <f t="shared" si="6"/>
        <v>0</v>
      </c>
      <c r="AF34" s="160" t="e">
        <f t="shared" si="7"/>
        <v>#N/A</v>
      </c>
    </row>
    <row r="35" spans="2:32" x14ac:dyDescent="0.25">
      <c r="B35" s="9" t="s">
        <v>1920</v>
      </c>
      <c r="C35" t="s">
        <v>2057</v>
      </c>
      <c r="D35">
        <v>134</v>
      </c>
      <c r="E35" t="s">
        <v>662</v>
      </c>
      <c r="F35" t="s">
        <v>2135</v>
      </c>
      <c r="G35" s="7"/>
      <c r="I35">
        <v>0</v>
      </c>
      <c r="J35" t="s">
        <v>2296</v>
      </c>
      <c r="K35" s="7"/>
      <c r="L35" s="28">
        <f t="shared" si="0"/>
        <v>1.2641509433962265E-3</v>
      </c>
      <c r="M35" s="32" t="str">
        <f t="shared" si="1"/>
        <v>2024-05-06</v>
      </c>
      <c r="N35" s="30">
        <f t="shared" si="2"/>
        <v>45418</v>
      </c>
      <c r="O35" s="32" t="str">
        <f t="shared" si="3"/>
        <v>10:25</v>
      </c>
      <c r="P35" s="32" t="e">
        <f t="shared" si="4"/>
        <v>#DIV/0!</v>
      </c>
      <c r="Q35" s="148">
        <f t="shared" si="5"/>
        <v>2.3300246103363412E-2</v>
      </c>
      <c r="R35" s="37" t="s">
        <v>4471</v>
      </c>
      <c r="S35" s="33">
        <f>SUMIF(E:E,"Video",K:K)</f>
        <v>10696225</v>
      </c>
      <c r="T35" s="33">
        <f>S35/S29</f>
        <v>205696.63461538462</v>
      </c>
      <c r="U35" s="31">
        <f>S35/S33</f>
        <v>2.471262017575719</v>
      </c>
      <c r="Z35" s="33" t="s">
        <v>4463</v>
      </c>
      <c r="AA35" s="33">
        <v>55</v>
      </c>
      <c r="AB35" s="33" t="s">
        <v>4462</v>
      </c>
      <c r="AD35">
        <v>0</v>
      </c>
      <c r="AE35" s="160">
        <f t="shared" si="6"/>
        <v>0</v>
      </c>
      <c r="AF35" s="160" t="e">
        <f t="shared" si="7"/>
        <v>#N/A</v>
      </c>
    </row>
    <row r="36" spans="2:32" x14ac:dyDescent="0.25">
      <c r="B36" s="9" t="s">
        <v>1921</v>
      </c>
      <c r="C36" t="s">
        <v>2058</v>
      </c>
      <c r="D36">
        <v>462</v>
      </c>
      <c r="E36" t="s">
        <v>662</v>
      </c>
      <c r="F36" t="s">
        <v>2136</v>
      </c>
      <c r="G36" s="7"/>
      <c r="I36">
        <v>2</v>
      </c>
      <c r="J36" t="s">
        <v>2297</v>
      </c>
      <c r="K36" s="7"/>
      <c r="L36" s="28">
        <f t="shared" si="0"/>
        <v>4.3773584905660379E-3</v>
      </c>
      <c r="M36" s="32" t="str">
        <f t="shared" si="1"/>
        <v>2024-05-01</v>
      </c>
      <c r="N36" s="30">
        <f t="shared" si="2"/>
        <v>45413</v>
      </c>
      <c r="O36" s="32" t="str">
        <f t="shared" si="3"/>
        <v>14:01</v>
      </c>
      <c r="P36" s="32" t="e">
        <f t="shared" si="4"/>
        <v>#DIV/0!</v>
      </c>
      <c r="Q36" s="148">
        <f t="shared" si="5"/>
        <v>2.3300246103363412E-2</v>
      </c>
      <c r="Z36" s="33" t="s">
        <v>4457</v>
      </c>
      <c r="AA36" s="33">
        <v>99357</v>
      </c>
      <c r="AB36" s="33">
        <v>1806.4909090909091</v>
      </c>
      <c r="AD36">
        <v>0</v>
      </c>
      <c r="AE36" s="160">
        <f t="shared" si="6"/>
        <v>0</v>
      </c>
      <c r="AF36" s="160" t="e">
        <f t="shared" si="7"/>
        <v>#N/A</v>
      </c>
    </row>
    <row r="37" spans="2:32" x14ac:dyDescent="0.25">
      <c r="B37" s="9" t="s">
        <v>1396</v>
      </c>
      <c r="D37">
        <v>1890</v>
      </c>
      <c r="E37" t="s">
        <v>659</v>
      </c>
      <c r="F37" t="s">
        <v>2137</v>
      </c>
      <c r="G37" s="7"/>
      <c r="I37">
        <v>120</v>
      </c>
      <c r="J37" t="s">
        <v>2298</v>
      </c>
      <c r="K37" s="7"/>
      <c r="L37" s="28">
        <f t="shared" si="0"/>
        <v>1.8962264150943396E-2</v>
      </c>
      <c r="M37" s="32" t="str">
        <f t="shared" si="1"/>
        <v>2024-05-01</v>
      </c>
      <c r="N37" s="30">
        <f t="shared" si="2"/>
        <v>45413</v>
      </c>
      <c r="O37" s="32" t="str">
        <f t="shared" si="3"/>
        <v>07:52</v>
      </c>
      <c r="P37" s="32" t="e">
        <f t="shared" si="4"/>
        <v>#DIV/0!</v>
      </c>
      <c r="Q37" s="148">
        <f t="shared" si="5"/>
        <v>2.3300246103363412E-2</v>
      </c>
      <c r="Z37" s="33" t="s">
        <v>4459</v>
      </c>
      <c r="AA37" s="33">
        <v>1525</v>
      </c>
      <c r="AB37" s="33">
        <v>27.727272727272727</v>
      </c>
      <c r="AD37">
        <v>0</v>
      </c>
      <c r="AE37" s="160">
        <f t="shared" si="6"/>
        <v>0</v>
      </c>
      <c r="AF37" s="160" t="e">
        <f t="shared" si="7"/>
        <v>#N/A</v>
      </c>
    </row>
    <row r="38" spans="2:32" x14ac:dyDescent="0.25">
      <c r="B38" s="9" t="s">
        <v>1922</v>
      </c>
      <c r="D38">
        <v>586</v>
      </c>
      <c r="E38" t="s">
        <v>25</v>
      </c>
      <c r="F38" t="s">
        <v>2138</v>
      </c>
      <c r="G38" s="7">
        <v>35.840000000000003</v>
      </c>
      <c r="H38">
        <v>15403</v>
      </c>
      <c r="I38">
        <v>19</v>
      </c>
      <c r="J38" t="s">
        <v>2299</v>
      </c>
      <c r="K38" s="7">
        <v>50713</v>
      </c>
      <c r="L38" s="28">
        <f t="shared" si="0"/>
        <v>5.7075471698113207E-3</v>
      </c>
      <c r="M38" s="32" t="str">
        <f t="shared" si="1"/>
        <v>2024-04-26</v>
      </c>
      <c r="N38" s="30">
        <f t="shared" si="2"/>
        <v>45408</v>
      </c>
      <c r="O38" s="32" t="str">
        <f t="shared" si="3"/>
        <v>20:46</v>
      </c>
      <c r="P38" s="32">
        <f t="shared" si="4"/>
        <v>3.2924105693696033</v>
      </c>
      <c r="Q38" s="148">
        <f t="shared" si="5"/>
        <v>2.3300246103363412E-2</v>
      </c>
      <c r="Z38" s="37" t="s">
        <v>413</v>
      </c>
      <c r="AA38" s="38">
        <v>1.7303945111492282E-2</v>
      </c>
      <c r="AB38" s="31"/>
      <c r="AD38">
        <v>0</v>
      </c>
      <c r="AE38" s="160">
        <f t="shared" si="6"/>
        <v>0</v>
      </c>
      <c r="AF38" s="160" t="e">
        <f t="shared" si="7"/>
        <v>#N/A</v>
      </c>
    </row>
    <row r="39" spans="2:32" x14ac:dyDescent="0.25">
      <c r="B39" s="9" t="s">
        <v>1923</v>
      </c>
      <c r="D39">
        <v>1285</v>
      </c>
      <c r="E39" t="s">
        <v>659</v>
      </c>
      <c r="F39" t="s">
        <v>2139</v>
      </c>
      <c r="G39" s="7"/>
      <c r="I39">
        <v>5</v>
      </c>
      <c r="J39" t="s">
        <v>2300</v>
      </c>
      <c r="K39" s="7"/>
      <c r="L39" s="28">
        <f t="shared" si="0"/>
        <v>1.2169811320754717E-2</v>
      </c>
      <c r="M39" s="32" t="str">
        <f t="shared" si="1"/>
        <v>2024-04-22</v>
      </c>
      <c r="N39" s="30">
        <f t="shared" si="2"/>
        <v>45404</v>
      </c>
      <c r="O39" s="32" t="str">
        <f t="shared" si="3"/>
        <v>11:31</v>
      </c>
      <c r="P39" s="32" t="e">
        <f t="shared" si="4"/>
        <v>#DIV/0!</v>
      </c>
      <c r="Q39" s="148">
        <f t="shared" si="5"/>
        <v>2.3300246103363412E-2</v>
      </c>
      <c r="AD39">
        <v>0</v>
      </c>
      <c r="AE39" s="160">
        <f t="shared" si="6"/>
        <v>0</v>
      </c>
      <c r="AF39" s="160" t="e">
        <f t="shared" si="7"/>
        <v>#N/A</v>
      </c>
    </row>
    <row r="40" spans="2:32" x14ac:dyDescent="0.25">
      <c r="B40" s="9" t="s">
        <v>1924</v>
      </c>
      <c r="D40">
        <v>384</v>
      </c>
      <c r="E40" t="s">
        <v>25</v>
      </c>
      <c r="F40" t="s">
        <v>2140</v>
      </c>
      <c r="G40" s="7">
        <v>14.3</v>
      </c>
      <c r="H40">
        <v>18486</v>
      </c>
      <c r="I40">
        <v>7</v>
      </c>
      <c r="J40" t="s">
        <v>2301</v>
      </c>
      <c r="K40" s="7">
        <v>52299</v>
      </c>
      <c r="L40" s="28">
        <f t="shared" si="0"/>
        <v>3.688679245283019E-3</v>
      </c>
      <c r="M40" s="32" t="str">
        <f t="shared" si="1"/>
        <v>2024-04-18</v>
      </c>
      <c r="N40" s="30">
        <f t="shared" si="2"/>
        <v>45400</v>
      </c>
      <c r="O40" s="32" t="str">
        <f t="shared" si="3"/>
        <v>17:03</v>
      </c>
      <c r="P40" s="32">
        <f t="shared" si="4"/>
        <v>2.8291139240506329</v>
      </c>
      <c r="Q40" s="148">
        <f t="shared" si="5"/>
        <v>2.3300246103363412E-2</v>
      </c>
      <c r="AD40">
        <v>0</v>
      </c>
      <c r="AE40" s="160">
        <f t="shared" si="6"/>
        <v>0</v>
      </c>
      <c r="AF40" s="160" t="e">
        <f t="shared" si="7"/>
        <v>#N/A</v>
      </c>
    </row>
    <row r="41" spans="2:32" x14ac:dyDescent="0.25">
      <c r="B41" s="9" t="s">
        <v>1925</v>
      </c>
      <c r="D41">
        <v>953</v>
      </c>
      <c r="E41" t="s">
        <v>659</v>
      </c>
      <c r="F41" t="s">
        <v>2141</v>
      </c>
      <c r="G41" s="7"/>
      <c r="I41">
        <v>18</v>
      </c>
      <c r="J41" t="s">
        <v>2302</v>
      </c>
      <c r="K41" s="7"/>
      <c r="L41" s="28">
        <f t="shared" si="0"/>
        <v>9.1603773584905662E-3</v>
      </c>
      <c r="M41" s="32" t="str">
        <f t="shared" si="1"/>
        <v>2024-04-29</v>
      </c>
      <c r="N41" s="30">
        <f t="shared" si="2"/>
        <v>45411</v>
      </c>
      <c r="O41" s="32" t="str">
        <f t="shared" si="3"/>
        <v>09:32</v>
      </c>
      <c r="P41" s="32" t="e">
        <f t="shared" si="4"/>
        <v>#DIV/0!</v>
      </c>
      <c r="Q41" s="148">
        <f t="shared" si="5"/>
        <v>2.3300246103363412E-2</v>
      </c>
      <c r="AD41">
        <v>0</v>
      </c>
      <c r="AE41" s="160">
        <f t="shared" si="6"/>
        <v>0</v>
      </c>
      <c r="AF41" s="160" t="e">
        <f t="shared" si="7"/>
        <v>#N/A</v>
      </c>
    </row>
    <row r="42" spans="2:32" x14ac:dyDescent="0.25">
      <c r="B42" s="9" t="s">
        <v>1926</v>
      </c>
      <c r="D42">
        <v>868</v>
      </c>
      <c r="E42" t="s">
        <v>659</v>
      </c>
      <c r="F42" t="s">
        <v>2142</v>
      </c>
      <c r="G42" s="7"/>
      <c r="I42">
        <v>7</v>
      </c>
      <c r="J42" t="s">
        <v>2303</v>
      </c>
      <c r="K42" s="7"/>
      <c r="L42" s="28">
        <f t="shared" si="0"/>
        <v>8.2547169811320754E-3</v>
      </c>
      <c r="M42" s="32" t="str">
        <f t="shared" si="1"/>
        <v>2024-04-21</v>
      </c>
      <c r="N42" s="30">
        <f t="shared" si="2"/>
        <v>45403</v>
      </c>
      <c r="O42" s="32" t="str">
        <f t="shared" si="3"/>
        <v>11:29</v>
      </c>
      <c r="P42" s="32" t="e">
        <f t="shared" si="4"/>
        <v>#DIV/0!</v>
      </c>
      <c r="Q42" s="148">
        <f t="shared" si="5"/>
        <v>2.3300246103363412E-2</v>
      </c>
      <c r="AD42">
        <v>0</v>
      </c>
      <c r="AE42" s="160">
        <f t="shared" si="6"/>
        <v>0</v>
      </c>
      <c r="AF42" s="160" t="e">
        <f t="shared" si="7"/>
        <v>#N/A</v>
      </c>
    </row>
    <row r="43" spans="2:32" x14ac:dyDescent="0.25">
      <c r="B43" s="9" t="s">
        <v>1927</v>
      </c>
      <c r="C43" t="s">
        <v>2059</v>
      </c>
      <c r="D43">
        <v>832</v>
      </c>
      <c r="E43" t="s">
        <v>662</v>
      </c>
      <c r="F43" t="s">
        <v>2143</v>
      </c>
      <c r="G43" s="7"/>
      <c r="I43">
        <v>2</v>
      </c>
      <c r="J43" t="s">
        <v>2304</v>
      </c>
      <c r="K43" s="7"/>
      <c r="L43" s="28">
        <f t="shared" si="0"/>
        <v>7.8679245283018867E-3</v>
      </c>
      <c r="M43" s="32" t="str">
        <f t="shared" si="1"/>
        <v>2024-04-27</v>
      </c>
      <c r="N43" s="30">
        <f t="shared" si="2"/>
        <v>45409</v>
      </c>
      <c r="O43" s="32" t="str">
        <f t="shared" si="3"/>
        <v>08:10</v>
      </c>
      <c r="P43" s="32" t="e">
        <f t="shared" si="4"/>
        <v>#DIV/0!</v>
      </c>
      <c r="Q43" s="148">
        <f t="shared" si="5"/>
        <v>2.3300246103363412E-2</v>
      </c>
      <c r="AD43">
        <v>0</v>
      </c>
      <c r="AE43" s="160">
        <f t="shared" si="6"/>
        <v>0</v>
      </c>
      <c r="AF43" s="160" t="e">
        <f t="shared" si="7"/>
        <v>#N/A</v>
      </c>
    </row>
    <row r="44" spans="2:32" x14ac:dyDescent="0.25">
      <c r="B44" s="9" t="s">
        <v>1928</v>
      </c>
      <c r="D44">
        <v>26904</v>
      </c>
      <c r="E44" t="s">
        <v>25</v>
      </c>
      <c r="F44" t="s">
        <v>2144</v>
      </c>
      <c r="G44" s="7">
        <v>7.1390000000000002</v>
      </c>
      <c r="H44">
        <v>356134</v>
      </c>
      <c r="I44">
        <v>206</v>
      </c>
      <c r="J44" t="s">
        <v>2305</v>
      </c>
      <c r="K44" s="7">
        <v>903280</v>
      </c>
      <c r="L44" s="28">
        <f t="shared" si="0"/>
        <v>0.25575471698113206</v>
      </c>
      <c r="M44" s="32" t="str">
        <f t="shared" si="1"/>
        <v>2024-04-28</v>
      </c>
      <c r="N44" s="30">
        <f t="shared" si="2"/>
        <v>45410</v>
      </c>
      <c r="O44" s="32" t="str">
        <f t="shared" si="3"/>
        <v>09:08</v>
      </c>
      <c r="P44" s="32">
        <f t="shared" si="4"/>
        <v>2.5363486777448938</v>
      </c>
      <c r="Q44" s="148">
        <f t="shared" si="5"/>
        <v>2.3300246103363412E-2</v>
      </c>
      <c r="AD44">
        <v>0</v>
      </c>
      <c r="AE44" s="160">
        <f t="shared" si="6"/>
        <v>0</v>
      </c>
      <c r="AF44" s="160" t="e">
        <f t="shared" si="7"/>
        <v>#N/A</v>
      </c>
    </row>
    <row r="45" spans="2:32" x14ac:dyDescent="0.25">
      <c r="B45" s="9" t="s">
        <v>1929</v>
      </c>
      <c r="C45" t="s">
        <v>2060</v>
      </c>
      <c r="D45">
        <v>2978</v>
      </c>
      <c r="E45" t="s">
        <v>662</v>
      </c>
      <c r="F45" t="s">
        <v>2145</v>
      </c>
      <c r="G45" s="7"/>
      <c r="I45">
        <v>23</v>
      </c>
      <c r="J45" t="s">
        <v>2306</v>
      </c>
      <c r="K45" s="7"/>
      <c r="L45" s="28">
        <f t="shared" si="0"/>
        <v>2.8311320754716981E-2</v>
      </c>
      <c r="M45" s="32" t="str">
        <f t="shared" si="1"/>
        <v>2024-04-22</v>
      </c>
      <c r="N45" s="30">
        <f t="shared" si="2"/>
        <v>45404</v>
      </c>
      <c r="O45" s="32" t="str">
        <f t="shared" si="3"/>
        <v>16:17</v>
      </c>
      <c r="P45" s="32" t="e">
        <f t="shared" si="4"/>
        <v>#DIV/0!</v>
      </c>
      <c r="Q45" s="148">
        <f t="shared" si="5"/>
        <v>2.3300246103363412E-2</v>
      </c>
      <c r="AD45">
        <v>0</v>
      </c>
      <c r="AE45" s="160">
        <f t="shared" si="6"/>
        <v>0</v>
      </c>
      <c r="AF45" s="160" t="e">
        <f t="shared" si="7"/>
        <v>#N/A</v>
      </c>
    </row>
    <row r="46" spans="2:32" x14ac:dyDescent="0.25">
      <c r="B46" s="9" t="s">
        <v>1930</v>
      </c>
      <c r="D46">
        <v>204</v>
      </c>
      <c r="E46" t="s">
        <v>659</v>
      </c>
      <c r="F46" t="s">
        <v>2146</v>
      </c>
      <c r="G46" s="7"/>
      <c r="I46">
        <v>4</v>
      </c>
      <c r="J46" t="s">
        <v>2307</v>
      </c>
      <c r="K46" s="7"/>
      <c r="L46" s="28">
        <f t="shared" si="0"/>
        <v>1.9622641509433963E-3</v>
      </c>
      <c r="M46" s="32" t="str">
        <f t="shared" si="1"/>
        <v>2024-04-24</v>
      </c>
      <c r="N46" s="30">
        <f t="shared" si="2"/>
        <v>45406</v>
      </c>
      <c r="O46" s="32" t="str">
        <f t="shared" si="3"/>
        <v>08:41</v>
      </c>
      <c r="P46" s="32" t="e">
        <f t="shared" si="4"/>
        <v>#DIV/0!</v>
      </c>
      <c r="Q46" s="148">
        <f t="shared" si="5"/>
        <v>2.3300246103363412E-2</v>
      </c>
      <c r="AD46">
        <v>0</v>
      </c>
      <c r="AE46" s="160">
        <f t="shared" si="6"/>
        <v>0</v>
      </c>
      <c r="AF46" s="160" t="e">
        <f t="shared" si="7"/>
        <v>#N/A</v>
      </c>
    </row>
    <row r="47" spans="2:32" x14ac:dyDescent="0.25">
      <c r="B47" s="9" t="s">
        <v>1931</v>
      </c>
      <c r="C47" t="s">
        <v>2061</v>
      </c>
      <c r="D47">
        <v>1627</v>
      </c>
      <c r="E47" t="s">
        <v>662</v>
      </c>
      <c r="F47" t="s">
        <v>2147</v>
      </c>
      <c r="G47" s="7"/>
      <c r="I47">
        <v>26</v>
      </c>
      <c r="J47" t="s">
        <v>2308</v>
      </c>
      <c r="K47" s="7"/>
      <c r="L47" s="28">
        <f t="shared" si="0"/>
        <v>1.559433962264151E-2</v>
      </c>
      <c r="M47" s="32" t="str">
        <f t="shared" si="1"/>
        <v>2024-04-17</v>
      </c>
      <c r="N47" s="30">
        <f t="shared" si="2"/>
        <v>45399</v>
      </c>
      <c r="O47" s="32" t="str">
        <f t="shared" si="3"/>
        <v>12:34</v>
      </c>
      <c r="P47" s="32" t="e">
        <f t="shared" si="4"/>
        <v>#DIV/0!</v>
      </c>
      <c r="Q47" s="148">
        <f t="shared" si="5"/>
        <v>2.3300246103363412E-2</v>
      </c>
      <c r="AD47">
        <v>0</v>
      </c>
      <c r="AE47" s="160">
        <f t="shared" si="6"/>
        <v>0</v>
      </c>
      <c r="AF47" s="160" t="e">
        <f t="shared" si="7"/>
        <v>#N/A</v>
      </c>
    </row>
    <row r="48" spans="2:32" x14ac:dyDescent="0.25">
      <c r="B48" s="9" t="s">
        <v>1932</v>
      </c>
      <c r="D48">
        <v>151</v>
      </c>
      <c r="E48" t="s">
        <v>25</v>
      </c>
      <c r="F48" t="s">
        <v>2148</v>
      </c>
      <c r="G48" s="7">
        <v>13.28</v>
      </c>
      <c r="H48">
        <v>3684</v>
      </c>
      <c r="I48">
        <v>8</v>
      </c>
      <c r="J48" t="s">
        <v>2309</v>
      </c>
      <c r="K48" s="7">
        <v>18576</v>
      </c>
      <c r="L48" s="28">
        <f t="shared" si="0"/>
        <v>1.5E-3</v>
      </c>
      <c r="M48" s="32" t="str">
        <f t="shared" si="1"/>
        <v>2024-04-15</v>
      </c>
      <c r="N48" s="30">
        <f t="shared" si="2"/>
        <v>45397</v>
      </c>
      <c r="O48" s="32" t="str">
        <f t="shared" si="3"/>
        <v>11:20</v>
      </c>
      <c r="P48" s="32">
        <f t="shared" si="4"/>
        <v>5.0423452768729637</v>
      </c>
      <c r="Q48" s="148">
        <f t="shared" si="5"/>
        <v>2.3300246103363412E-2</v>
      </c>
      <c r="AD48">
        <v>0</v>
      </c>
      <c r="AE48" s="160">
        <f t="shared" si="6"/>
        <v>0</v>
      </c>
      <c r="AF48" s="160" t="e">
        <f t="shared" si="7"/>
        <v>#N/A</v>
      </c>
    </row>
    <row r="49" spans="2:32" x14ac:dyDescent="0.25">
      <c r="B49" s="9" t="s">
        <v>1933</v>
      </c>
      <c r="C49" t="s">
        <v>2062</v>
      </c>
      <c r="D49">
        <v>998</v>
      </c>
      <c r="E49" t="s">
        <v>662</v>
      </c>
      <c r="F49" t="s">
        <v>2149</v>
      </c>
      <c r="G49" s="7"/>
      <c r="I49">
        <v>46</v>
      </c>
      <c r="J49" t="s">
        <v>2310</v>
      </c>
      <c r="K49" s="7"/>
      <c r="L49" s="28">
        <f t="shared" si="0"/>
        <v>9.8490566037735851E-3</v>
      </c>
      <c r="M49" s="32" t="str">
        <f t="shared" si="1"/>
        <v>2024-04-20</v>
      </c>
      <c r="N49" s="30">
        <f t="shared" si="2"/>
        <v>45402</v>
      </c>
      <c r="O49" s="32" t="str">
        <f t="shared" si="3"/>
        <v>12:14</v>
      </c>
      <c r="P49" s="32" t="e">
        <f t="shared" si="4"/>
        <v>#DIV/0!</v>
      </c>
      <c r="Q49" s="148">
        <f t="shared" si="5"/>
        <v>2.3300246103363412E-2</v>
      </c>
      <c r="AD49">
        <v>0</v>
      </c>
      <c r="AE49" s="160">
        <f t="shared" si="6"/>
        <v>0</v>
      </c>
      <c r="AF49" s="160" t="e">
        <f t="shared" si="7"/>
        <v>#N/A</v>
      </c>
    </row>
    <row r="50" spans="2:32" x14ac:dyDescent="0.25">
      <c r="B50" s="9" t="s">
        <v>1934</v>
      </c>
      <c r="D50">
        <v>238</v>
      </c>
      <c r="E50" t="s">
        <v>25</v>
      </c>
      <c r="F50" t="s">
        <v>2150</v>
      </c>
      <c r="G50" s="7">
        <v>8.5329999999999995</v>
      </c>
      <c r="H50">
        <v>8873</v>
      </c>
      <c r="I50">
        <v>0</v>
      </c>
      <c r="J50" t="s">
        <v>2311</v>
      </c>
      <c r="K50" s="7">
        <v>29099</v>
      </c>
      <c r="L50" s="28">
        <f t="shared" si="0"/>
        <v>2.2452830188679244E-3</v>
      </c>
      <c r="M50" s="32" t="str">
        <f t="shared" si="1"/>
        <v>2024-04-13</v>
      </c>
      <c r="N50" s="30">
        <f t="shared" si="2"/>
        <v>45395</v>
      </c>
      <c r="O50" s="32" t="str">
        <f t="shared" si="3"/>
        <v>09:18</v>
      </c>
      <c r="P50" s="32">
        <f t="shared" si="4"/>
        <v>3.2794996055449115</v>
      </c>
      <c r="Q50" s="148">
        <f t="shared" si="5"/>
        <v>2.3300246103363412E-2</v>
      </c>
      <c r="AD50">
        <v>0</v>
      </c>
      <c r="AE50" s="160">
        <f t="shared" si="6"/>
        <v>0</v>
      </c>
      <c r="AF50" s="160" t="e">
        <f t="shared" si="7"/>
        <v>#N/A</v>
      </c>
    </row>
    <row r="51" spans="2:32" x14ac:dyDescent="0.25">
      <c r="B51" s="9" t="s">
        <v>1935</v>
      </c>
      <c r="D51">
        <v>2450</v>
      </c>
      <c r="E51" t="s">
        <v>25</v>
      </c>
      <c r="F51" t="s">
        <v>2151</v>
      </c>
      <c r="G51" s="7">
        <v>19.41</v>
      </c>
      <c r="H51">
        <v>72143</v>
      </c>
      <c r="I51">
        <v>70</v>
      </c>
      <c r="J51" t="s">
        <v>2312</v>
      </c>
      <c r="K51" s="7">
        <v>189425</v>
      </c>
      <c r="L51" s="28">
        <f t="shared" si="0"/>
        <v>2.3773584905660377E-2</v>
      </c>
      <c r="M51" s="32" t="str">
        <f t="shared" si="1"/>
        <v>2024-04-09</v>
      </c>
      <c r="N51" s="30">
        <f t="shared" si="2"/>
        <v>45391</v>
      </c>
      <c r="O51" s="32" t="str">
        <f t="shared" si="3"/>
        <v>11:21</v>
      </c>
      <c r="P51" s="32">
        <f t="shared" si="4"/>
        <v>2.6256878699250099</v>
      </c>
      <c r="Q51" s="148">
        <f t="shared" si="5"/>
        <v>2.3300246103363412E-2</v>
      </c>
      <c r="AD51">
        <v>0</v>
      </c>
      <c r="AE51" s="160">
        <f t="shared" si="6"/>
        <v>0</v>
      </c>
      <c r="AF51" s="160" t="e">
        <f t="shared" si="7"/>
        <v>#N/A</v>
      </c>
    </row>
    <row r="52" spans="2:32" x14ac:dyDescent="0.25">
      <c r="B52" s="9" t="s">
        <v>1936</v>
      </c>
      <c r="D52">
        <v>161</v>
      </c>
      <c r="E52" t="s">
        <v>25</v>
      </c>
      <c r="F52" t="s">
        <v>2152</v>
      </c>
      <c r="G52" s="7">
        <v>8.2409999999999997</v>
      </c>
      <c r="H52">
        <v>4566</v>
      </c>
      <c r="I52">
        <v>5</v>
      </c>
      <c r="J52" t="s">
        <v>2313</v>
      </c>
      <c r="K52" s="7">
        <v>20395</v>
      </c>
      <c r="L52" s="28">
        <f t="shared" si="0"/>
        <v>1.5660377358490565E-3</v>
      </c>
      <c r="M52" s="32" t="str">
        <f t="shared" si="1"/>
        <v>2024-04-10</v>
      </c>
      <c r="N52" s="30">
        <f t="shared" si="2"/>
        <v>45392</v>
      </c>
      <c r="O52" s="32" t="str">
        <f t="shared" si="3"/>
        <v>13:01</v>
      </c>
      <c r="P52" s="32">
        <f t="shared" si="4"/>
        <v>4.4667104686815593</v>
      </c>
      <c r="Q52" s="148">
        <f t="shared" si="5"/>
        <v>2.3300246103363412E-2</v>
      </c>
      <c r="AD52">
        <v>0</v>
      </c>
      <c r="AE52" s="160">
        <f t="shared" si="6"/>
        <v>0</v>
      </c>
      <c r="AF52" s="160" t="e">
        <f t="shared" si="7"/>
        <v>#N/A</v>
      </c>
    </row>
    <row r="53" spans="2:32" x14ac:dyDescent="0.25">
      <c r="B53" s="9" t="s">
        <v>1937</v>
      </c>
      <c r="D53">
        <v>232</v>
      </c>
      <c r="E53" t="s">
        <v>25</v>
      </c>
      <c r="F53" t="s">
        <v>2153</v>
      </c>
      <c r="G53" s="7">
        <v>12.84</v>
      </c>
      <c r="H53">
        <v>9029</v>
      </c>
      <c r="I53">
        <v>4</v>
      </c>
      <c r="J53" t="s">
        <v>2314</v>
      </c>
      <c r="K53" s="7">
        <v>44326</v>
      </c>
      <c r="L53" s="28">
        <f t="shared" si="0"/>
        <v>2.2264150943396227E-3</v>
      </c>
      <c r="M53" s="32" t="str">
        <f t="shared" si="1"/>
        <v>2024-04-08</v>
      </c>
      <c r="N53" s="30">
        <f t="shared" si="2"/>
        <v>45390</v>
      </c>
      <c r="O53" s="32" t="str">
        <f t="shared" si="3"/>
        <v>18:06</v>
      </c>
      <c r="P53" s="32">
        <f t="shared" si="4"/>
        <v>4.9092922804297263</v>
      </c>
      <c r="Q53" s="148">
        <f t="shared" si="5"/>
        <v>2.3300246103363412E-2</v>
      </c>
      <c r="AD53">
        <v>0</v>
      </c>
      <c r="AE53" s="160">
        <f t="shared" si="6"/>
        <v>0</v>
      </c>
      <c r="AF53" s="160" t="e">
        <f t="shared" si="7"/>
        <v>#N/A</v>
      </c>
    </row>
    <row r="54" spans="2:32" x14ac:dyDescent="0.25">
      <c r="B54" s="9" t="s">
        <v>1938</v>
      </c>
      <c r="C54" t="s">
        <v>2063</v>
      </c>
      <c r="D54">
        <v>1265</v>
      </c>
      <c r="E54" t="s">
        <v>662</v>
      </c>
      <c r="F54" t="s">
        <v>2154</v>
      </c>
      <c r="G54" s="7"/>
      <c r="I54">
        <v>66</v>
      </c>
      <c r="J54" t="s">
        <v>2315</v>
      </c>
      <c r="K54" s="7"/>
      <c r="L54" s="28">
        <f t="shared" si="0"/>
        <v>1.2556603773584906E-2</v>
      </c>
      <c r="M54" s="32" t="str">
        <f t="shared" si="1"/>
        <v>2024-04-10</v>
      </c>
      <c r="N54" s="30">
        <f t="shared" si="2"/>
        <v>45392</v>
      </c>
      <c r="O54" s="32" t="str">
        <f t="shared" si="3"/>
        <v>16:46</v>
      </c>
      <c r="P54" s="32" t="e">
        <f t="shared" si="4"/>
        <v>#DIV/0!</v>
      </c>
      <c r="Q54" s="148">
        <f t="shared" si="5"/>
        <v>2.3300246103363412E-2</v>
      </c>
      <c r="AD54">
        <v>0</v>
      </c>
      <c r="AE54" s="160">
        <f t="shared" si="6"/>
        <v>0</v>
      </c>
      <c r="AF54" s="160" t="e">
        <f t="shared" si="7"/>
        <v>#N/A</v>
      </c>
    </row>
    <row r="55" spans="2:32" x14ac:dyDescent="0.25">
      <c r="B55" s="9" t="s">
        <v>1939</v>
      </c>
      <c r="D55">
        <v>137</v>
      </c>
      <c r="E55" t="s">
        <v>25</v>
      </c>
      <c r="F55" t="s">
        <v>2155</v>
      </c>
      <c r="G55" s="7">
        <v>10.215</v>
      </c>
      <c r="H55">
        <v>2794</v>
      </c>
      <c r="I55">
        <v>3</v>
      </c>
      <c r="J55" t="s">
        <v>2316</v>
      </c>
      <c r="K55" s="7">
        <v>16800</v>
      </c>
      <c r="L55" s="28">
        <f t="shared" si="0"/>
        <v>1.3207547169811322E-3</v>
      </c>
      <c r="M55" s="32" t="str">
        <f t="shared" si="1"/>
        <v>2024-04-12</v>
      </c>
      <c r="N55" s="30">
        <f t="shared" si="2"/>
        <v>45394</v>
      </c>
      <c r="O55" s="32" t="str">
        <f t="shared" si="3"/>
        <v>19:47</v>
      </c>
      <c r="P55" s="32">
        <f t="shared" si="4"/>
        <v>6.0128847530422336</v>
      </c>
      <c r="Q55" s="148">
        <f t="shared" si="5"/>
        <v>2.3300246103363412E-2</v>
      </c>
      <c r="AD55">
        <v>0</v>
      </c>
      <c r="AE55" s="160">
        <f t="shared" si="6"/>
        <v>0</v>
      </c>
      <c r="AF55" s="160" t="e">
        <f t="shared" si="7"/>
        <v>#N/A</v>
      </c>
    </row>
    <row r="56" spans="2:32" x14ac:dyDescent="0.25">
      <c r="B56" s="9" t="s">
        <v>1940</v>
      </c>
      <c r="D56">
        <v>717</v>
      </c>
      <c r="E56" t="s">
        <v>25</v>
      </c>
      <c r="F56" t="s">
        <v>2156</v>
      </c>
      <c r="G56" s="7">
        <v>7.4290000000000003</v>
      </c>
      <c r="H56">
        <v>14137</v>
      </c>
      <c r="I56">
        <v>10</v>
      </c>
      <c r="J56" t="s">
        <v>2317</v>
      </c>
      <c r="K56" s="7">
        <v>42316</v>
      </c>
      <c r="L56" s="28">
        <f t="shared" si="0"/>
        <v>6.8584905660377359E-3</v>
      </c>
      <c r="M56" s="32" t="str">
        <f t="shared" si="1"/>
        <v>2024-04-07</v>
      </c>
      <c r="N56" s="30">
        <f t="shared" si="2"/>
        <v>45389</v>
      </c>
      <c r="O56" s="32" t="str">
        <f t="shared" si="3"/>
        <v>08:14</v>
      </c>
      <c r="P56" s="32">
        <f t="shared" si="4"/>
        <v>2.9932800452712738</v>
      </c>
      <c r="Q56" s="148">
        <f t="shared" si="5"/>
        <v>2.3300246103363412E-2</v>
      </c>
      <c r="AD56">
        <v>0</v>
      </c>
      <c r="AE56" s="160">
        <f t="shared" si="6"/>
        <v>0</v>
      </c>
      <c r="AF56" s="160" t="e">
        <f t="shared" si="7"/>
        <v>#N/A</v>
      </c>
    </row>
    <row r="57" spans="2:32" x14ac:dyDescent="0.25">
      <c r="B57" s="9" t="s">
        <v>1941</v>
      </c>
      <c r="D57">
        <v>320</v>
      </c>
      <c r="E57" t="s">
        <v>25</v>
      </c>
      <c r="F57" t="s">
        <v>2157</v>
      </c>
      <c r="G57" s="7">
        <v>9.3789999999999996</v>
      </c>
      <c r="H57">
        <v>10374</v>
      </c>
      <c r="I57">
        <v>38</v>
      </c>
      <c r="J57" t="s">
        <v>2318</v>
      </c>
      <c r="K57" s="7">
        <v>50620</v>
      </c>
      <c r="L57" s="28">
        <f t="shared" si="0"/>
        <v>3.3773584905660379E-3</v>
      </c>
      <c r="M57" s="32" t="str">
        <f t="shared" si="1"/>
        <v>2024-04-08</v>
      </c>
      <c r="N57" s="30">
        <f t="shared" si="2"/>
        <v>45390</v>
      </c>
      <c r="O57" s="32" t="str">
        <f t="shared" si="3"/>
        <v>10:15</v>
      </c>
      <c r="P57" s="32">
        <f t="shared" si="4"/>
        <v>4.879506458453827</v>
      </c>
      <c r="Q57" s="148">
        <f t="shared" si="5"/>
        <v>2.3300246103363412E-2</v>
      </c>
      <c r="AD57">
        <v>0</v>
      </c>
      <c r="AE57" s="160">
        <f t="shared" si="6"/>
        <v>0</v>
      </c>
      <c r="AF57" s="160" t="e">
        <f t="shared" si="7"/>
        <v>#N/A</v>
      </c>
    </row>
    <row r="58" spans="2:32" x14ac:dyDescent="0.25">
      <c r="B58" s="9" t="s">
        <v>1942</v>
      </c>
      <c r="D58">
        <v>1072</v>
      </c>
      <c r="E58" t="s">
        <v>659</v>
      </c>
      <c r="F58" t="s">
        <v>2158</v>
      </c>
      <c r="G58" s="7"/>
      <c r="I58">
        <v>13</v>
      </c>
      <c r="J58" t="s">
        <v>2319</v>
      </c>
      <c r="K58" s="7"/>
      <c r="L58" s="28">
        <f t="shared" si="0"/>
        <v>1.0235849056603774E-2</v>
      </c>
      <c r="M58" s="32" t="str">
        <f t="shared" si="1"/>
        <v>2024-04-11</v>
      </c>
      <c r="N58" s="30">
        <f t="shared" si="2"/>
        <v>45393</v>
      </c>
      <c r="O58" s="32" t="str">
        <f t="shared" si="3"/>
        <v>09:19</v>
      </c>
      <c r="P58" s="32" t="e">
        <f t="shared" si="4"/>
        <v>#DIV/0!</v>
      </c>
      <c r="Q58" s="148">
        <f t="shared" si="5"/>
        <v>2.3300246103363412E-2</v>
      </c>
      <c r="AD58">
        <v>0</v>
      </c>
      <c r="AE58" s="160">
        <f t="shared" si="6"/>
        <v>0</v>
      </c>
      <c r="AF58" s="160" t="e">
        <f t="shared" si="7"/>
        <v>#N/A</v>
      </c>
    </row>
    <row r="59" spans="2:32" x14ac:dyDescent="0.25">
      <c r="B59" s="9" t="s">
        <v>1943</v>
      </c>
      <c r="C59" t="s">
        <v>2064</v>
      </c>
      <c r="D59">
        <v>1449</v>
      </c>
      <c r="E59" t="s">
        <v>662</v>
      </c>
      <c r="F59" t="s">
        <v>2159</v>
      </c>
      <c r="G59" s="7"/>
      <c r="I59">
        <v>27</v>
      </c>
      <c r="J59" t="s">
        <v>2320</v>
      </c>
      <c r="K59" s="7"/>
      <c r="L59" s="28">
        <f t="shared" si="0"/>
        <v>1.3924528301886792E-2</v>
      </c>
      <c r="M59" s="32" t="str">
        <f t="shared" si="1"/>
        <v>2024-04-14</v>
      </c>
      <c r="N59" s="30">
        <f t="shared" si="2"/>
        <v>45396</v>
      </c>
      <c r="O59" s="32" t="str">
        <f t="shared" si="3"/>
        <v>17:03</v>
      </c>
      <c r="P59" s="32" t="e">
        <f t="shared" si="4"/>
        <v>#DIV/0!</v>
      </c>
      <c r="Q59" s="148">
        <f t="shared" si="5"/>
        <v>2.3300246103363412E-2</v>
      </c>
      <c r="AD59">
        <v>0</v>
      </c>
      <c r="AE59" s="160">
        <f t="shared" si="6"/>
        <v>0</v>
      </c>
      <c r="AF59" s="160" t="e">
        <f t="shared" si="7"/>
        <v>#N/A</v>
      </c>
    </row>
    <row r="60" spans="2:32" x14ac:dyDescent="0.25">
      <c r="B60" s="9" t="s">
        <v>1944</v>
      </c>
      <c r="D60">
        <v>423</v>
      </c>
      <c r="E60" t="s">
        <v>659</v>
      </c>
      <c r="F60" t="s">
        <v>2160</v>
      </c>
      <c r="G60" s="7"/>
      <c r="I60">
        <v>4</v>
      </c>
      <c r="J60" t="s">
        <v>2321</v>
      </c>
      <c r="K60" s="7"/>
      <c r="L60" s="28">
        <f t="shared" si="0"/>
        <v>4.0283018867924526E-3</v>
      </c>
      <c r="M60" s="32" t="str">
        <f t="shared" si="1"/>
        <v>2024-04-05</v>
      </c>
      <c r="N60" s="30">
        <f t="shared" si="2"/>
        <v>45387</v>
      </c>
      <c r="O60" s="32" t="str">
        <f t="shared" si="3"/>
        <v>13:53</v>
      </c>
      <c r="P60" s="32" t="e">
        <f t="shared" si="4"/>
        <v>#DIV/0!</v>
      </c>
      <c r="Q60" s="148">
        <f t="shared" si="5"/>
        <v>2.3300246103363412E-2</v>
      </c>
      <c r="AD60">
        <v>0</v>
      </c>
      <c r="AE60" s="160">
        <f t="shared" si="6"/>
        <v>0</v>
      </c>
      <c r="AF60" s="160" t="e">
        <f t="shared" si="7"/>
        <v>#N/A</v>
      </c>
    </row>
    <row r="61" spans="2:32" x14ac:dyDescent="0.25">
      <c r="B61" s="9" t="s">
        <v>1945</v>
      </c>
      <c r="D61">
        <v>21306</v>
      </c>
      <c r="E61" t="s">
        <v>25</v>
      </c>
      <c r="F61" t="s">
        <v>2161</v>
      </c>
      <c r="G61" s="7">
        <v>19.52</v>
      </c>
      <c r="H61">
        <v>349820</v>
      </c>
      <c r="I61">
        <v>133</v>
      </c>
      <c r="J61" t="s">
        <v>2322</v>
      </c>
      <c r="K61" s="7">
        <v>771500</v>
      </c>
      <c r="L61" s="28">
        <f t="shared" si="0"/>
        <v>0.20225471698113207</v>
      </c>
      <c r="M61" s="32" t="str">
        <f t="shared" si="1"/>
        <v>2024-04-06</v>
      </c>
      <c r="N61" s="30">
        <f t="shared" si="2"/>
        <v>45388</v>
      </c>
      <c r="O61" s="32" t="str">
        <f t="shared" si="3"/>
        <v>08:42</v>
      </c>
      <c r="P61" s="32">
        <f t="shared" si="4"/>
        <v>2.205419930249843</v>
      </c>
      <c r="Q61" s="148">
        <f t="shared" si="5"/>
        <v>2.3300246103363412E-2</v>
      </c>
      <c r="AD61">
        <v>0</v>
      </c>
      <c r="AE61" s="160">
        <f t="shared" si="6"/>
        <v>0</v>
      </c>
      <c r="AF61" s="160" t="e">
        <f t="shared" si="7"/>
        <v>#N/A</v>
      </c>
    </row>
    <row r="62" spans="2:32" x14ac:dyDescent="0.25">
      <c r="B62" s="9" t="s">
        <v>1946</v>
      </c>
      <c r="C62" t="s">
        <v>2065</v>
      </c>
      <c r="D62">
        <v>592</v>
      </c>
      <c r="E62" t="s">
        <v>662</v>
      </c>
      <c r="F62" t="s">
        <v>2162</v>
      </c>
      <c r="G62" s="7"/>
      <c r="I62">
        <v>7</v>
      </c>
      <c r="J62" t="s">
        <v>2323</v>
      </c>
      <c r="K62" s="7"/>
      <c r="L62" s="28">
        <f t="shared" si="0"/>
        <v>5.6509433962264148E-3</v>
      </c>
      <c r="M62" s="32" t="str">
        <f t="shared" si="1"/>
        <v>2024-03-25</v>
      </c>
      <c r="N62" s="30">
        <f t="shared" si="2"/>
        <v>45376</v>
      </c>
      <c r="O62" s="32" t="str">
        <f t="shared" si="3"/>
        <v>20:47</v>
      </c>
      <c r="P62" s="32" t="e">
        <f t="shared" si="4"/>
        <v>#DIV/0!</v>
      </c>
      <c r="Q62" s="148">
        <f t="shared" si="5"/>
        <v>2.3300246103363412E-2</v>
      </c>
      <c r="AD62">
        <v>0</v>
      </c>
      <c r="AE62" s="160">
        <f t="shared" si="6"/>
        <v>0</v>
      </c>
      <c r="AF62" s="160" t="e">
        <f t="shared" si="7"/>
        <v>#N/A</v>
      </c>
    </row>
    <row r="63" spans="2:32" x14ac:dyDescent="0.25">
      <c r="B63" s="9" t="s">
        <v>1947</v>
      </c>
      <c r="D63">
        <v>788</v>
      </c>
      <c r="E63" t="s">
        <v>25</v>
      </c>
      <c r="F63" t="s">
        <v>2163</v>
      </c>
      <c r="G63" s="7">
        <v>6.8390000000000004</v>
      </c>
      <c r="H63">
        <v>36300</v>
      </c>
      <c r="I63">
        <v>2</v>
      </c>
      <c r="J63" t="s">
        <v>2324</v>
      </c>
      <c r="K63" s="7">
        <v>122292</v>
      </c>
      <c r="L63" s="28">
        <f t="shared" si="0"/>
        <v>7.4528301886792455E-3</v>
      </c>
      <c r="M63" s="32" t="str">
        <f t="shared" si="1"/>
        <v>2024-03-21</v>
      </c>
      <c r="N63" s="30">
        <f t="shared" si="2"/>
        <v>45372</v>
      </c>
      <c r="O63" s="32" t="str">
        <f t="shared" si="3"/>
        <v>20:37</v>
      </c>
      <c r="P63" s="32">
        <f t="shared" si="4"/>
        <v>3.3689256198347106</v>
      </c>
      <c r="Q63" s="148">
        <f t="shared" si="5"/>
        <v>2.3300246103363412E-2</v>
      </c>
      <c r="AD63">
        <v>0</v>
      </c>
      <c r="AE63" s="160">
        <f t="shared" si="6"/>
        <v>0</v>
      </c>
      <c r="AF63" s="160" t="e">
        <f t="shared" si="7"/>
        <v>#N/A</v>
      </c>
    </row>
    <row r="64" spans="2:32" x14ac:dyDescent="0.25">
      <c r="B64" s="9" t="s">
        <v>1948</v>
      </c>
      <c r="D64">
        <v>132</v>
      </c>
      <c r="E64" t="s">
        <v>25</v>
      </c>
      <c r="F64" t="s">
        <v>2164</v>
      </c>
      <c r="G64" s="7">
        <v>8.1</v>
      </c>
      <c r="H64">
        <v>5710</v>
      </c>
      <c r="I64">
        <v>10</v>
      </c>
      <c r="J64" t="s">
        <v>2325</v>
      </c>
      <c r="K64" s="7">
        <v>22551</v>
      </c>
      <c r="L64" s="28">
        <f t="shared" si="0"/>
        <v>1.3396226415094341E-3</v>
      </c>
      <c r="M64" s="32" t="str">
        <f t="shared" si="1"/>
        <v>2024-03-20</v>
      </c>
      <c r="N64" s="30">
        <f t="shared" si="2"/>
        <v>45371</v>
      </c>
      <c r="O64" s="32" t="str">
        <f t="shared" si="3"/>
        <v>21:16</v>
      </c>
      <c r="P64" s="32">
        <f t="shared" si="4"/>
        <v>3.94938704028021</v>
      </c>
      <c r="Q64" s="148">
        <f t="shared" si="5"/>
        <v>2.3300246103363412E-2</v>
      </c>
      <c r="AD64">
        <v>0</v>
      </c>
      <c r="AE64" s="160">
        <f t="shared" si="6"/>
        <v>0</v>
      </c>
      <c r="AF64" s="160" t="e">
        <f t="shared" si="7"/>
        <v>#N/A</v>
      </c>
    </row>
    <row r="65" spans="2:32" x14ac:dyDescent="0.25">
      <c r="B65" s="9" t="s">
        <v>1949</v>
      </c>
      <c r="C65" t="s">
        <v>2066</v>
      </c>
      <c r="D65">
        <v>1480</v>
      </c>
      <c r="E65" t="s">
        <v>662</v>
      </c>
      <c r="F65" t="s">
        <v>2165</v>
      </c>
      <c r="G65" s="7"/>
      <c r="I65">
        <v>18</v>
      </c>
      <c r="J65" t="s">
        <v>2326</v>
      </c>
      <c r="K65" s="7"/>
      <c r="L65" s="28">
        <f t="shared" si="0"/>
        <v>1.4132075471698114E-2</v>
      </c>
      <c r="M65" s="32" t="str">
        <f t="shared" si="1"/>
        <v>2024-04-01</v>
      </c>
      <c r="N65" s="30">
        <f t="shared" si="2"/>
        <v>45383</v>
      </c>
      <c r="O65" s="32" t="str">
        <f t="shared" si="3"/>
        <v>06:59</v>
      </c>
      <c r="P65" s="32" t="e">
        <f t="shared" si="4"/>
        <v>#DIV/0!</v>
      </c>
      <c r="Q65" s="148">
        <f t="shared" si="5"/>
        <v>2.3300246103363412E-2</v>
      </c>
      <c r="AD65">
        <v>0</v>
      </c>
      <c r="AE65" s="160">
        <f t="shared" si="6"/>
        <v>0</v>
      </c>
      <c r="AF65" s="160" t="e">
        <f t="shared" si="7"/>
        <v>#N/A</v>
      </c>
    </row>
    <row r="66" spans="2:32" x14ac:dyDescent="0.25">
      <c r="B66" s="9" t="s">
        <v>1950</v>
      </c>
      <c r="C66" t="s">
        <v>2067</v>
      </c>
      <c r="D66">
        <v>800</v>
      </c>
      <c r="E66" t="s">
        <v>662</v>
      </c>
      <c r="F66" t="s">
        <v>2166</v>
      </c>
      <c r="G66" s="7"/>
      <c r="I66">
        <v>15</v>
      </c>
      <c r="J66" t="s">
        <v>2327</v>
      </c>
      <c r="K66" s="7"/>
      <c r="L66" s="28">
        <f t="shared" si="0"/>
        <v>7.6886792452830191E-3</v>
      </c>
      <c r="M66" s="32" t="str">
        <f t="shared" si="1"/>
        <v>2024-03-23</v>
      </c>
      <c r="N66" s="30">
        <f t="shared" si="2"/>
        <v>45374</v>
      </c>
      <c r="O66" s="32" t="str">
        <f t="shared" si="3"/>
        <v>10:15</v>
      </c>
      <c r="P66" s="32" t="e">
        <f t="shared" si="4"/>
        <v>#DIV/0!</v>
      </c>
      <c r="Q66" s="148">
        <f t="shared" si="5"/>
        <v>2.3300246103363412E-2</v>
      </c>
      <c r="AD66">
        <v>0</v>
      </c>
      <c r="AE66" s="160">
        <f t="shared" si="6"/>
        <v>0</v>
      </c>
      <c r="AF66" s="160" t="e">
        <f t="shared" si="7"/>
        <v>#N/A</v>
      </c>
    </row>
    <row r="67" spans="2:32" x14ac:dyDescent="0.25">
      <c r="B67" s="131" t="s">
        <v>1951</v>
      </c>
      <c r="D67">
        <v>1353</v>
      </c>
      <c r="E67" t="s">
        <v>25</v>
      </c>
      <c r="F67" t="s">
        <v>2167</v>
      </c>
      <c r="G67" s="7">
        <v>311.40199999999999</v>
      </c>
      <c r="H67">
        <v>29514</v>
      </c>
      <c r="I67">
        <v>39</v>
      </c>
      <c r="J67" t="s">
        <v>2328</v>
      </c>
      <c r="K67" s="7">
        <v>96118</v>
      </c>
      <c r="L67" s="28">
        <f t="shared" ref="L67:L130" si="8">((D67+I67)/$W$2)*100%</f>
        <v>1.3132075471698113E-2</v>
      </c>
      <c r="M67" s="32" t="str">
        <f t="shared" ref="M67:M107" si="9">LEFT(J67,10)</f>
        <v>2024-03-30</v>
      </c>
      <c r="N67" s="30">
        <f t="shared" ref="N67:N130" si="10">DATE(LEFT(M67,4),MID(M67,6,2),RIGHT(M67,2))</f>
        <v>45381</v>
      </c>
      <c r="O67" s="32" t="str">
        <f t="shared" ref="O67:O107" si="11">MID(J67,12,5)</f>
        <v>11:05</v>
      </c>
      <c r="P67" s="32">
        <f t="shared" ref="P67:P107" si="12">K67/H67</f>
        <v>3.2566917395134514</v>
      </c>
      <c r="Q67" s="148">
        <f t="shared" ref="Q67:Q130" si="13">$S$2</f>
        <v>2.3300246103363412E-2</v>
      </c>
      <c r="AD67">
        <v>1</v>
      </c>
      <c r="AE67" s="160">
        <f t="shared" ref="AE67:AE130" si="14">AD67*L67</f>
        <v>1.3132075471698113E-2</v>
      </c>
      <c r="AF67" s="160">
        <f t="shared" ref="AF67:AF130" si="15">IF(NOT(AE67=0),AE67,NA())</f>
        <v>1.3132075471698113E-2</v>
      </c>
    </row>
    <row r="68" spans="2:32" x14ac:dyDescent="0.25">
      <c r="B68" s="9" t="s">
        <v>1952</v>
      </c>
      <c r="D68">
        <v>434</v>
      </c>
      <c r="E68" t="s">
        <v>659</v>
      </c>
      <c r="F68" t="s">
        <v>2168</v>
      </c>
      <c r="G68" s="7"/>
      <c r="I68">
        <v>21</v>
      </c>
      <c r="J68" t="s">
        <v>2329</v>
      </c>
      <c r="K68" s="7"/>
      <c r="L68" s="28">
        <f t="shared" si="8"/>
        <v>4.2924528301886795E-3</v>
      </c>
      <c r="M68" s="32" t="str">
        <f t="shared" si="9"/>
        <v>2024-03-29</v>
      </c>
      <c r="N68" s="30">
        <f t="shared" si="10"/>
        <v>45380</v>
      </c>
      <c r="O68" s="32" t="str">
        <f t="shared" si="11"/>
        <v>07:53</v>
      </c>
      <c r="P68" s="32" t="e">
        <f t="shared" si="12"/>
        <v>#DIV/0!</v>
      </c>
      <c r="Q68" s="148">
        <f t="shared" si="13"/>
        <v>2.3300246103363412E-2</v>
      </c>
      <c r="AD68">
        <v>0</v>
      </c>
      <c r="AE68" s="160">
        <f t="shared" si="14"/>
        <v>0</v>
      </c>
      <c r="AF68" s="160" t="e">
        <f t="shared" si="15"/>
        <v>#N/A</v>
      </c>
    </row>
    <row r="69" spans="2:32" x14ac:dyDescent="0.25">
      <c r="B69" s="9" t="s">
        <v>1953</v>
      </c>
      <c r="C69" t="s">
        <v>2068</v>
      </c>
      <c r="D69">
        <v>3646</v>
      </c>
      <c r="E69" t="s">
        <v>662</v>
      </c>
      <c r="F69" t="s">
        <v>2169</v>
      </c>
      <c r="G69" s="7"/>
      <c r="I69">
        <v>87</v>
      </c>
      <c r="J69" t="s">
        <v>2330</v>
      </c>
      <c r="K69" s="7"/>
      <c r="L69" s="28">
        <f t="shared" si="8"/>
        <v>3.521698113207547E-2</v>
      </c>
      <c r="M69" s="32" t="str">
        <f t="shared" si="9"/>
        <v>2024-03-29</v>
      </c>
      <c r="N69" s="30">
        <f t="shared" si="10"/>
        <v>45380</v>
      </c>
      <c r="O69" s="32" t="str">
        <f t="shared" si="11"/>
        <v>09:51</v>
      </c>
      <c r="P69" s="32" t="e">
        <f t="shared" si="12"/>
        <v>#DIV/0!</v>
      </c>
      <c r="Q69" s="148">
        <f t="shared" si="13"/>
        <v>2.3300246103363412E-2</v>
      </c>
      <c r="AD69">
        <v>0</v>
      </c>
      <c r="AE69" s="160">
        <f t="shared" si="14"/>
        <v>0</v>
      </c>
      <c r="AF69" s="160" t="e">
        <f t="shared" si="15"/>
        <v>#N/A</v>
      </c>
    </row>
    <row r="70" spans="2:32" x14ac:dyDescent="0.25">
      <c r="B70" s="9" t="s">
        <v>1954</v>
      </c>
      <c r="D70">
        <v>366</v>
      </c>
      <c r="E70" t="s">
        <v>659</v>
      </c>
      <c r="F70" t="s">
        <v>2170</v>
      </c>
      <c r="G70" s="7"/>
      <c r="I70">
        <v>4</v>
      </c>
      <c r="J70" t="s">
        <v>2331</v>
      </c>
      <c r="K70" s="7"/>
      <c r="L70" s="28">
        <f t="shared" si="8"/>
        <v>3.4905660377358492E-3</v>
      </c>
      <c r="M70" s="32" t="str">
        <f t="shared" si="9"/>
        <v>2024-04-03</v>
      </c>
      <c r="N70" s="30">
        <f t="shared" si="10"/>
        <v>45385</v>
      </c>
      <c r="O70" s="32" t="str">
        <f t="shared" si="11"/>
        <v>18:22</v>
      </c>
      <c r="P70" s="32" t="e">
        <f t="shared" si="12"/>
        <v>#DIV/0!</v>
      </c>
      <c r="Q70" s="148">
        <f t="shared" si="13"/>
        <v>2.3300246103363412E-2</v>
      </c>
      <c r="AD70">
        <v>0</v>
      </c>
      <c r="AE70" s="160">
        <f t="shared" si="14"/>
        <v>0</v>
      </c>
      <c r="AF70" s="160" t="e">
        <f t="shared" si="15"/>
        <v>#N/A</v>
      </c>
    </row>
    <row r="71" spans="2:32" x14ac:dyDescent="0.25">
      <c r="B71" s="9" t="s">
        <v>1955</v>
      </c>
      <c r="D71">
        <v>20916</v>
      </c>
      <c r="E71" t="s">
        <v>25</v>
      </c>
      <c r="F71" t="s">
        <v>2171</v>
      </c>
      <c r="G71" s="7">
        <v>6.4390000000000001</v>
      </c>
      <c r="H71">
        <v>575048</v>
      </c>
      <c r="I71">
        <v>333</v>
      </c>
      <c r="J71" t="s">
        <v>2332</v>
      </c>
      <c r="K71" s="7">
        <v>1367231</v>
      </c>
      <c r="L71" s="28">
        <f t="shared" si="8"/>
        <v>0.2004622641509434</v>
      </c>
      <c r="M71" s="32" t="str">
        <f t="shared" si="9"/>
        <v>2024-03-18</v>
      </c>
      <c r="N71" s="30">
        <f t="shared" si="10"/>
        <v>45369</v>
      </c>
      <c r="O71" s="32" t="str">
        <f t="shared" si="11"/>
        <v>16:45</v>
      </c>
      <c r="P71" s="32">
        <f t="shared" si="12"/>
        <v>2.3775945660188369</v>
      </c>
      <c r="Q71" s="148">
        <f t="shared" si="13"/>
        <v>2.3300246103363412E-2</v>
      </c>
      <c r="AD71">
        <v>0</v>
      </c>
      <c r="AE71" s="160">
        <f t="shared" si="14"/>
        <v>0</v>
      </c>
      <c r="AF71" s="160" t="e">
        <f t="shared" si="15"/>
        <v>#N/A</v>
      </c>
    </row>
    <row r="72" spans="2:32" x14ac:dyDescent="0.25">
      <c r="B72" s="9" t="s">
        <v>1956</v>
      </c>
      <c r="D72">
        <v>1782</v>
      </c>
      <c r="E72" t="s">
        <v>659</v>
      </c>
      <c r="F72" t="s">
        <v>2172</v>
      </c>
      <c r="G72" s="7"/>
      <c r="I72">
        <v>32</v>
      </c>
      <c r="J72" t="s">
        <v>2333</v>
      </c>
      <c r="K72" s="7"/>
      <c r="L72" s="28">
        <f t="shared" si="8"/>
        <v>1.7113207547169811E-2</v>
      </c>
      <c r="M72" s="32" t="str">
        <f t="shared" si="9"/>
        <v>2024-03-27</v>
      </c>
      <c r="N72" s="30">
        <f t="shared" si="10"/>
        <v>45378</v>
      </c>
      <c r="O72" s="32" t="str">
        <f t="shared" si="11"/>
        <v>20:14</v>
      </c>
      <c r="P72" s="32" t="e">
        <f t="shared" si="12"/>
        <v>#DIV/0!</v>
      </c>
      <c r="Q72" s="148">
        <f t="shared" si="13"/>
        <v>2.3300246103363412E-2</v>
      </c>
      <c r="AD72">
        <v>0</v>
      </c>
      <c r="AE72" s="160">
        <f t="shared" si="14"/>
        <v>0</v>
      </c>
      <c r="AF72" s="160" t="e">
        <f t="shared" si="15"/>
        <v>#N/A</v>
      </c>
    </row>
    <row r="73" spans="2:32" x14ac:dyDescent="0.25">
      <c r="B73" s="9" t="s">
        <v>1957</v>
      </c>
      <c r="D73">
        <v>392</v>
      </c>
      <c r="E73" t="s">
        <v>659</v>
      </c>
      <c r="F73" t="s">
        <v>2173</v>
      </c>
      <c r="G73" s="7"/>
      <c r="I73">
        <v>20</v>
      </c>
      <c r="J73" t="s">
        <v>2334</v>
      </c>
      <c r="K73" s="7"/>
      <c r="L73" s="28">
        <f t="shared" si="8"/>
        <v>3.8867924528301887E-3</v>
      </c>
      <c r="M73" s="32" t="str">
        <f t="shared" si="9"/>
        <v>2024-03-26</v>
      </c>
      <c r="N73" s="30">
        <f t="shared" si="10"/>
        <v>45377</v>
      </c>
      <c r="O73" s="32" t="str">
        <f t="shared" si="11"/>
        <v>18:44</v>
      </c>
      <c r="P73" s="32" t="e">
        <f t="shared" si="12"/>
        <v>#DIV/0!</v>
      </c>
      <c r="Q73" s="148">
        <f t="shared" si="13"/>
        <v>2.3300246103363412E-2</v>
      </c>
      <c r="AD73">
        <v>0</v>
      </c>
      <c r="AE73" s="160">
        <f t="shared" si="14"/>
        <v>0</v>
      </c>
      <c r="AF73" s="160" t="e">
        <f t="shared" si="15"/>
        <v>#N/A</v>
      </c>
    </row>
    <row r="74" spans="2:32" x14ac:dyDescent="0.25">
      <c r="B74" s="9" t="s">
        <v>1958</v>
      </c>
      <c r="C74" t="s">
        <v>2069</v>
      </c>
      <c r="D74">
        <v>1722</v>
      </c>
      <c r="E74" t="s">
        <v>662</v>
      </c>
      <c r="F74" t="s">
        <v>2174</v>
      </c>
      <c r="G74" s="7"/>
      <c r="I74">
        <v>58</v>
      </c>
      <c r="J74" t="s">
        <v>2335</v>
      </c>
      <c r="K74" s="7"/>
      <c r="L74" s="28">
        <f t="shared" si="8"/>
        <v>1.6792452830188678E-2</v>
      </c>
      <c r="M74" s="32" t="str">
        <f t="shared" si="9"/>
        <v>2024-03-09</v>
      </c>
      <c r="N74" s="30">
        <f t="shared" si="10"/>
        <v>45360</v>
      </c>
      <c r="O74" s="32" t="str">
        <f t="shared" si="11"/>
        <v>16:52</v>
      </c>
      <c r="P74" s="32" t="e">
        <f t="shared" si="12"/>
        <v>#DIV/0!</v>
      </c>
      <c r="Q74" s="148">
        <f t="shared" si="13"/>
        <v>2.3300246103363412E-2</v>
      </c>
      <c r="AD74">
        <v>0</v>
      </c>
      <c r="AE74" s="160">
        <f t="shared" si="14"/>
        <v>0</v>
      </c>
      <c r="AF74" s="160" t="e">
        <f t="shared" si="15"/>
        <v>#N/A</v>
      </c>
    </row>
    <row r="75" spans="2:32" x14ac:dyDescent="0.25">
      <c r="B75" s="9" t="s">
        <v>1959</v>
      </c>
      <c r="C75" t="s">
        <v>2070</v>
      </c>
      <c r="D75">
        <v>303</v>
      </c>
      <c r="E75" t="s">
        <v>662</v>
      </c>
      <c r="F75" t="s">
        <v>2175</v>
      </c>
      <c r="G75" s="7"/>
      <c r="I75">
        <v>6</v>
      </c>
      <c r="J75" t="s">
        <v>2336</v>
      </c>
      <c r="K75" s="7"/>
      <c r="L75" s="28">
        <f t="shared" si="8"/>
        <v>2.9150943396226417E-3</v>
      </c>
      <c r="M75" s="32" t="str">
        <f t="shared" si="9"/>
        <v>2024-03-15</v>
      </c>
      <c r="N75" s="30">
        <f t="shared" si="10"/>
        <v>45366</v>
      </c>
      <c r="O75" s="32" t="str">
        <f t="shared" si="11"/>
        <v>11:43</v>
      </c>
      <c r="P75" s="32" t="e">
        <f t="shared" si="12"/>
        <v>#DIV/0!</v>
      </c>
      <c r="Q75" s="148">
        <f t="shared" si="13"/>
        <v>2.3300246103363412E-2</v>
      </c>
      <c r="AD75">
        <v>0</v>
      </c>
      <c r="AE75" s="160">
        <f t="shared" si="14"/>
        <v>0</v>
      </c>
      <c r="AF75" s="160" t="e">
        <f t="shared" si="15"/>
        <v>#N/A</v>
      </c>
    </row>
    <row r="76" spans="2:32" x14ac:dyDescent="0.25">
      <c r="B76" s="9" t="s">
        <v>1960</v>
      </c>
      <c r="D76">
        <v>217</v>
      </c>
      <c r="E76" t="s">
        <v>659</v>
      </c>
      <c r="F76" t="s">
        <v>2176</v>
      </c>
      <c r="G76" s="7"/>
      <c r="I76">
        <v>12</v>
      </c>
      <c r="J76" t="s">
        <v>2337</v>
      </c>
      <c r="K76" s="7"/>
      <c r="L76" s="28">
        <f t="shared" si="8"/>
        <v>2.160377358490566E-3</v>
      </c>
      <c r="M76" s="32" t="str">
        <f t="shared" si="9"/>
        <v>2024-03-10</v>
      </c>
      <c r="N76" s="30">
        <f t="shared" si="10"/>
        <v>45361</v>
      </c>
      <c r="O76" s="32" t="str">
        <f t="shared" si="11"/>
        <v>09:15</v>
      </c>
      <c r="P76" s="32" t="e">
        <f t="shared" si="12"/>
        <v>#DIV/0!</v>
      </c>
      <c r="Q76" s="148">
        <f t="shared" si="13"/>
        <v>2.3300246103363412E-2</v>
      </c>
      <c r="AD76">
        <v>0</v>
      </c>
      <c r="AE76" s="160">
        <f t="shared" si="14"/>
        <v>0</v>
      </c>
      <c r="AF76" s="160" t="e">
        <f t="shared" si="15"/>
        <v>#N/A</v>
      </c>
    </row>
    <row r="77" spans="2:32" x14ac:dyDescent="0.25">
      <c r="B77" s="9" t="s">
        <v>1961</v>
      </c>
      <c r="D77">
        <v>2647</v>
      </c>
      <c r="E77" t="s">
        <v>659</v>
      </c>
      <c r="F77" t="s">
        <v>2177</v>
      </c>
      <c r="G77" s="7"/>
      <c r="I77">
        <v>39</v>
      </c>
      <c r="J77" t="s">
        <v>2338</v>
      </c>
      <c r="K77" s="7"/>
      <c r="L77" s="28">
        <f t="shared" si="8"/>
        <v>2.5339622641509435E-2</v>
      </c>
      <c r="M77" s="32" t="str">
        <f t="shared" si="9"/>
        <v>2024-03-14</v>
      </c>
      <c r="N77" s="30">
        <f t="shared" si="10"/>
        <v>45365</v>
      </c>
      <c r="O77" s="32" t="str">
        <f t="shared" si="11"/>
        <v>18:03</v>
      </c>
      <c r="P77" s="32" t="e">
        <f t="shared" si="12"/>
        <v>#DIV/0!</v>
      </c>
      <c r="Q77" s="148">
        <f t="shared" si="13"/>
        <v>2.3300246103363412E-2</v>
      </c>
      <c r="AD77">
        <v>0</v>
      </c>
      <c r="AE77" s="160">
        <f t="shared" si="14"/>
        <v>0</v>
      </c>
      <c r="AF77" s="160" t="e">
        <f t="shared" si="15"/>
        <v>#N/A</v>
      </c>
    </row>
    <row r="78" spans="2:32" x14ac:dyDescent="0.25">
      <c r="B78" s="9" t="s">
        <v>1962</v>
      </c>
      <c r="D78">
        <v>545</v>
      </c>
      <c r="E78" t="s">
        <v>659</v>
      </c>
      <c r="F78" t="s">
        <v>2178</v>
      </c>
      <c r="G78" s="7"/>
      <c r="I78">
        <v>3</v>
      </c>
      <c r="J78" t="s">
        <v>2339</v>
      </c>
      <c r="K78" s="7"/>
      <c r="L78" s="28">
        <f t="shared" si="8"/>
        <v>5.1698113207547169E-3</v>
      </c>
      <c r="M78" s="32" t="str">
        <f t="shared" si="9"/>
        <v>2024-03-17</v>
      </c>
      <c r="N78" s="30">
        <f t="shared" si="10"/>
        <v>45368</v>
      </c>
      <c r="O78" s="32" t="str">
        <f t="shared" si="11"/>
        <v>19:30</v>
      </c>
      <c r="P78" s="32" t="e">
        <f t="shared" si="12"/>
        <v>#DIV/0!</v>
      </c>
      <c r="Q78" s="148">
        <f t="shared" si="13"/>
        <v>2.3300246103363412E-2</v>
      </c>
      <c r="AD78">
        <v>0</v>
      </c>
      <c r="AE78" s="160">
        <f t="shared" si="14"/>
        <v>0</v>
      </c>
      <c r="AF78" s="160" t="e">
        <f t="shared" si="15"/>
        <v>#N/A</v>
      </c>
    </row>
    <row r="79" spans="2:32" x14ac:dyDescent="0.25">
      <c r="B79" s="9" t="s">
        <v>1963</v>
      </c>
      <c r="D79">
        <v>332</v>
      </c>
      <c r="E79" t="s">
        <v>25</v>
      </c>
      <c r="F79" t="s">
        <v>2179</v>
      </c>
      <c r="G79" s="7">
        <v>5.56</v>
      </c>
      <c r="H79">
        <v>16105</v>
      </c>
      <c r="I79">
        <v>3</v>
      </c>
      <c r="J79" t="s">
        <v>2340</v>
      </c>
      <c r="K79" s="7">
        <v>48680</v>
      </c>
      <c r="L79" s="28">
        <f t="shared" si="8"/>
        <v>3.160377358490566E-3</v>
      </c>
      <c r="M79" s="32" t="str">
        <f t="shared" si="9"/>
        <v>2024-03-08</v>
      </c>
      <c r="N79" s="30">
        <f t="shared" si="10"/>
        <v>45359</v>
      </c>
      <c r="O79" s="32" t="str">
        <f t="shared" si="11"/>
        <v>13:04</v>
      </c>
      <c r="P79" s="32">
        <f t="shared" si="12"/>
        <v>3.0226637690158338</v>
      </c>
      <c r="Q79" s="148">
        <f t="shared" si="13"/>
        <v>2.3300246103363412E-2</v>
      </c>
      <c r="AD79">
        <v>0</v>
      </c>
      <c r="AE79" s="160">
        <f t="shared" si="14"/>
        <v>0</v>
      </c>
      <c r="AF79" s="160" t="e">
        <f t="shared" si="15"/>
        <v>#N/A</v>
      </c>
    </row>
    <row r="80" spans="2:32" x14ac:dyDescent="0.25">
      <c r="B80" s="9" t="s">
        <v>1964</v>
      </c>
      <c r="D80">
        <v>642</v>
      </c>
      <c r="E80" t="s">
        <v>659</v>
      </c>
      <c r="F80" t="s">
        <v>2180</v>
      </c>
      <c r="G80" s="7"/>
      <c r="I80">
        <v>242</v>
      </c>
      <c r="J80" t="s">
        <v>2341</v>
      </c>
      <c r="K80" s="7"/>
      <c r="L80" s="28">
        <f t="shared" si="8"/>
        <v>8.3396226415094338E-3</v>
      </c>
      <c r="M80" s="32" t="str">
        <f t="shared" si="9"/>
        <v>2024-03-08</v>
      </c>
      <c r="N80" s="30">
        <f t="shared" si="10"/>
        <v>45359</v>
      </c>
      <c r="O80" s="32" t="str">
        <f t="shared" si="11"/>
        <v>09:02</v>
      </c>
      <c r="P80" s="32" t="e">
        <f t="shared" si="12"/>
        <v>#DIV/0!</v>
      </c>
      <c r="Q80" s="148">
        <f t="shared" si="13"/>
        <v>2.3300246103363412E-2</v>
      </c>
      <c r="AD80">
        <v>0</v>
      </c>
      <c r="AE80" s="160">
        <f t="shared" si="14"/>
        <v>0</v>
      </c>
      <c r="AF80" s="160" t="e">
        <f t="shared" si="15"/>
        <v>#N/A</v>
      </c>
    </row>
    <row r="81" spans="2:32" x14ac:dyDescent="0.25">
      <c r="B81" s="9" t="s">
        <v>1965</v>
      </c>
      <c r="D81">
        <v>945</v>
      </c>
      <c r="E81" t="s">
        <v>659</v>
      </c>
      <c r="F81" t="s">
        <v>2181</v>
      </c>
      <c r="G81" s="7"/>
      <c r="I81">
        <v>6</v>
      </c>
      <c r="J81" t="s">
        <v>2342</v>
      </c>
      <c r="K81" s="7"/>
      <c r="L81" s="28">
        <f t="shared" si="8"/>
        <v>8.9716981132075477E-3</v>
      </c>
      <c r="M81" s="32" t="str">
        <f t="shared" si="9"/>
        <v>2024-03-12</v>
      </c>
      <c r="N81" s="30">
        <f t="shared" si="10"/>
        <v>45363</v>
      </c>
      <c r="O81" s="32" t="str">
        <f t="shared" si="11"/>
        <v>19:35</v>
      </c>
      <c r="P81" s="32" t="e">
        <f t="shared" si="12"/>
        <v>#DIV/0!</v>
      </c>
      <c r="Q81" s="148">
        <f t="shared" si="13"/>
        <v>2.3300246103363412E-2</v>
      </c>
      <c r="AD81">
        <v>0</v>
      </c>
      <c r="AE81" s="160">
        <f t="shared" si="14"/>
        <v>0</v>
      </c>
      <c r="AF81" s="160" t="e">
        <f t="shared" si="15"/>
        <v>#N/A</v>
      </c>
    </row>
    <row r="82" spans="2:32" x14ac:dyDescent="0.25">
      <c r="B82" s="9" t="s">
        <v>1966</v>
      </c>
      <c r="C82" t="s">
        <v>2071</v>
      </c>
      <c r="D82">
        <v>143</v>
      </c>
      <c r="E82" t="s">
        <v>662</v>
      </c>
      <c r="F82" t="s">
        <v>2182</v>
      </c>
      <c r="G82" s="7"/>
      <c r="I82">
        <v>11</v>
      </c>
      <c r="J82" t="s">
        <v>2343</v>
      </c>
      <c r="K82" s="7"/>
      <c r="L82" s="28">
        <f t="shared" si="8"/>
        <v>1.4528301886792452E-3</v>
      </c>
      <c r="M82" s="32" t="str">
        <f t="shared" si="9"/>
        <v>2024-03-07</v>
      </c>
      <c r="N82" s="30">
        <f t="shared" si="10"/>
        <v>45358</v>
      </c>
      <c r="O82" s="32" t="str">
        <f t="shared" si="11"/>
        <v>10:11</v>
      </c>
      <c r="P82" s="32" t="e">
        <f t="shared" si="12"/>
        <v>#DIV/0!</v>
      </c>
      <c r="Q82" s="148">
        <f t="shared" si="13"/>
        <v>2.3300246103363412E-2</v>
      </c>
      <c r="AD82">
        <v>0</v>
      </c>
      <c r="AE82" s="160">
        <f t="shared" si="14"/>
        <v>0</v>
      </c>
      <c r="AF82" s="160" t="e">
        <f t="shared" si="15"/>
        <v>#N/A</v>
      </c>
    </row>
    <row r="83" spans="2:32" x14ac:dyDescent="0.25">
      <c r="B83" s="9" t="s">
        <v>1967</v>
      </c>
      <c r="C83" t="s">
        <v>2072</v>
      </c>
      <c r="D83">
        <v>1643</v>
      </c>
      <c r="E83" t="s">
        <v>662</v>
      </c>
      <c r="F83" t="s">
        <v>2183</v>
      </c>
      <c r="G83" s="7"/>
      <c r="I83">
        <v>29</v>
      </c>
      <c r="J83" t="s">
        <v>2344</v>
      </c>
      <c r="K83" s="7"/>
      <c r="L83" s="28">
        <f t="shared" si="8"/>
        <v>1.5773584905660377E-2</v>
      </c>
      <c r="M83" s="32" t="str">
        <f t="shared" si="9"/>
        <v>2024-03-06</v>
      </c>
      <c r="N83" s="30">
        <f t="shared" si="10"/>
        <v>45357</v>
      </c>
      <c r="O83" s="32" t="str">
        <f t="shared" si="11"/>
        <v>10:41</v>
      </c>
      <c r="P83" s="32" t="e">
        <f t="shared" si="12"/>
        <v>#DIV/0!</v>
      </c>
      <c r="Q83" s="148">
        <f t="shared" si="13"/>
        <v>2.3300246103363412E-2</v>
      </c>
      <c r="AD83">
        <v>0</v>
      </c>
      <c r="AE83" s="160">
        <f t="shared" si="14"/>
        <v>0</v>
      </c>
      <c r="AF83" s="160" t="e">
        <f t="shared" si="15"/>
        <v>#N/A</v>
      </c>
    </row>
    <row r="84" spans="2:32" x14ac:dyDescent="0.25">
      <c r="B84" s="9" t="s">
        <v>1968</v>
      </c>
      <c r="D84">
        <v>765</v>
      </c>
      <c r="E84" t="s">
        <v>25</v>
      </c>
      <c r="F84" t="s">
        <v>2184</v>
      </c>
      <c r="G84" s="7">
        <v>4.3529999999999998</v>
      </c>
      <c r="H84">
        <v>42321</v>
      </c>
      <c r="I84">
        <v>0</v>
      </c>
      <c r="J84" t="s">
        <v>2345</v>
      </c>
      <c r="K84" s="7">
        <v>151627</v>
      </c>
      <c r="L84" s="28">
        <f t="shared" si="8"/>
        <v>7.216981132075472E-3</v>
      </c>
      <c r="M84" s="32" t="str">
        <f t="shared" si="9"/>
        <v>2024-03-16</v>
      </c>
      <c r="N84" s="30">
        <f t="shared" si="10"/>
        <v>45367</v>
      </c>
      <c r="O84" s="32" t="str">
        <f t="shared" si="11"/>
        <v>14:14</v>
      </c>
      <c r="P84" s="32">
        <f t="shared" si="12"/>
        <v>3.5827839606814584</v>
      </c>
      <c r="Q84" s="148">
        <f t="shared" si="13"/>
        <v>2.3300246103363412E-2</v>
      </c>
      <c r="AD84">
        <v>0</v>
      </c>
      <c r="AE84" s="160">
        <f t="shared" si="14"/>
        <v>0</v>
      </c>
      <c r="AF84" s="160" t="e">
        <f t="shared" si="15"/>
        <v>#N/A</v>
      </c>
    </row>
    <row r="85" spans="2:32" x14ac:dyDescent="0.25">
      <c r="B85" s="9" t="s">
        <v>1969</v>
      </c>
      <c r="D85">
        <v>11306</v>
      </c>
      <c r="E85" t="s">
        <v>25</v>
      </c>
      <c r="F85" t="s">
        <v>2185</v>
      </c>
      <c r="G85" s="7">
        <v>58.1</v>
      </c>
      <c r="H85">
        <v>240594</v>
      </c>
      <c r="I85">
        <v>474</v>
      </c>
      <c r="J85" t="s">
        <v>2346</v>
      </c>
      <c r="K85" s="7">
        <v>421945</v>
      </c>
      <c r="L85" s="28">
        <f t="shared" si="8"/>
        <v>0.11113207547169811</v>
      </c>
      <c r="M85" s="32" t="str">
        <f t="shared" si="9"/>
        <v>2024-03-13</v>
      </c>
      <c r="N85" s="30">
        <f t="shared" si="10"/>
        <v>45364</v>
      </c>
      <c r="O85" s="32" t="str">
        <f t="shared" si="11"/>
        <v>19:00</v>
      </c>
      <c r="P85" s="32">
        <f t="shared" si="12"/>
        <v>1.7537636017523297</v>
      </c>
      <c r="Q85" s="148">
        <f t="shared" si="13"/>
        <v>2.3300246103363412E-2</v>
      </c>
      <c r="AD85">
        <v>0</v>
      </c>
      <c r="AE85" s="160">
        <f t="shared" si="14"/>
        <v>0</v>
      </c>
      <c r="AF85" s="160" t="e">
        <f t="shared" si="15"/>
        <v>#N/A</v>
      </c>
    </row>
    <row r="86" spans="2:32" x14ac:dyDescent="0.25">
      <c r="B86" s="9" t="s">
        <v>1970</v>
      </c>
      <c r="D86">
        <v>837</v>
      </c>
      <c r="E86" t="s">
        <v>659</v>
      </c>
      <c r="F86" t="s">
        <v>2186</v>
      </c>
      <c r="G86" s="7"/>
      <c r="I86">
        <v>46</v>
      </c>
      <c r="J86" t="s">
        <v>2347</v>
      </c>
      <c r="K86" s="7"/>
      <c r="L86" s="28">
        <f t="shared" si="8"/>
        <v>8.3301886792452838E-3</v>
      </c>
      <c r="M86" s="32" t="str">
        <f t="shared" si="9"/>
        <v>2024-03-02</v>
      </c>
      <c r="N86" s="30">
        <f t="shared" si="10"/>
        <v>45353</v>
      </c>
      <c r="O86" s="32" t="str">
        <f t="shared" si="11"/>
        <v>19:21</v>
      </c>
      <c r="P86" s="32" t="e">
        <f t="shared" si="12"/>
        <v>#DIV/0!</v>
      </c>
      <c r="Q86" s="148">
        <f t="shared" si="13"/>
        <v>2.3300246103363412E-2</v>
      </c>
      <c r="AD86">
        <v>0</v>
      </c>
      <c r="AE86" s="160">
        <f t="shared" si="14"/>
        <v>0</v>
      </c>
      <c r="AF86" s="160" t="e">
        <f t="shared" si="15"/>
        <v>#N/A</v>
      </c>
    </row>
    <row r="87" spans="2:32" x14ac:dyDescent="0.25">
      <c r="B87" s="9" t="s">
        <v>1971</v>
      </c>
      <c r="D87">
        <v>206</v>
      </c>
      <c r="E87" t="s">
        <v>25</v>
      </c>
      <c r="F87" t="s">
        <v>2187</v>
      </c>
      <c r="G87" s="7">
        <v>16</v>
      </c>
      <c r="H87">
        <v>6777</v>
      </c>
      <c r="I87">
        <v>1</v>
      </c>
      <c r="J87" t="s">
        <v>2348</v>
      </c>
      <c r="K87" s="7">
        <v>22305</v>
      </c>
      <c r="L87" s="28">
        <f t="shared" si="8"/>
        <v>1.9528301886792452E-3</v>
      </c>
      <c r="M87" s="32" t="str">
        <f t="shared" si="9"/>
        <v>2024-03-05</v>
      </c>
      <c r="N87" s="30">
        <f t="shared" si="10"/>
        <v>45356</v>
      </c>
      <c r="O87" s="32" t="str">
        <f t="shared" si="11"/>
        <v>12:23</v>
      </c>
      <c r="P87" s="32">
        <f t="shared" si="12"/>
        <v>3.2912793271359009</v>
      </c>
      <c r="Q87" s="148">
        <f t="shared" si="13"/>
        <v>2.3300246103363412E-2</v>
      </c>
      <c r="AD87">
        <v>0</v>
      </c>
      <c r="AE87" s="160">
        <f t="shared" si="14"/>
        <v>0</v>
      </c>
      <c r="AF87" s="160" t="e">
        <f t="shared" si="15"/>
        <v>#N/A</v>
      </c>
    </row>
    <row r="88" spans="2:32" x14ac:dyDescent="0.25">
      <c r="B88" s="9" t="s">
        <v>1972</v>
      </c>
      <c r="D88">
        <v>211</v>
      </c>
      <c r="E88" t="s">
        <v>25</v>
      </c>
      <c r="F88" t="s">
        <v>2188</v>
      </c>
      <c r="G88" s="7">
        <v>23.332999999999998</v>
      </c>
      <c r="H88">
        <v>14414</v>
      </c>
      <c r="I88">
        <v>15</v>
      </c>
      <c r="J88" t="s">
        <v>2349</v>
      </c>
      <c r="K88" s="7">
        <v>45704</v>
      </c>
      <c r="L88" s="28">
        <f t="shared" si="8"/>
        <v>2.1320754716981131E-3</v>
      </c>
      <c r="M88" s="32" t="str">
        <f t="shared" si="9"/>
        <v>2024-02-23</v>
      </c>
      <c r="N88" s="30">
        <f t="shared" si="10"/>
        <v>45345</v>
      </c>
      <c r="O88" s="32" t="str">
        <f t="shared" si="11"/>
        <v>19:12</v>
      </c>
      <c r="P88" s="32">
        <f t="shared" si="12"/>
        <v>3.1708061606771194</v>
      </c>
      <c r="Q88" s="148">
        <f t="shared" si="13"/>
        <v>2.3300246103363412E-2</v>
      </c>
      <c r="AD88">
        <v>0</v>
      </c>
      <c r="AE88" s="160">
        <f t="shared" si="14"/>
        <v>0</v>
      </c>
      <c r="AF88" s="160" t="e">
        <f t="shared" si="15"/>
        <v>#N/A</v>
      </c>
    </row>
    <row r="89" spans="2:32" x14ac:dyDescent="0.25">
      <c r="B89" s="9" t="s">
        <v>1973</v>
      </c>
      <c r="D89">
        <v>372</v>
      </c>
      <c r="E89" t="s">
        <v>659</v>
      </c>
      <c r="F89" t="s">
        <v>2189</v>
      </c>
      <c r="G89" s="7"/>
      <c r="I89">
        <v>2</v>
      </c>
      <c r="J89" t="s">
        <v>2350</v>
      </c>
      <c r="K89" s="7"/>
      <c r="L89" s="28">
        <f t="shared" si="8"/>
        <v>3.528301886792453E-3</v>
      </c>
      <c r="M89" s="32" t="str">
        <f t="shared" si="9"/>
        <v>2024-03-03</v>
      </c>
      <c r="N89" s="30">
        <f t="shared" si="10"/>
        <v>45354</v>
      </c>
      <c r="O89" s="32" t="str">
        <f t="shared" si="11"/>
        <v>18:12</v>
      </c>
      <c r="P89" s="32" t="e">
        <f t="shared" si="12"/>
        <v>#DIV/0!</v>
      </c>
      <c r="Q89" s="148">
        <f t="shared" si="13"/>
        <v>2.3300246103363412E-2</v>
      </c>
      <c r="AD89">
        <v>0</v>
      </c>
      <c r="AE89" s="160">
        <f t="shared" si="14"/>
        <v>0</v>
      </c>
      <c r="AF89" s="160" t="e">
        <f t="shared" si="15"/>
        <v>#N/A</v>
      </c>
    </row>
    <row r="90" spans="2:32" x14ac:dyDescent="0.25">
      <c r="B90" s="9" t="s">
        <v>1974</v>
      </c>
      <c r="C90" t="s">
        <v>2073</v>
      </c>
      <c r="D90">
        <v>404</v>
      </c>
      <c r="E90" t="s">
        <v>662</v>
      </c>
      <c r="F90" t="s">
        <v>2190</v>
      </c>
      <c r="G90" s="7"/>
      <c r="I90">
        <v>2</v>
      </c>
      <c r="J90" t="s">
        <v>2351</v>
      </c>
      <c r="K90" s="7"/>
      <c r="L90" s="28">
        <f t="shared" si="8"/>
        <v>3.8301886792452828E-3</v>
      </c>
      <c r="M90" s="32" t="str">
        <f t="shared" si="9"/>
        <v>2024-03-01</v>
      </c>
      <c r="N90" s="30">
        <f t="shared" si="10"/>
        <v>45352</v>
      </c>
      <c r="O90" s="32" t="str">
        <f t="shared" si="11"/>
        <v>11:03</v>
      </c>
      <c r="P90" s="32" t="e">
        <f t="shared" si="12"/>
        <v>#DIV/0!</v>
      </c>
      <c r="Q90" s="148">
        <f t="shared" si="13"/>
        <v>2.3300246103363412E-2</v>
      </c>
      <c r="AD90">
        <v>0</v>
      </c>
      <c r="AE90" s="160">
        <f t="shared" si="14"/>
        <v>0</v>
      </c>
      <c r="AF90" s="160" t="e">
        <f t="shared" si="15"/>
        <v>#N/A</v>
      </c>
    </row>
    <row r="91" spans="2:32" x14ac:dyDescent="0.25">
      <c r="B91" s="9" t="s">
        <v>1975</v>
      </c>
      <c r="C91" t="s">
        <v>2074</v>
      </c>
      <c r="D91">
        <v>6112</v>
      </c>
      <c r="E91" t="s">
        <v>662</v>
      </c>
      <c r="F91" t="s">
        <v>2191</v>
      </c>
      <c r="G91" s="7"/>
      <c r="I91">
        <v>68</v>
      </c>
      <c r="J91" t="s">
        <v>2352</v>
      </c>
      <c r="K91" s="7"/>
      <c r="L91" s="28">
        <f t="shared" si="8"/>
        <v>5.830188679245283E-2</v>
      </c>
      <c r="M91" s="32" t="str">
        <f t="shared" si="9"/>
        <v>2024-02-24</v>
      </c>
      <c r="N91" s="30">
        <f t="shared" si="10"/>
        <v>45346</v>
      </c>
      <c r="O91" s="32" t="str">
        <f t="shared" si="11"/>
        <v>11:11</v>
      </c>
      <c r="P91" s="32" t="e">
        <f t="shared" si="12"/>
        <v>#DIV/0!</v>
      </c>
      <c r="Q91" s="148">
        <f t="shared" si="13"/>
        <v>2.3300246103363412E-2</v>
      </c>
      <c r="AD91">
        <v>0</v>
      </c>
      <c r="AE91" s="160">
        <f t="shared" si="14"/>
        <v>0</v>
      </c>
      <c r="AF91" s="160" t="e">
        <f t="shared" si="15"/>
        <v>#N/A</v>
      </c>
    </row>
    <row r="92" spans="2:32" x14ac:dyDescent="0.25">
      <c r="B92" s="9" t="s">
        <v>1976</v>
      </c>
      <c r="C92" t="s">
        <v>2075</v>
      </c>
      <c r="D92">
        <v>358</v>
      </c>
      <c r="E92" t="s">
        <v>662</v>
      </c>
      <c r="F92" t="s">
        <v>2192</v>
      </c>
      <c r="G92" s="7"/>
      <c r="I92">
        <v>4</v>
      </c>
      <c r="J92" t="s">
        <v>2353</v>
      </c>
      <c r="K92" s="7"/>
      <c r="L92" s="28">
        <f t="shared" si="8"/>
        <v>3.4150943396226417E-3</v>
      </c>
      <c r="M92" s="32" t="str">
        <f t="shared" si="9"/>
        <v>2024-02-21</v>
      </c>
      <c r="N92" s="30">
        <f t="shared" si="10"/>
        <v>45343</v>
      </c>
      <c r="O92" s="32" t="str">
        <f t="shared" si="11"/>
        <v>17:52</v>
      </c>
      <c r="P92" s="32" t="e">
        <f t="shared" si="12"/>
        <v>#DIV/0!</v>
      </c>
      <c r="Q92" s="148">
        <f t="shared" si="13"/>
        <v>2.3300246103363412E-2</v>
      </c>
      <c r="AD92">
        <v>0</v>
      </c>
      <c r="AE92" s="160">
        <f t="shared" si="14"/>
        <v>0</v>
      </c>
      <c r="AF92" s="160" t="e">
        <f t="shared" si="15"/>
        <v>#N/A</v>
      </c>
    </row>
    <row r="93" spans="2:32" x14ac:dyDescent="0.25">
      <c r="B93" s="9" t="s">
        <v>1977</v>
      </c>
      <c r="D93">
        <v>152</v>
      </c>
      <c r="E93" t="s">
        <v>25</v>
      </c>
      <c r="F93" t="s">
        <v>2193</v>
      </c>
      <c r="G93" s="7">
        <v>6.133</v>
      </c>
      <c r="H93">
        <v>5508</v>
      </c>
      <c r="I93">
        <v>7</v>
      </c>
      <c r="J93" t="s">
        <v>2354</v>
      </c>
      <c r="K93" s="7">
        <v>22429</v>
      </c>
      <c r="L93" s="28">
        <f t="shared" si="8"/>
        <v>1.5E-3</v>
      </c>
      <c r="M93" s="32" t="str">
        <f t="shared" si="9"/>
        <v>2024-02-28</v>
      </c>
      <c r="N93" s="30">
        <f t="shared" si="10"/>
        <v>45350</v>
      </c>
      <c r="O93" s="32" t="str">
        <f t="shared" si="11"/>
        <v>19:32</v>
      </c>
      <c r="P93" s="32">
        <f t="shared" si="12"/>
        <v>4.072076978939724</v>
      </c>
      <c r="Q93" s="148">
        <f t="shared" si="13"/>
        <v>2.3300246103363412E-2</v>
      </c>
      <c r="AD93">
        <v>0</v>
      </c>
      <c r="AE93" s="160">
        <f t="shared" si="14"/>
        <v>0</v>
      </c>
      <c r="AF93" s="160" t="e">
        <f t="shared" si="15"/>
        <v>#N/A</v>
      </c>
    </row>
    <row r="94" spans="2:32" x14ac:dyDescent="0.25">
      <c r="B94" s="9" t="s">
        <v>1978</v>
      </c>
      <c r="D94">
        <v>3318</v>
      </c>
      <c r="E94" t="s">
        <v>659</v>
      </c>
      <c r="F94" t="s">
        <v>2194</v>
      </c>
      <c r="G94" s="7"/>
      <c r="I94">
        <v>33</v>
      </c>
      <c r="J94" t="s">
        <v>2355</v>
      </c>
      <c r="K94" s="7"/>
      <c r="L94" s="28">
        <f t="shared" si="8"/>
        <v>3.1613207547169814E-2</v>
      </c>
      <c r="M94" s="32" t="str">
        <f t="shared" si="9"/>
        <v>2024-02-20</v>
      </c>
      <c r="N94" s="30">
        <f t="shared" si="10"/>
        <v>45342</v>
      </c>
      <c r="O94" s="32" t="str">
        <f t="shared" si="11"/>
        <v>07:59</v>
      </c>
      <c r="P94" s="32" t="e">
        <f t="shared" si="12"/>
        <v>#DIV/0!</v>
      </c>
      <c r="Q94" s="148">
        <f t="shared" si="13"/>
        <v>2.3300246103363412E-2</v>
      </c>
      <c r="AD94">
        <v>0</v>
      </c>
      <c r="AE94" s="160">
        <f t="shared" si="14"/>
        <v>0</v>
      </c>
      <c r="AF94" s="160" t="e">
        <f t="shared" si="15"/>
        <v>#N/A</v>
      </c>
    </row>
    <row r="95" spans="2:32" x14ac:dyDescent="0.25">
      <c r="B95" s="9" t="s">
        <v>1979</v>
      </c>
      <c r="D95">
        <v>614</v>
      </c>
      <c r="E95" t="s">
        <v>659</v>
      </c>
      <c r="F95" t="s">
        <v>2195</v>
      </c>
      <c r="G95" s="7"/>
      <c r="I95">
        <v>13</v>
      </c>
      <c r="J95" t="s">
        <v>2356</v>
      </c>
      <c r="K95" s="7"/>
      <c r="L95" s="28">
        <f t="shared" si="8"/>
        <v>5.9150943396226417E-3</v>
      </c>
      <c r="M95" s="32" t="str">
        <f t="shared" si="9"/>
        <v>2024-02-29</v>
      </c>
      <c r="N95" s="30">
        <f t="shared" si="10"/>
        <v>45351</v>
      </c>
      <c r="O95" s="32" t="str">
        <f t="shared" si="11"/>
        <v>11:09</v>
      </c>
      <c r="P95" s="32" t="e">
        <f t="shared" si="12"/>
        <v>#DIV/0!</v>
      </c>
      <c r="Q95" s="148">
        <f t="shared" si="13"/>
        <v>2.3300246103363412E-2</v>
      </c>
      <c r="AD95">
        <v>0</v>
      </c>
      <c r="AE95" s="160">
        <f t="shared" si="14"/>
        <v>0</v>
      </c>
      <c r="AF95" s="160" t="e">
        <f t="shared" si="15"/>
        <v>#N/A</v>
      </c>
    </row>
    <row r="96" spans="2:32" x14ac:dyDescent="0.25">
      <c r="B96" s="9" t="s">
        <v>1980</v>
      </c>
      <c r="D96">
        <v>72368</v>
      </c>
      <c r="E96" t="s">
        <v>25</v>
      </c>
      <c r="F96" t="s">
        <v>2196</v>
      </c>
      <c r="G96" s="7">
        <v>8.9779999999999998</v>
      </c>
      <c r="H96">
        <v>710427</v>
      </c>
      <c r="I96">
        <v>461</v>
      </c>
      <c r="J96" t="s">
        <v>2357</v>
      </c>
      <c r="K96" s="7">
        <v>1369847</v>
      </c>
      <c r="L96" s="28">
        <f t="shared" si="8"/>
        <v>0.68706603773584907</v>
      </c>
      <c r="M96" s="32" t="str">
        <f t="shared" si="9"/>
        <v>2024-02-16</v>
      </c>
      <c r="N96" s="30">
        <f t="shared" si="10"/>
        <v>45338</v>
      </c>
      <c r="O96" s="32" t="str">
        <f t="shared" si="11"/>
        <v>16:44</v>
      </c>
      <c r="P96" s="32">
        <f t="shared" si="12"/>
        <v>1.9282023346522583</v>
      </c>
      <c r="Q96" s="148">
        <f t="shared" si="13"/>
        <v>2.3300246103363412E-2</v>
      </c>
      <c r="AD96">
        <v>0</v>
      </c>
      <c r="AE96" s="160">
        <f t="shared" si="14"/>
        <v>0</v>
      </c>
      <c r="AF96" s="160" t="e">
        <f t="shared" si="15"/>
        <v>#N/A</v>
      </c>
    </row>
    <row r="97" spans="2:32" x14ac:dyDescent="0.25">
      <c r="B97" s="9" t="s">
        <v>1981</v>
      </c>
      <c r="D97">
        <v>2767</v>
      </c>
      <c r="E97" t="s">
        <v>25</v>
      </c>
      <c r="F97" t="s">
        <v>2197</v>
      </c>
      <c r="G97" s="7">
        <v>9</v>
      </c>
      <c r="H97">
        <v>95634</v>
      </c>
      <c r="I97">
        <v>29</v>
      </c>
      <c r="J97" t="s">
        <v>2358</v>
      </c>
      <c r="K97" s="7">
        <v>369797</v>
      </c>
      <c r="L97" s="28">
        <f t="shared" si="8"/>
        <v>2.6377358490566039E-2</v>
      </c>
      <c r="M97" s="32" t="str">
        <f t="shared" si="9"/>
        <v>2024-02-06</v>
      </c>
      <c r="N97" s="30">
        <f t="shared" si="10"/>
        <v>45328</v>
      </c>
      <c r="O97" s="32" t="str">
        <f t="shared" si="11"/>
        <v>15:27</v>
      </c>
      <c r="P97" s="32">
        <f t="shared" si="12"/>
        <v>3.8667942363594539</v>
      </c>
      <c r="Q97" s="148">
        <f t="shared" si="13"/>
        <v>2.3300246103363412E-2</v>
      </c>
      <c r="AD97">
        <v>0</v>
      </c>
      <c r="AE97" s="160">
        <f t="shared" si="14"/>
        <v>0</v>
      </c>
      <c r="AF97" s="160" t="e">
        <f t="shared" si="15"/>
        <v>#N/A</v>
      </c>
    </row>
    <row r="98" spans="2:32" x14ac:dyDescent="0.25">
      <c r="B98" s="9" t="s">
        <v>1982</v>
      </c>
      <c r="C98" t="s">
        <v>2076</v>
      </c>
      <c r="D98">
        <v>4519</v>
      </c>
      <c r="E98" t="s">
        <v>662</v>
      </c>
      <c r="F98" t="s">
        <v>2198</v>
      </c>
      <c r="G98" s="7"/>
      <c r="I98">
        <v>75</v>
      </c>
      <c r="J98" t="s">
        <v>2359</v>
      </c>
      <c r="K98" s="7"/>
      <c r="L98" s="28">
        <f t="shared" si="8"/>
        <v>4.3339622641509437E-2</v>
      </c>
      <c r="M98" s="32" t="str">
        <f t="shared" si="9"/>
        <v>2024-02-12</v>
      </c>
      <c r="N98" s="30">
        <f t="shared" si="10"/>
        <v>45334</v>
      </c>
      <c r="O98" s="32" t="str">
        <f t="shared" si="11"/>
        <v>18:21</v>
      </c>
      <c r="P98" s="32" t="e">
        <f t="shared" si="12"/>
        <v>#DIV/0!</v>
      </c>
      <c r="Q98" s="148">
        <f t="shared" si="13"/>
        <v>2.3300246103363412E-2</v>
      </c>
      <c r="AD98">
        <v>0</v>
      </c>
      <c r="AE98" s="160">
        <f t="shared" si="14"/>
        <v>0</v>
      </c>
      <c r="AF98" s="160" t="e">
        <f t="shared" si="15"/>
        <v>#N/A</v>
      </c>
    </row>
    <row r="99" spans="2:32" x14ac:dyDescent="0.25">
      <c r="B99" s="9" t="s">
        <v>1983</v>
      </c>
      <c r="D99">
        <v>568</v>
      </c>
      <c r="E99" t="s">
        <v>659</v>
      </c>
      <c r="F99" t="s">
        <v>2199</v>
      </c>
      <c r="G99" s="7"/>
      <c r="I99">
        <v>5</v>
      </c>
      <c r="J99" t="s">
        <v>2360</v>
      </c>
      <c r="K99" s="7"/>
      <c r="L99" s="28">
        <f t="shared" si="8"/>
        <v>5.4056603773584904E-3</v>
      </c>
      <c r="M99" s="32" t="str">
        <f t="shared" si="9"/>
        <v>2024-01-31</v>
      </c>
      <c r="N99" s="30">
        <f t="shared" si="10"/>
        <v>45322</v>
      </c>
      <c r="O99" s="32" t="str">
        <f t="shared" si="11"/>
        <v>19:17</v>
      </c>
      <c r="P99" s="32" t="e">
        <f t="shared" si="12"/>
        <v>#DIV/0!</v>
      </c>
      <c r="Q99" s="148">
        <f t="shared" si="13"/>
        <v>2.3300246103363412E-2</v>
      </c>
      <c r="AD99">
        <v>0</v>
      </c>
      <c r="AE99" s="160">
        <f t="shared" si="14"/>
        <v>0</v>
      </c>
      <c r="AF99" s="160" t="e">
        <f t="shared" si="15"/>
        <v>#N/A</v>
      </c>
    </row>
    <row r="100" spans="2:32" x14ac:dyDescent="0.25">
      <c r="B100" s="9" t="s">
        <v>1984</v>
      </c>
      <c r="D100">
        <v>2226</v>
      </c>
      <c r="E100" t="s">
        <v>25</v>
      </c>
      <c r="F100" t="s">
        <v>2200</v>
      </c>
      <c r="G100" s="7">
        <v>25.033000000000001</v>
      </c>
      <c r="H100">
        <v>42572</v>
      </c>
      <c r="I100">
        <v>24</v>
      </c>
      <c r="J100" t="s">
        <v>2361</v>
      </c>
      <c r="K100" s="7">
        <v>126566</v>
      </c>
      <c r="L100" s="28">
        <f t="shared" si="8"/>
        <v>2.1226415094339621E-2</v>
      </c>
      <c r="M100" s="32" t="str">
        <f t="shared" si="9"/>
        <v>2024-02-13</v>
      </c>
      <c r="N100" s="30">
        <f t="shared" si="10"/>
        <v>45335</v>
      </c>
      <c r="O100" s="32" t="str">
        <f t="shared" si="11"/>
        <v>19:28</v>
      </c>
      <c r="P100" s="32">
        <f t="shared" si="12"/>
        <v>2.9729869397726203</v>
      </c>
      <c r="Q100" s="148">
        <f t="shared" si="13"/>
        <v>2.3300246103363412E-2</v>
      </c>
      <c r="AD100">
        <v>0</v>
      </c>
      <c r="AE100" s="160">
        <f t="shared" si="14"/>
        <v>0</v>
      </c>
      <c r="AF100" s="160" t="e">
        <f t="shared" si="15"/>
        <v>#N/A</v>
      </c>
    </row>
    <row r="101" spans="2:32" x14ac:dyDescent="0.25">
      <c r="B101" s="9" t="s">
        <v>1985</v>
      </c>
      <c r="D101">
        <v>698</v>
      </c>
      <c r="E101" t="s">
        <v>25</v>
      </c>
      <c r="F101" t="s">
        <v>2201</v>
      </c>
      <c r="G101" s="7">
        <v>5.4329999999999998</v>
      </c>
      <c r="H101">
        <v>27605</v>
      </c>
      <c r="I101">
        <v>10</v>
      </c>
      <c r="J101" t="s">
        <v>2362</v>
      </c>
      <c r="K101" s="7">
        <v>98718</v>
      </c>
      <c r="L101" s="28">
        <f t="shared" si="8"/>
        <v>6.6792452830188682E-3</v>
      </c>
      <c r="M101" s="32" t="str">
        <f t="shared" si="9"/>
        <v>2024-02-10</v>
      </c>
      <c r="N101" s="30">
        <f t="shared" si="10"/>
        <v>45332</v>
      </c>
      <c r="O101" s="32" t="str">
        <f t="shared" si="11"/>
        <v>17:20</v>
      </c>
      <c r="P101" s="32">
        <f t="shared" si="12"/>
        <v>3.5760912878101792</v>
      </c>
      <c r="Q101" s="148">
        <f t="shared" si="13"/>
        <v>2.3300246103363412E-2</v>
      </c>
      <c r="AD101">
        <v>0</v>
      </c>
      <c r="AE101" s="160">
        <f t="shared" si="14"/>
        <v>0</v>
      </c>
      <c r="AF101" s="160" t="e">
        <f t="shared" si="15"/>
        <v>#N/A</v>
      </c>
    </row>
    <row r="102" spans="2:32" x14ac:dyDescent="0.25">
      <c r="B102" s="9" t="s">
        <v>1986</v>
      </c>
      <c r="D102">
        <v>2186</v>
      </c>
      <c r="E102" t="s">
        <v>659</v>
      </c>
      <c r="F102" t="s">
        <v>2202</v>
      </c>
      <c r="G102" s="7"/>
      <c r="I102">
        <v>16</v>
      </c>
      <c r="J102" t="s">
        <v>2363</v>
      </c>
      <c r="K102" s="7"/>
      <c r="L102" s="28">
        <f t="shared" si="8"/>
        <v>2.0773584905660378E-2</v>
      </c>
      <c r="M102" s="32" t="str">
        <f t="shared" si="9"/>
        <v>2024-02-10</v>
      </c>
      <c r="N102" s="30">
        <f t="shared" si="10"/>
        <v>45332</v>
      </c>
      <c r="O102" s="32" t="str">
        <f t="shared" si="11"/>
        <v>08:32</v>
      </c>
      <c r="P102" s="32" t="e">
        <f t="shared" si="12"/>
        <v>#DIV/0!</v>
      </c>
      <c r="Q102" s="148">
        <f t="shared" si="13"/>
        <v>2.3300246103363412E-2</v>
      </c>
      <c r="AD102">
        <v>0</v>
      </c>
      <c r="AE102" s="160">
        <f t="shared" si="14"/>
        <v>0</v>
      </c>
      <c r="AF102" s="160" t="e">
        <f t="shared" si="15"/>
        <v>#N/A</v>
      </c>
    </row>
    <row r="103" spans="2:32" x14ac:dyDescent="0.25">
      <c r="B103" s="9" t="s">
        <v>1987</v>
      </c>
      <c r="D103">
        <v>2103</v>
      </c>
      <c r="E103" t="s">
        <v>659</v>
      </c>
      <c r="F103" t="s">
        <v>2203</v>
      </c>
      <c r="G103" s="7"/>
      <c r="I103">
        <v>38</v>
      </c>
      <c r="J103" t="s">
        <v>2364</v>
      </c>
      <c r="K103" s="7"/>
      <c r="L103" s="28">
        <f t="shared" si="8"/>
        <v>2.0198113207547171E-2</v>
      </c>
      <c r="M103" s="32" t="str">
        <f t="shared" si="9"/>
        <v>2024-02-03</v>
      </c>
      <c r="N103" s="30">
        <f t="shared" si="10"/>
        <v>45325</v>
      </c>
      <c r="O103" s="32" t="str">
        <f t="shared" si="11"/>
        <v>17:23</v>
      </c>
      <c r="P103" s="32" t="e">
        <f t="shared" si="12"/>
        <v>#DIV/0!</v>
      </c>
      <c r="Q103" s="148">
        <f t="shared" si="13"/>
        <v>2.3300246103363412E-2</v>
      </c>
      <c r="AD103">
        <v>0</v>
      </c>
      <c r="AE103" s="160">
        <f t="shared" si="14"/>
        <v>0</v>
      </c>
      <c r="AF103" s="160" t="e">
        <f t="shared" si="15"/>
        <v>#N/A</v>
      </c>
    </row>
    <row r="104" spans="2:32" x14ac:dyDescent="0.25">
      <c r="B104" s="9" t="s">
        <v>1988</v>
      </c>
      <c r="C104" t="s">
        <v>2077</v>
      </c>
      <c r="D104">
        <v>2254</v>
      </c>
      <c r="E104" t="s">
        <v>662</v>
      </c>
      <c r="F104" t="s">
        <v>2204</v>
      </c>
      <c r="G104" s="7"/>
      <c r="I104">
        <v>131</v>
      </c>
      <c r="J104" t="s">
        <v>2365</v>
      </c>
      <c r="K104" s="7"/>
      <c r="L104" s="28">
        <f t="shared" si="8"/>
        <v>2.2499999999999999E-2</v>
      </c>
      <c r="M104" s="32" t="str">
        <f t="shared" si="9"/>
        <v>2024-02-09</v>
      </c>
      <c r="N104" s="30">
        <f t="shared" si="10"/>
        <v>45331</v>
      </c>
      <c r="O104" s="32" t="str">
        <f t="shared" si="11"/>
        <v>17:24</v>
      </c>
      <c r="P104" s="32" t="e">
        <f t="shared" si="12"/>
        <v>#DIV/0!</v>
      </c>
      <c r="Q104" s="148">
        <f t="shared" si="13"/>
        <v>2.3300246103363412E-2</v>
      </c>
      <c r="AD104">
        <v>0</v>
      </c>
      <c r="AE104" s="160">
        <f t="shared" si="14"/>
        <v>0</v>
      </c>
      <c r="AF104" s="160" t="e">
        <f t="shared" si="15"/>
        <v>#N/A</v>
      </c>
    </row>
    <row r="105" spans="2:32" x14ac:dyDescent="0.25">
      <c r="B105" s="9" t="s">
        <v>1989</v>
      </c>
      <c r="D105">
        <v>181</v>
      </c>
      <c r="E105" t="s">
        <v>659</v>
      </c>
      <c r="F105" t="s">
        <v>2205</v>
      </c>
      <c r="G105" s="7"/>
      <c r="I105">
        <v>15</v>
      </c>
      <c r="J105" t="s">
        <v>2366</v>
      </c>
      <c r="K105" s="7"/>
      <c r="L105" s="28">
        <f t="shared" si="8"/>
        <v>1.8490566037735849E-3</v>
      </c>
      <c r="M105" s="32" t="str">
        <f t="shared" si="9"/>
        <v>2024-02-11</v>
      </c>
      <c r="N105" s="30">
        <f t="shared" si="10"/>
        <v>45333</v>
      </c>
      <c r="O105" s="32" t="str">
        <f t="shared" si="11"/>
        <v>13:03</v>
      </c>
      <c r="P105" s="32" t="e">
        <f t="shared" si="12"/>
        <v>#DIV/0!</v>
      </c>
      <c r="Q105" s="148">
        <f t="shared" si="13"/>
        <v>2.3300246103363412E-2</v>
      </c>
      <c r="AD105">
        <v>0</v>
      </c>
      <c r="AE105" s="160">
        <f t="shared" si="14"/>
        <v>0</v>
      </c>
      <c r="AF105" s="160" t="e">
        <f t="shared" si="15"/>
        <v>#N/A</v>
      </c>
    </row>
    <row r="106" spans="2:32" x14ac:dyDescent="0.25">
      <c r="B106" s="9" t="s">
        <v>1990</v>
      </c>
      <c r="D106">
        <v>257</v>
      </c>
      <c r="E106" t="s">
        <v>25</v>
      </c>
      <c r="F106" t="s">
        <v>2206</v>
      </c>
      <c r="G106" s="7">
        <v>4.8</v>
      </c>
      <c r="H106">
        <v>7363</v>
      </c>
      <c r="I106">
        <v>1</v>
      </c>
      <c r="J106" t="s">
        <v>2367</v>
      </c>
      <c r="K106" s="7">
        <v>27483</v>
      </c>
      <c r="L106" s="28">
        <f t="shared" si="8"/>
        <v>2.4339622641509433E-3</v>
      </c>
      <c r="M106" s="32" t="str">
        <f t="shared" si="9"/>
        <v>2024-02-01</v>
      </c>
      <c r="N106" s="30">
        <f t="shared" si="10"/>
        <v>45323</v>
      </c>
      <c r="O106" s="32" t="str">
        <f t="shared" si="11"/>
        <v>18:40</v>
      </c>
      <c r="P106" s="32">
        <f t="shared" si="12"/>
        <v>3.7325818280592151</v>
      </c>
      <c r="Q106" s="148">
        <f t="shared" si="13"/>
        <v>2.3300246103363412E-2</v>
      </c>
      <c r="AD106">
        <v>0</v>
      </c>
      <c r="AE106" s="160">
        <f t="shared" si="14"/>
        <v>0</v>
      </c>
      <c r="AF106" s="160" t="e">
        <f t="shared" si="15"/>
        <v>#N/A</v>
      </c>
    </row>
    <row r="107" spans="2:32" x14ac:dyDescent="0.25">
      <c r="B107" s="9" t="s">
        <v>1991</v>
      </c>
      <c r="C107" t="s">
        <v>2078</v>
      </c>
      <c r="D107">
        <v>1802</v>
      </c>
      <c r="E107" t="s">
        <v>662</v>
      </c>
      <c r="F107" t="s">
        <v>2207</v>
      </c>
      <c r="G107" s="7"/>
      <c r="I107">
        <v>15</v>
      </c>
      <c r="J107" t="s">
        <v>2368</v>
      </c>
      <c r="K107" s="7"/>
      <c r="L107" s="28">
        <f t="shared" si="8"/>
        <v>1.7141509433962265E-2</v>
      </c>
      <c r="M107" s="32" t="str">
        <f t="shared" si="9"/>
        <v>2024-02-20</v>
      </c>
      <c r="N107" s="30">
        <f t="shared" si="10"/>
        <v>45342</v>
      </c>
      <c r="O107" s="32" t="str">
        <f t="shared" si="11"/>
        <v>17:02</v>
      </c>
      <c r="P107" s="32" t="e">
        <f t="shared" si="12"/>
        <v>#DIV/0!</v>
      </c>
      <c r="Q107" s="148">
        <f t="shared" si="13"/>
        <v>2.3300246103363412E-2</v>
      </c>
      <c r="AD107">
        <v>0</v>
      </c>
      <c r="AE107" s="160">
        <f t="shared" si="14"/>
        <v>0</v>
      </c>
      <c r="AF107" s="160" t="e">
        <f t="shared" si="15"/>
        <v>#N/A</v>
      </c>
    </row>
    <row r="108" spans="2:32" x14ac:dyDescent="0.25">
      <c r="B108" s="9" t="s">
        <v>1992</v>
      </c>
      <c r="C108" t="s">
        <v>2079</v>
      </c>
      <c r="D108">
        <v>754</v>
      </c>
      <c r="E108" t="s">
        <v>662</v>
      </c>
      <c r="F108" t="s">
        <v>2208</v>
      </c>
      <c r="G108" s="7"/>
      <c r="I108">
        <v>14</v>
      </c>
      <c r="J108" t="s">
        <v>2369</v>
      </c>
      <c r="K108" s="7"/>
      <c r="L108" s="28">
        <f t="shared" si="8"/>
        <v>7.2452830188679245E-3</v>
      </c>
      <c r="M108" s="32" t="str">
        <f t="shared" ref="M108:M162" si="16">LEFT(J108,10)</f>
        <v>2024-01-24</v>
      </c>
      <c r="N108" s="30">
        <f t="shared" si="10"/>
        <v>45315</v>
      </c>
      <c r="O108" s="32" t="str">
        <f t="shared" ref="O108:O162" si="17">MID(J108,12,5)</f>
        <v>18:51</v>
      </c>
      <c r="P108" s="32" t="e">
        <f t="shared" ref="P108:P162" si="18">K108/H108</f>
        <v>#DIV/0!</v>
      </c>
      <c r="Q108" s="148">
        <f t="shared" si="13"/>
        <v>2.3300246103363412E-2</v>
      </c>
      <c r="AD108">
        <v>0</v>
      </c>
      <c r="AE108" s="160">
        <f t="shared" si="14"/>
        <v>0</v>
      </c>
      <c r="AF108" s="160" t="e">
        <f t="shared" si="15"/>
        <v>#N/A</v>
      </c>
    </row>
    <row r="109" spans="2:32" x14ac:dyDescent="0.25">
      <c r="B109" s="9" t="s">
        <v>1993</v>
      </c>
      <c r="C109" t="s">
        <v>2080</v>
      </c>
      <c r="D109">
        <v>3080</v>
      </c>
      <c r="E109" t="s">
        <v>662</v>
      </c>
      <c r="F109" t="s">
        <v>2209</v>
      </c>
      <c r="G109" s="7"/>
      <c r="I109">
        <v>56</v>
      </c>
      <c r="J109" t="s">
        <v>2370</v>
      </c>
      <c r="K109" s="7"/>
      <c r="L109" s="28">
        <f t="shared" si="8"/>
        <v>2.9584905660377359E-2</v>
      </c>
      <c r="M109" s="32" t="str">
        <f t="shared" si="16"/>
        <v>2024-01-23</v>
      </c>
      <c r="N109" s="30">
        <f t="shared" si="10"/>
        <v>45314</v>
      </c>
      <c r="O109" s="32" t="str">
        <f t="shared" si="17"/>
        <v>13:34</v>
      </c>
      <c r="P109" s="32" t="e">
        <f t="shared" si="18"/>
        <v>#DIV/0!</v>
      </c>
      <c r="Q109" s="148">
        <f t="shared" si="13"/>
        <v>2.3300246103363412E-2</v>
      </c>
      <c r="AD109">
        <v>0</v>
      </c>
      <c r="AE109" s="160">
        <f t="shared" si="14"/>
        <v>0</v>
      </c>
      <c r="AF109" s="160" t="e">
        <f t="shared" si="15"/>
        <v>#N/A</v>
      </c>
    </row>
    <row r="110" spans="2:32" x14ac:dyDescent="0.25">
      <c r="B110" s="9" t="s">
        <v>1994</v>
      </c>
      <c r="D110">
        <v>391</v>
      </c>
      <c r="E110" t="s">
        <v>25</v>
      </c>
      <c r="F110" t="s">
        <v>2210</v>
      </c>
      <c r="G110" s="7">
        <v>58.1</v>
      </c>
      <c r="H110">
        <v>10941</v>
      </c>
      <c r="I110">
        <v>2</v>
      </c>
      <c r="J110" t="s">
        <v>2371</v>
      </c>
      <c r="K110" s="7">
        <v>35774</v>
      </c>
      <c r="L110" s="28">
        <f t="shared" si="8"/>
        <v>3.7075471698113207E-3</v>
      </c>
      <c r="M110" s="32" t="str">
        <f t="shared" si="16"/>
        <v>2024-01-29</v>
      </c>
      <c r="N110" s="30">
        <f t="shared" si="10"/>
        <v>45320</v>
      </c>
      <c r="O110" s="32" t="str">
        <f t="shared" si="17"/>
        <v>12:13</v>
      </c>
      <c r="P110" s="32">
        <f t="shared" si="18"/>
        <v>3.2697194040764099</v>
      </c>
      <c r="Q110" s="148">
        <f t="shared" si="13"/>
        <v>2.3300246103363412E-2</v>
      </c>
      <c r="AD110">
        <v>0</v>
      </c>
      <c r="AE110" s="160">
        <f t="shared" si="14"/>
        <v>0</v>
      </c>
      <c r="AF110" s="160" t="e">
        <f t="shared" si="15"/>
        <v>#N/A</v>
      </c>
    </row>
    <row r="111" spans="2:32" x14ac:dyDescent="0.25">
      <c r="B111" s="9" t="s">
        <v>1995</v>
      </c>
      <c r="D111">
        <v>599</v>
      </c>
      <c r="E111" t="s">
        <v>659</v>
      </c>
      <c r="F111" t="s">
        <v>2211</v>
      </c>
      <c r="G111" s="7"/>
      <c r="I111">
        <v>315</v>
      </c>
      <c r="J111" t="s">
        <v>2372</v>
      </c>
      <c r="K111" s="7"/>
      <c r="L111" s="28">
        <f t="shared" si="8"/>
        <v>8.6226415094339624E-3</v>
      </c>
      <c r="M111" s="32" t="str">
        <f t="shared" si="16"/>
        <v>2024-01-24</v>
      </c>
      <c r="N111" s="30">
        <f t="shared" si="10"/>
        <v>45315</v>
      </c>
      <c r="O111" s="32" t="str">
        <f t="shared" si="17"/>
        <v>07:00</v>
      </c>
      <c r="P111" s="32" t="e">
        <f t="shared" si="18"/>
        <v>#DIV/0!</v>
      </c>
      <c r="Q111" s="148">
        <f t="shared" si="13"/>
        <v>2.3300246103363412E-2</v>
      </c>
      <c r="AD111">
        <v>0</v>
      </c>
      <c r="AE111" s="160">
        <f t="shared" si="14"/>
        <v>0</v>
      </c>
      <c r="AF111" s="160" t="e">
        <f t="shared" si="15"/>
        <v>#N/A</v>
      </c>
    </row>
    <row r="112" spans="2:32" x14ac:dyDescent="0.25">
      <c r="B112" s="9" t="s">
        <v>1996</v>
      </c>
      <c r="D112">
        <v>288</v>
      </c>
      <c r="E112" t="s">
        <v>659</v>
      </c>
      <c r="F112" t="s">
        <v>2212</v>
      </c>
      <c r="G112" s="7"/>
      <c r="I112">
        <v>0</v>
      </c>
      <c r="J112" t="s">
        <v>2373</v>
      </c>
      <c r="K112" s="7"/>
      <c r="L112" s="28">
        <f t="shared" si="8"/>
        <v>2.7169811320754719E-3</v>
      </c>
      <c r="M112" s="32" t="str">
        <f t="shared" si="16"/>
        <v>2024-01-25</v>
      </c>
      <c r="N112" s="30">
        <f t="shared" si="10"/>
        <v>45316</v>
      </c>
      <c r="O112" s="32" t="str">
        <f t="shared" si="17"/>
        <v>15:13</v>
      </c>
      <c r="P112" s="32" t="e">
        <f t="shared" si="18"/>
        <v>#DIV/0!</v>
      </c>
      <c r="Q112" s="148">
        <f t="shared" si="13"/>
        <v>2.3300246103363412E-2</v>
      </c>
      <c r="AD112">
        <v>0</v>
      </c>
      <c r="AE112" s="160">
        <f t="shared" si="14"/>
        <v>0</v>
      </c>
      <c r="AF112" s="160" t="e">
        <f t="shared" si="15"/>
        <v>#N/A</v>
      </c>
    </row>
    <row r="113" spans="2:32" x14ac:dyDescent="0.25">
      <c r="B113" s="9" t="s">
        <v>1997</v>
      </c>
      <c r="C113" t="s">
        <v>2081</v>
      </c>
      <c r="D113">
        <v>795</v>
      </c>
      <c r="E113" t="s">
        <v>662</v>
      </c>
      <c r="F113" t="s">
        <v>2213</v>
      </c>
      <c r="G113" s="7"/>
      <c r="I113">
        <v>23</v>
      </c>
      <c r="J113" t="s">
        <v>2374</v>
      </c>
      <c r="K113" s="7"/>
      <c r="L113" s="28">
        <f t="shared" si="8"/>
        <v>7.7169811320754716E-3</v>
      </c>
      <c r="M113" s="32" t="str">
        <f t="shared" si="16"/>
        <v>2024-01-30</v>
      </c>
      <c r="N113" s="30">
        <f t="shared" si="10"/>
        <v>45321</v>
      </c>
      <c r="O113" s="32" t="str">
        <f t="shared" si="17"/>
        <v>11:47</v>
      </c>
      <c r="P113" s="32" t="e">
        <f t="shared" si="18"/>
        <v>#DIV/0!</v>
      </c>
      <c r="Q113" s="148">
        <f t="shared" si="13"/>
        <v>2.3300246103363412E-2</v>
      </c>
      <c r="AD113">
        <v>0</v>
      </c>
      <c r="AE113" s="160">
        <f t="shared" si="14"/>
        <v>0</v>
      </c>
      <c r="AF113" s="160" t="e">
        <f t="shared" si="15"/>
        <v>#N/A</v>
      </c>
    </row>
    <row r="114" spans="2:32" x14ac:dyDescent="0.25">
      <c r="B114" s="9" t="s">
        <v>1998</v>
      </c>
      <c r="D114">
        <v>2479</v>
      </c>
      <c r="E114" t="s">
        <v>25</v>
      </c>
      <c r="F114" t="s">
        <v>2214</v>
      </c>
      <c r="G114" s="7">
        <v>5.1379999999999999</v>
      </c>
      <c r="H114">
        <v>114140</v>
      </c>
      <c r="I114">
        <v>96</v>
      </c>
      <c r="J114" t="s">
        <v>2375</v>
      </c>
      <c r="K114" s="7">
        <v>325077</v>
      </c>
      <c r="L114" s="28">
        <f t="shared" si="8"/>
        <v>2.4292452830188681E-2</v>
      </c>
      <c r="M114" s="32" t="str">
        <f t="shared" si="16"/>
        <v>2024-01-30</v>
      </c>
      <c r="N114" s="30">
        <f t="shared" si="10"/>
        <v>45321</v>
      </c>
      <c r="O114" s="32" t="str">
        <f t="shared" si="17"/>
        <v>19:46</v>
      </c>
      <c r="P114" s="32">
        <f t="shared" si="18"/>
        <v>2.8480550201506922</v>
      </c>
      <c r="Q114" s="148">
        <f t="shared" si="13"/>
        <v>2.3300246103363412E-2</v>
      </c>
      <c r="AD114">
        <v>0</v>
      </c>
      <c r="AE114" s="160">
        <f t="shared" si="14"/>
        <v>0</v>
      </c>
      <c r="AF114" s="160" t="e">
        <f t="shared" si="15"/>
        <v>#N/A</v>
      </c>
    </row>
    <row r="115" spans="2:32" x14ac:dyDescent="0.25">
      <c r="B115" s="131" t="s">
        <v>1999</v>
      </c>
      <c r="D115">
        <v>4467</v>
      </c>
      <c r="E115" t="s">
        <v>25</v>
      </c>
      <c r="F115" t="s">
        <v>2215</v>
      </c>
      <c r="G115" s="7">
        <v>117.517</v>
      </c>
      <c r="H115">
        <v>52189</v>
      </c>
      <c r="I115">
        <v>115</v>
      </c>
      <c r="J115" t="s">
        <v>2376</v>
      </c>
      <c r="K115" s="7">
        <v>161767</v>
      </c>
      <c r="L115" s="28">
        <f t="shared" si="8"/>
        <v>4.3226415094339624E-2</v>
      </c>
      <c r="M115" s="32" t="str">
        <f t="shared" si="16"/>
        <v>2024-01-27</v>
      </c>
      <c r="N115" s="30">
        <f t="shared" si="10"/>
        <v>45318</v>
      </c>
      <c r="O115" s="32" t="str">
        <f t="shared" si="17"/>
        <v>11:00</v>
      </c>
      <c r="P115" s="32">
        <f t="shared" si="18"/>
        <v>3.0996378547203434</v>
      </c>
      <c r="Q115" s="148">
        <f t="shared" si="13"/>
        <v>2.3300246103363412E-2</v>
      </c>
      <c r="AD115">
        <v>1</v>
      </c>
      <c r="AE115" s="160">
        <f t="shared" si="14"/>
        <v>4.3226415094339624E-2</v>
      </c>
      <c r="AF115" s="160">
        <f t="shared" si="15"/>
        <v>4.3226415094339624E-2</v>
      </c>
    </row>
    <row r="116" spans="2:32" x14ac:dyDescent="0.25">
      <c r="B116" s="9" t="s">
        <v>2000</v>
      </c>
      <c r="C116" t="s">
        <v>2082</v>
      </c>
      <c r="D116">
        <v>3542</v>
      </c>
      <c r="E116" t="s">
        <v>662</v>
      </c>
      <c r="F116" t="s">
        <v>2216</v>
      </c>
      <c r="G116" s="7"/>
      <c r="I116">
        <v>10</v>
      </c>
      <c r="J116" t="s">
        <v>2377</v>
      </c>
      <c r="K116" s="7"/>
      <c r="L116" s="28">
        <f t="shared" si="8"/>
        <v>3.3509433962264148E-2</v>
      </c>
      <c r="M116" s="32" t="str">
        <f t="shared" si="16"/>
        <v>2024-01-22</v>
      </c>
      <c r="N116" s="30">
        <f t="shared" si="10"/>
        <v>45313</v>
      </c>
      <c r="O116" s="32" t="str">
        <f t="shared" si="17"/>
        <v>19:23</v>
      </c>
      <c r="P116" s="32" t="e">
        <f t="shared" si="18"/>
        <v>#DIV/0!</v>
      </c>
      <c r="Q116" s="148">
        <f t="shared" si="13"/>
        <v>2.3300246103363412E-2</v>
      </c>
      <c r="AD116">
        <v>0</v>
      </c>
      <c r="AE116" s="160">
        <f t="shared" si="14"/>
        <v>0</v>
      </c>
      <c r="AF116" s="160" t="e">
        <f t="shared" si="15"/>
        <v>#N/A</v>
      </c>
    </row>
    <row r="117" spans="2:32" x14ac:dyDescent="0.25">
      <c r="B117" s="9" t="s">
        <v>2001</v>
      </c>
      <c r="D117">
        <v>283</v>
      </c>
      <c r="E117" t="s">
        <v>25</v>
      </c>
      <c r="F117" t="s">
        <v>2217</v>
      </c>
      <c r="G117" s="7">
        <v>5.75</v>
      </c>
      <c r="H117">
        <v>4518</v>
      </c>
      <c r="I117">
        <v>105</v>
      </c>
      <c r="J117" t="s">
        <v>2378</v>
      </c>
      <c r="K117" s="7">
        <v>38454</v>
      </c>
      <c r="L117" s="28">
        <f t="shared" si="8"/>
        <v>3.660377358490566E-3</v>
      </c>
      <c r="M117" s="32" t="str">
        <f t="shared" si="16"/>
        <v>2024-01-26</v>
      </c>
      <c r="N117" s="30">
        <f t="shared" si="10"/>
        <v>45317</v>
      </c>
      <c r="O117" s="32" t="str">
        <f t="shared" si="17"/>
        <v>08:59</v>
      </c>
      <c r="P117" s="32">
        <f t="shared" si="18"/>
        <v>8.5112881806108902</v>
      </c>
      <c r="Q117" s="148">
        <f t="shared" si="13"/>
        <v>2.3300246103363412E-2</v>
      </c>
      <c r="AD117">
        <v>0</v>
      </c>
      <c r="AE117" s="160">
        <f t="shared" si="14"/>
        <v>0</v>
      </c>
      <c r="AF117" s="160" t="e">
        <f t="shared" si="15"/>
        <v>#N/A</v>
      </c>
    </row>
    <row r="118" spans="2:32" x14ac:dyDescent="0.25">
      <c r="B118" s="9" t="s">
        <v>2002</v>
      </c>
      <c r="C118" t="s">
        <v>2083</v>
      </c>
      <c r="D118">
        <v>1047</v>
      </c>
      <c r="E118" t="s">
        <v>662</v>
      </c>
      <c r="F118" t="s">
        <v>2218</v>
      </c>
      <c r="G118" s="7"/>
      <c r="I118">
        <v>48</v>
      </c>
      <c r="J118" t="s">
        <v>2379</v>
      </c>
      <c r="K118" s="7"/>
      <c r="L118" s="28">
        <f t="shared" si="8"/>
        <v>1.0330188679245284E-2</v>
      </c>
      <c r="M118" s="32" t="str">
        <f t="shared" si="16"/>
        <v>2024-01-28</v>
      </c>
      <c r="N118" s="30">
        <f t="shared" si="10"/>
        <v>45319</v>
      </c>
      <c r="O118" s="32" t="str">
        <f t="shared" si="17"/>
        <v>18:27</v>
      </c>
      <c r="P118" s="32" t="e">
        <f t="shared" si="18"/>
        <v>#DIV/0!</v>
      </c>
      <c r="Q118" s="148">
        <f t="shared" si="13"/>
        <v>2.3300246103363412E-2</v>
      </c>
      <c r="AD118">
        <v>0</v>
      </c>
      <c r="AE118" s="160">
        <f t="shared" si="14"/>
        <v>0</v>
      </c>
      <c r="AF118" s="160" t="e">
        <f t="shared" si="15"/>
        <v>#N/A</v>
      </c>
    </row>
    <row r="119" spans="2:32" x14ac:dyDescent="0.25">
      <c r="B119" s="131" t="s">
        <v>2003</v>
      </c>
      <c r="D119">
        <v>1000</v>
      </c>
      <c r="E119" t="s">
        <v>25</v>
      </c>
      <c r="F119" t="s">
        <v>2219</v>
      </c>
      <c r="G119" s="7">
        <v>30</v>
      </c>
      <c r="H119">
        <v>32065</v>
      </c>
      <c r="I119">
        <v>62</v>
      </c>
      <c r="J119" t="s">
        <v>2380</v>
      </c>
      <c r="K119" s="7">
        <v>142317</v>
      </c>
      <c r="L119" s="28">
        <f t="shared" si="8"/>
        <v>1.0018867924528302E-2</v>
      </c>
      <c r="M119" s="32" t="str">
        <f t="shared" si="16"/>
        <v>2024-01-22</v>
      </c>
      <c r="N119" s="30">
        <f t="shared" si="10"/>
        <v>45313</v>
      </c>
      <c r="O119" s="32" t="str">
        <f t="shared" si="17"/>
        <v>11:06</v>
      </c>
      <c r="P119" s="32">
        <f t="shared" si="18"/>
        <v>4.4383907687509749</v>
      </c>
      <c r="Q119" s="148">
        <f t="shared" si="13"/>
        <v>2.3300246103363412E-2</v>
      </c>
      <c r="AD119">
        <v>1</v>
      </c>
      <c r="AE119" s="160">
        <f t="shared" si="14"/>
        <v>1.0018867924528302E-2</v>
      </c>
      <c r="AF119" s="160">
        <f t="shared" si="15"/>
        <v>1.0018867924528302E-2</v>
      </c>
    </row>
    <row r="120" spans="2:32" x14ac:dyDescent="0.25">
      <c r="B120" s="9" t="s">
        <v>2004</v>
      </c>
      <c r="C120" t="s">
        <v>2084</v>
      </c>
      <c r="D120">
        <v>3851</v>
      </c>
      <c r="E120" t="s">
        <v>662</v>
      </c>
      <c r="F120" t="s">
        <v>2220</v>
      </c>
      <c r="G120" s="7"/>
      <c r="I120">
        <v>57</v>
      </c>
      <c r="J120" t="s">
        <v>2381</v>
      </c>
      <c r="K120" s="7"/>
      <c r="L120" s="28">
        <f t="shared" si="8"/>
        <v>3.6867924528301885E-2</v>
      </c>
      <c r="M120" s="32" t="str">
        <f t="shared" si="16"/>
        <v>2024-01-14</v>
      </c>
      <c r="N120" s="30">
        <f t="shared" si="10"/>
        <v>45305</v>
      </c>
      <c r="O120" s="32" t="str">
        <f t="shared" si="17"/>
        <v>16:27</v>
      </c>
      <c r="P120" s="32" t="e">
        <f t="shared" si="18"/>
        <v>#DIV/0!</v>
      </c>
      <c r="Q120" s="148">
        <f t="shared" si="13"/>
        <v>2.3300246103363412E-2</v>
      </c>
      <c r="AD120">
        <v>0</v>
      </c>
      <c r="AE120" s="160">
        <f t="shared" si="14"/>
        <v>0</v>
      </c>
      <c r="AF120" s="160" t="e">
        <f t="shared" si="15"/>
        <v>#N/A</v>
      </c>
    </row>
    <row r="121" spans="2:32" x14ac:dyDescent="0.25">
      <c r="B121" s="9" t="s">
        <v>2005</v>
      </c>
      <c r="C121" t="s">
        <v>2085</v>
      </c>
      <c r="D121">
        <v>273</v>
      </c>
      <c r="E121" t="s">
        <v>662</v>
      </c>
      <c r="F121" t="s">
        <v>2221</v>
      </c>
      <c r="G121" s="7"/>
      <c r="I121">
        <v>1</v>
      </c>
      <c r="J121" t="s">
        <v>2382</v>
      </c>
      <c r="K121" s="7"/>
      <c r="L121" s="28">
        <f t="shared" si="8"/>
        <v>2.5849056603773585E-3</v>
      </c>
      <c r="M121" s="32" t="str">
        <f t="shared" si="16"/>
        <v>2024-01-13</v>
      </c>
      <c r="N121" s="30">
        <f t="shared" si="10"/>
        <v>45304</v>
      </c>
      <c r="O121" s="32" t="str">
        <f t="shared" si="17"/>
        <v>12:51</v>
      </c>
      <c r="P121" s="32" t="e">
        <f t="shared" si="18"/>
        <v>#DIV/0!</v>
      </c>
      <c r="Q121" s="148">
        <f t="shared" si="13"/>
        <v>2.3300246103363412E-2</v>
      </c>
      <c r="AD121">
        <v>0</v>
      </c>
      <c r="AE121" s="160">
        <f t="shared" si="14"/>
        <v>0</v>
      </c>
      <c r="AF121" s="160" t="e">
        <f t="shared" si="15"/>
        <v>#N/A</v>
      </c>
    </row>
    <row r="122" spans="2:32" x14ac:dyDescent="0.25">
      <c r="B122" s="9" t="s">
        <v>2006</v>
      </c>
      <c r="D122">
        <v>481</v>
      </c>
      <c r="E122" t="s">
        <v>659</v>
      </c>
      <c r="F122" t="s">
        <v>2222</v>
      </c>
      <c r="G122" s="7"/>
      <c r="I122">
        <v>23</v>
      </c>
      <c r="J122" t="s">
        <v>2383</v>
      </c>
      <c r="K122" s="7"/>
      <c r="L122" s="28">
        <f t="shared" si="8"/>
        <v>4.7547169811320757E-3</v>
      </c>
      <c r="M122" s="32" t="str">
        <f t="shared" si="16"/>
        <v>2024-01-20</v>
      </c>
      <c r="N122" s="30">
        <f t="shared" si="10"/>
        <v>45311</v>
      </c>
      <c r="O122" s="32" t="str">
        <f t="shared" si="17"/>
        <v>09:40</v>
      </c>
      <c r="P122" s="32" t="e">
        <f t="shared" si="18"/>
        <v>#DIV/0!</v>
      </c>
      <c r="Q122" s="148">
        <f t="shared" si="13"/>
        <v>2.3300246103363412E-2</v>
      </c>
      <c r="AD122">
        <v>0</v>
      </c>
      <c r="AE122" s="160">
        <f t="shared" si="14"/>
        <v>0</v>
      </c>
      <c r="AF122" s="160" t="e">
        <f t="shared" si="15"/>
        <v>#N/A</v>
      </c>
    </row>
    <row r="123" spans="2:32" x14ac:dyDescent="0.25">
      <c r="B123" s="9" t="s">
        <v>2007</v>
      </c>
      <c r="D123">
        <v>195</v>
      </c>
      <c r="E123" t="s">
        <v>25</v>
      </c>
      <c r="F123" t="s">
        <v>2223</v>
      </c>
      <c r="G123" s="7">
        <v>4.5999999999999996</v>
      </c>
      <c r="H123">
        <v>5392</v>
      </c>
      <c r="I123">
        <v>4</v>
      </c>
      <c r="J123" t="s">
        <v>2384</v>
      </c>
      <c r="K123" s="7">
        <v>29554</v>
      </c>
      <c r="L123" s="28">
        <f t="shared" si="8"/>
        <v>1.8773584905660376E-3</v>
      </c>
      <c r="M123" s="32" t="str">
        <f t="shared" si="16"/>
        <v>2024-01-21</v>
      </c>
      <c r="N123" s="30">
        <f t="shared" si="10"/>
        <v>45312</v>
      </c>
      <c r="O123" s="32" t="str">
        <f t="shared" si="17"/>
        <v>14:25</v>
      </c>
      <c r="P123" s="32">
        <f t="shared" si="18"/>
        <v>5.4810830860534123</v>
      </c>
      <c r="Q123" s="148">
        <f t="shared" si="13"/>
        <v>2.3300246103363412E-2</v>
      </c>
      <c r="AD123">
        <v>0</v>
      </c>
      <c r="AE123" s="160">
        <f t="shared" si="14"/>
        <v>0</v>
      </c>
      <c r="AF123" s="160" t="e">
        <f t="shared" si="15"/>
        <v>#N/A</v>
      </c>
    </row>
    <row r="124" spans="2:32" x14ac:dyDescent="0.25">
      <c r="B124" s="9" t="s">
        <v>2008</v>
      </c>
      <c r="D124">
        <v>2358</v>
      </c>
      <c r="E124" t="s">
        <v>659</v>
      </c>
      <c r="F124" t="s">
        <v>2224</v>
      </c>
      <c r="G124" s="7"/>
      <c r="I124">
        <v>18</v>
      </c>
      <c r="J124" t="s">
        <v>2385</v>
      </c>
      <c r="K124" s="7"/>
      <c r="L124" s="28">
        <f t="shared" si="8"/>
        <v>2.2415094339622642E-2</v>
      </c>
      <c r="M124" s="32" t="str">
        <f t="shared" si="16"/>
        <v>2024-01-19</v>
      </c>
      <c r="N124" s="30">
        <f t="shared" si="10"/>
        <v>45310</v>
      </c>
      <c r="O124" s="32" t="str">
        <f t="shared" si="17"/>
        <v>17:38</v>
      </c>
      <c r="P124" s="32" t="e">
        <f t="shared" si="18"/>
        <v>#DIV/0!</v>
      </c>
      <c r="Q124" s="148">
        <f t="shared" si="13"/>
        <v>2.3300246103363412E-2</v>
      </c>
      <c r="AD124">
        <v>0</v>
      </c>
      <c r="AE124" s="160">
        <f t="shared" si="14"/>
        <v>0</v>
      </c>
      <c r="AF124" s="160" t="e">
        <f t="shared" si="15"/>
        <v>#N/A</v>
      </c>
    </row>
    <row r="125" spans="2:32" x14ac:dyDescent="0.25">
      <c r="B125" s="9" t="s">
        <v>2009</v>
      </c>
      <c r="C125" t="s">
        <v>2086</v>
      </c>
      <c r="D125">
        <v>1871</v>
      </c>
      <c r="E125" t="s">
        <v>662</v>
      </c>
      <c r="F125" t="s">
        <v>2225</v>
      </c>
      <c r="G125" s="7"/>
      <c r="I125">
        <v>40</v>
      </c>
      <c r="J125" t="s">
        <v>2386</v>
      </c>
      <c r="K125" s="7"/>
      <c r="L125" s="28">
        <f t="shared" si="8"/>
        <v>1.8028301886792452E-2</v>
      </c>
      <c r="M125" s="32" t="str">
        <f t="shared" si="16"/>
        <v>2024-01-09</v>
      </c>
      <c r="N125" s="30">
        <f t="shared" si="10"/>
        <v>45300</v>
      </c>
      <c r="O125" s="32" t="str">
        <f t="shared" si="17"/>
        <v>09:41</v>
      </c>
      <c r="P125" s="32" t="e">
        <f t="shared" si="18"/>
        <v>#DIV/0!</v>
      </c>
      <c r="Q125" s="148">
        <f t="shared" si="13"/>
        <v>2.3300246103363412E-2</v>
      </c>
      <c r="AD125">
        <v>0</v>
      </c>
      <c r="AE125" s="160">
        <f t="shared" si="14"/>
        <v>0</v>
      </c>
      <c r="AF125" s="160" t="e">
        <f t="shared" si="15"/>
        <v>#N/A</v>
      </c>
    </row>
    <row r="126" spans="2:32" x14ac:dyDescent="0.25">
      <c r="B126" s="9" t="s">
        <v>2010</v>
      </c>
      <c r="D126">
        <v>1698</v>
      </c>
      <c r="E126" t="s">
        <v>659</v>
      </c>
      <c r="F126" t="s">
        <v>2226</v>
      </c>
      <c r="G126" s="7"/>
      <c r="I126">
        <v>7</v>
      </c>
      <c r="J126" t="s">
        <v>2387</v>
      </c>
      <c r="K126" s="7"/>
      <c r="L126" s="28">
        <f t="shared" si="8"/>
        <v>1.6084905660377357E-2</v>
      </c>
      <c r="M126" s="32" t="str">
        <f t="shared" si="16"/>
        <v>2024-01-17</v>
      </c>
      <c r="N126" s="30">
        <f t="shared" si="10"/>
        <v>45308</v>
      </c>
      <c r="O126" s="32" t="str">
        <f t="shared" si="17"/>
        <v>10:01</v>
      </c>
      <c r="P126" s="32" t="e">
        <f t="shared" si="18"/>
        <v>#DIV/0!</v>
      </c>
      <c r="Q126" s="148">
        <f t="shared" si="13"/>
        <v>2.3300246103363412E-2</v>
      </c>
      <c r="AD126">
        <v>0</v>
      </c>
      <c r="AE126" s="160">
        <f t="shared" si="14"/>
        <v>0</v>
      </c>
      <c r="AF126" s="160" t="e">
        <f t="shared" si="15"/>
        <v>#N/A</v>
      </c>
    </row>
    <row r="127" spans="2:32" x14ac:dyDescent="0.25">
      <c r="B127" s="9" t="s">
        <v>2011</v>
      </c>
      <c r="C127" t="s">
        <v>2087</v>
      </c>
      <c r="D127">
        <v>496</v>
      </c>
      <c r="E127" t="s">
        <v>662</v>
      </c>
      <c r="F127" t="s">
        <v>2227</v>
      </c>
      <c r="G127" s="7"/>
      <c r="I127">
        <v>30</v>
      </c>
      <c r="J127" t="s">
        <v>2388</v>
      </c>
      <c r="K127" s="7"/>
      <c r="L127" s="28">
        <f t="shared" si="8"/>
        <v>4.9622641509433959E-3</v>
      </c>
      <c r="M127" s="32" t="str">
        <f t="shared" si="16"/>
        <v>2024-01-11</v>
      </c>
      <c r="N127" s="30">
        <f t="shared" si="10"/>
        <v>45302</v>
      </c>
      <c r="O127" s="32" t="str">
        <f t="shared" si="17"/>
        <v>18:26</v>
      </c>
      <c r="P127" s="32" t="e">
        <f t="shared" si="18"/>
        <v>#DIV/0!</v>
      </c>
      <c r="Q127" s="148">
        <f t="shared" si="13"/>
        <v>2.3300246103363412E-2</v>
      </c>
      <c r="AD127">
        <v>0</v>
      </c>
      <c r="AE127" s="160">
        <f t="shared" si="14"/>
        <v>0</v>
      </c>
      <c r="AF127" s="160" t="e">
        <f t="shared" si="15"/>
        <v>#N/A</v>
      </c>
    </row>
    <row r="128" spans="2:32" x14ac:dyDescent="0.25">
      <c r="B128" s="9" t="s">
        <v>2012</v>
      </c>
      <c r="D128">
        <v>1958</v>
      </c>
      <c r="E128" t="s">
        <v>659</v>
      </c>
      <c r="F128" t="s">
        <v>2228</v>
      </c>
      <c r="G128" s="7"/>
      <c r="I128">
        <v>33</v>
      </c>
      <c r="J128" t="s">
        <v>2389</v>
      </c>
      <c r="K128" s="7"/>
      <c r="L128" s="28">
        <f t="shared" si="8"/>
        <v>1.8783018867924529E-2</v>
      </c>
      <c r="M128" s="32" t="str">
        <f t="shared" si="16"/>
        <v>2024-02-07</v>
      </c>
      <c r="N128" s="30">
        <f t="shared" si="10"/>
        <v>45329</v>
      </c>
      <c r="O128" s="32" t="str">
        <f t="shared" si="17"/>
        <v>18:44</v>
      </c>
      <c r="P128" s="32" t="e">
        <f t="shared" si="18"/>
        <v>#DIV/0!</v>
      </c>
      <c r="Q128" s="148">
        <f t="shared" si="13"/>
        <v>2.3300246103363412E-2</v>
      </c>
      <c r="AD128">
        <v>0</v>
      </c>
      <c r="AE128" s="160">
        <f t="shared" si="14"/>
        <v>0</v>
      </c>
      <c r="AF128" s="160" t="e">
        <f t="shared" si="15"/>
        <v>#N/A</v>
      </c>
    </row>
    <row r="129" spans="2:32" x14ac:dyDescent="0.25">
      <c r="B129" s="9" t="s">
        <v>2013</v>
      </c>
      <c r="C129" t="s">
        <v>2088</v>
      </c>
      <c r="D129">
        <v>540</v>
      </c>
      <c r="E129" t="s">
        <v>662</v>
      </c>
      <c r="F129" t="s">
        <v>2229</v>
      </c>
      <c r="G129" s="7"/>
      <c r="I129">
        <v>11</v>
      </c>
      <c r="J129" t="s">
        <v>2390</v>
      </c>
      <c r="K129" s="7"/>
      <c r="L129" s="28">
        <f t="shared" si="8"/>
        <v>5.1981132075471694E-3</v>
      </c>
      <c r="M129" s="32" t="str">
        <f t="shared" si="16"/>
        <v>2024-01-10</v>
      </c>
      <c r="N129" s="30">
        <f t="shared" si="10"/>
        <v>45301</v>
      </c>
      <c r="O129" s="32" t="str">
        <f t="shared" si="17"/>
        <v>19:27</v>
      </c>
      <c r="P129" s="32" t="e">
        <f t="shared" si="18"/>
        <v>#DIV/0!</v>
      </c>
      <c r="Q129" s="148">
        <f t="shared" si="13"/>
        <v>2.3300246103363412E-2</v>
      </c>
      <c r="AD129">
        <v>0</v>
      </c>
      <c r="AE129" s="160">
        <f t="shared" si="14"/>
        <v>0</v>
      </c>
      <c r="AF129" s="160" t="e">
        <f t="shared" si="15"/>
        <v>#N/A</v>
      </c>
    </row>
    <row r="130" spans="2:32" x14ac:dyDescent="0.25">
      <c r="B130" s="9" t="s">
        <v>2014</v>
      </c>
      <c r="D130">
        <v>4797</v>
      </c>
      <c r="E130" t="s">
        <v>25</v>
      </c>
      <c r="F130" t="s">
        <v>2230</v>
      </c>
      <c r="G130" s="7">
        <v>16.8</v>
      </c>
      <c r="H130">
        <v>171368</v>
      </c>
      <c r="I130">
        <v>52</v>
      </c>
      <c r="J130" t="s">
        <v>2391</v>
      </c>
      <c r="K130" s="7">
        <v>348937</v>
      </c>
      <c r="L130" s="28">
        <f t="shared" si="8"/>
        <v>4.5745283018867926E-2</v>
      </c>
      <c r="M130" s="32" t="str">
        <f t="shared" si="16"/>
        <v>2024-01-14</v>
      </c>
      <c r="N130" s="30">
        <f t="shared" si="10"/>
        <v>45305</v>
      </c>
      <c r="O130" s="32" t="str">
        <f t="shared" si="17"/>
        <v>13:40</v>
      </c>
      <c r="P130" s="32">
        <f t="shared" si="18"/>
        <v>2.036185285467532</v>
      </c>
      <c r="Q130" s="148">
        <f t="shared" si="13"/>
        <v>2.3300246103363412E-2</v>
      </c>
      <c r="AD130">
        <v>0</v>
      </c>
      <c r="AE130" s="160">
        <f t="shared" si="14"/>
        <v>0</v>
      </c>
      <c r="AF130" s="160" t="e">
        <f t="shared" si="15"/>
        <v>#N/A</v>
      </c>
    </row>
    <row r="131" spans="2:32" x14ac:dyDescent="0.25">
      <c r="B131" s="9" t="s">
        <v>2015</v>
      </c>
      <c r="D131">
        <v>1602</v>
      </c>
      <c r="E131" t="s">
        <v>659</v>
      </c>
      <c r="F131" t="s">
        <v>2231</v>
      </c>
      <c r="G131" s="7"/>
      <c r="I131">
        <v>7</v>
      </c>
      <c r="J131" t="s">
        <v>2392</v>
      </c>
      <c r="K131" s="7"/>
      <c r="L131" s="28">
        <f t="shared" ref="L131:L162" si="19">((D131+I131)/$W$2)*100%</f>
        <v>1.5179245283018868E-2</v>
      </c>
      <c r="M131" s="32" t="str">
        <f t="shared" si="16"/>
        <v>2024-01-06</v>
      </c>
      <c r="N131" s="30">
        <f t="shared" ref="N131:N162" si="20">DATE(LEFT(M131,4),MID(M131,6,2),RIGHT(M131,2))</f>
        <v>45297</v>
      </c>
      <c r="O131" s="32" t="str">
        <f t="shared" si="17"/>
        <v>07:25</v>
      </c>
      <c r="P131" s="32" t="e">
        <f t="shared" si="18"/>
        <v>#DIV/0!</v>
      </c>
      <c r="Q131" s="148">
        <f t="shared" ref="Q131:Q162" si="21">$S$2</f>
        <v>2.3300246103363412E-2</v>
      </c>
      <c r="AD131">
        <v>0</v>
      </c>
      <c r="AE131" s="160">
        <f t="shared" ref="AE131:AE162" si="22">AD131*L131</f>
        <v>0</v>
      </c>
      <c r="AF131" s="160" t="e">
        <f t="shared" ref="AF131:AF161" si="23">IF(NOT(AE131=0),AE131,NA())</f>
        <v>#N/A</v>
      </c>
    </row>
    <row r="132" spans="2:32" x14ac:dyDescent="0.25">
      <c r="B132" s="9" t="s">
        <v>2016</v>
      </c>
      <c r="D132">
        <v>4380</v>
      </c>
      <c r="E132" t="s">
        <v>659</v>
      </c>
      <c r="F132" t="s">
        <v>2232</v>
      </c>
      <c r="G132" s="7"/>
      <c r="I132">
        <v>35</v>
      </c>
      <c r="J132" t="s">
        <v>2393</v>
      </c>
      <c r="K132" s="7"/>
      <c r="L132" s="28">
        <f t="shared" si="19"/>
        <v>4.1650943396226416E-2</v>
      </c>
      <c r="M132" s="32" t="str">
        <f t="shared" si="16"/>
        <v>2024-01-07</v>
      </c>
      <c r="N132" s="30">
        <f t="shared" si="20"/>
        <v>45298</v>
      </c>
      <c r="O132" s="32" t="str">
        <f t="shared" si="17"/>
        <v>16:44</v>
      </c>
      <c r="P132" s="32" t="e">
        <f t="shared" si="18"/>
        <v>#DIV/0!</v>
      </c>
      <c r="Q132" s="148">
        <f t="shared" si="21"/>
        <v>2.3300246103363412E-2</v>
      </c>
      <c r="AD132">
        <v>0</v>
      </c>
      <c r="AE132" s="160">
        <f t="shared" si="22"/>
        <v>0</v>
      </c>
      <c r="AF132" s="160" t="e">
        <f t="shared" si="23"/>
        <v>#N/A</v>
      </c>
    </row>
    <row r="133" spans="2:32" x14ac:dyDescent="0.25">
      <c r="B133" s="9" t="s">
        <v>2017</v>
      </c>
      <c r="C133" t="s">
        <v>2089</v>
      </c>
      <c r="D133">
        <v>1581</v>
      </c>
      <c r="E133" t="s">
        <v>662</v>
      </c>
      <c r="F133" t="s">
        <v>2233</v>
      </c>
      <c r="G133" s="7"/>
      <c r="I133">
        <v>23</v>
      </c>
      <c r="J133" t="s">
        <v>2394</v>
      </c>
      <c r="K133" s="7"/>
      <c r="L133" s="28">
        <f t="shared" si="19"/>
        <v>1.5132075471698113E-2</v>
      </c>
      <c r="M133" s="32" t="str">
        <f t="shared" si="16"/>
        <v>2023-12-22</v>
      </c>
      <c r="N133" s="30">
        <f t="shared" si="20"/>
        <v>45282</v>
      </c>
      <c r="O133" s="32" t="str">
        <f t="shared" si="17"/>
        <v>08:52</v>
      </c>
      <c r="P133" s="32" t="e">
        <f t="shared" si="18"/>
        <v>#DIV/0!</v>
      </c>
      <c r="Q133" s="148">
        <f t="shared" si="21"/>
        <v>2.3300246103363412E-2</v>
      </c>
      <c r="AD133">
        <v>0</v>
      </c>
      <c r="AE133" s="160">
        <f t="shared" si="22"/>
        <v>0</v>
      </c>
      <c r="AF133" s="160" t="e">
        <f t="shared" si="23"/>
        <v>#N/A</v>
      </c>
    </row>
    <row r="134" spans="2:32" x14ac:dyDescent="0.25">
      <c r="B134" s="9" t="s">
        <v>2018</v>
      </c>
      <c r="D134">
        <v>686</v>
      </c>
      <c r="E134" t="s">
        <v>659</v>
      </c>
      <c r="F134" t="s">
        <v>2234</v>
      </c>
      <c r="G134" s="7"/>
      <c r="I134">
        <v>17</v>
      </c>
      <c r="J134" t="s">
        <v>2395</v>
      </c>
      <c r="K134" s="7"/>
      <c r="L134" s="28">
        <f t="shared" si="19"/>
        <v>6.6320754716981132E-3</v>
      </c>
      <c r="M134" s="32" t="str">
        <f t="shared" si="16"/>
        <v>2023-12-28</v>
      </c>
      <c r="N134" s="30">
        <f t="shared" si="20"/>
        <v>45288</v>
      </c>
      <c r="O134" s="32" t="str">
        <f t="shared" si="17"/>
        <v>10:10</v>
      </c>
      <c r="P134" s="32" t="e">
        <f t="shared" si="18"/>
        <v>#DIV/0!</v>
      </c>
      <c r="Q134" s="148">
        <f t="shared" si="21"/>
        <v>2.3300246103363412E-2</v>
      </c>
      <c r="AD134">
        <v>0</v>
      </c>
      <c r="AE134" s="160">
        <f t="shared" si="22"/>
        <v>0</v>
      </c>
      <c r="AF134" s="160" t="e">
        <f t="shared" si="23"/>
        <v>#N/A</v>
      </c>
    </row>
    <row r="135" spans="2:32" x14ac:dyDescent="0.25">
      <c r="B135" s="9" t="s">
        <v>2019</v>
      </c>
      <c r="D135">
        <v>374</v>
      </c>
      <c r="E135" t="s">
        <v>25</v>
      </c>
      <c r="F135" t="s">
        <v>2235</v>
      </c>
      <c r="G135" s="7">
        <v>10.009</v>
      </c>
      <c r="H135">
        <v>9483</v>
      </c>
      <c r="I135">
        <v>1</v>
      </c>
      <c r="J135" t="s">
        <v>2396</v>
      </c>
      <c r="K135" s="7">
        <v>37961</v>
      </c>
      <c r="L135" s="28">
        <f t="shared" si="19"/>
        <v>3.5377358490566039E-3</v>
      </c>
      <c r="M135" s="32" t="str">
        <f t="shared" si="16"/>
        <v>2023-12-30</v>
      </c>
      <c r="N135" s="30">
        <f t="shared" si="20"/>
        <v>45290</v>
      </c>
      <c r="O135" s="32" t="str">
        <f t="shared" si="17"/>
        <v>17:32</v>
      </c>
      <c r="P135" s="32">
        <f t="shared" si="18"/>
        <v>4.0030581039755351</v>
      </c>
      <c r="Q135" s="148">
        <f t="shared" si="21"/>
        <v>2.3300246103363412E-2</v>
      </c>
      <c r="AD135">
        <v>0</v>
      </c>
      <c r="AE135" s="160">
        <f t="shared" si="22"/>
        <v>0</v>
      </c>
      <c r="AF135" s="160" t="e">
        <f t="shared" si="23"/>
        <v>#N/A</v>
      </c>
    </row>
    <row r="136" spans="2:32" x14ac:dyDescent="0.25">
      <c r="B136" s="9" t="s">
        <v>2020</v>
      </c>
      <c r="C136" t="s">
        <v>2090</v>
      </c>
      <c r="D136">
        <v>176</v>
      </c>
      <c r="E136" t="s">
        <v>662</v>
      </c>
      <c r="F136" t="s">
        <v>2236</v>
      </c>
      <c r="G136" s="7"/>
      <c r="I136">
        <v>14</v>
      </c>
      <c r="J136" t="s">
        <v>2397</v>
      </c>
      <c r="K136" s="7"/>
      <c r="L136" s="28">
        <f t="shared" si="19"/>
        <v>1.7924528301886792E-3</v>
      </c>
      <c r="M136" s="32" t="str">
        <f t="shared" si="16"/>
        <v>2024-02-02</v>
      </c>
      <c r="N136" s="30">
        <f t="shared" si="20"/>
        <v>45324</v>
      </c>
      <c r="O136" s="32" t="str">
        <f t="shared" si="17"/>
        <v>12:46</v>
      </c>
      <c r="P136" s="32" t="e">
        <f t="shared" si="18"/>
        <v>#DIV/0!</v>
      </c>
      <c r="Q136" s="148">
        <f t="shared" si="21"/>
        <v>2.3300246103363412E-2</v>
      </c>
      <c r="AD136">
        <v>0</v>
      </c>
      <c r="AE136" s="160">
        <f t="shared" si="22"/>
        <v>0</v>
      </c>
      <c r="AF136" s="160" t="e">
        <f t="shared" si="23"/>
        <v>#N/A</v>
      </c>
    </row>
    <row r="137" spans="2:32" x14ac:dyDescent="0.25">
      <c r="B137" s="9" t="s">
        <v>2021</v>
      </c>
      <c r="C137" t="s">
        <v>2091</v>
      </c>
      <c r="D137">
        <v>270</v>
      </c>
      <c r="E137" t="s">
        <v>662</v>
      </c>
      <c r="F137" t="s">
        <v>2237</v>
      </c>
      <c r="G137" s="7"/>
      <c r="I137">
        <v>5</v>
      </c>
      <c r="J137" t="s">
        <v>2398</v>
      </c>
      <c r="K137" s="7"/>
      <c r="L137" s="28">
        <f t="shared" si="19"/>
        <v>2.5943396226415093E-3</v>
      </c>
      <c r="M137" s="32" t="str">
        <f t="shared" si="16"/>
        <v>2024-01-01</v>
      </c>
      <c r="N137" s="30">
        <f t="shared" si="20"/>
        <v>45292</v>
      </c>
      <c r="O137" s="32" t="str">
        <f t="shared" si="17"/>
        <v>16:45</v>
      </c>
      <c r="P137" s="32" t="e">
        <f t="shared" si="18"/>
        <v>#DIV/0!</v>
      </c>
      <c r="Q137" s="148">
        <f t="shared" si="21"/>
        <v>2.3300246103363412E-2</v>
      </c>
      <c r="AD137">
        <v>0</v>
      </c>
      <c r="AE137" s="160">
        <f t="shared" si="22"/>
        <v>0</v>
      </c>
      <c r="AF137" s="160" t="e">
        <f t="shared" si="23"/>
        <v>#N/A</v>
      </c>
    </row>
    <row r="138" spans="2:32" x14ac:dyDescent="0.25">
      <c r="B138" s="9" t="s">
        <v>2022</v>
      </c>
      <c r="C138" t="s">
        <v>2092</v>
      </c>
      <c r="D138">
        <v>690</v>
      </c>
      <c r="E138" t="s">
        <v>662</v>
      </c>
      <c r="F138" t="s">
        <v>2238</v>
      </c>
      <c r="G138" s="7"/>
      <c r="I138">
        <v>18</v>
      </c>
      <c r="J138" t="s">
        <v>2399</v>
      </c>
      <c r="K138" s="7"/>
      <c r="L138" s="28">
        <f t="shared" si="19"/>
        <v>6.6792452830188682E-3</v>
      </c>
      <c r="M138" s="32" t="str">
        <f t="shared" si="16"/>
        <v>2024-01-04</v>
      </c>
      <c r="N138" s="30">
        <f t="shared" si="20"/>
        <v>45295</v>
      </c>
      <c r="O138" s="32" t="str">
        <f t="shared" si="17"/>
        <v>09:21</v>
      </c>
      <c r="P138" s="32" t="e">
        <f t="shared" si="18"/>
        <v>#DIV/0!</v>
      </c>
      <c r="Q138" s="148">
        <f t="shared" si="21"/>
        <v>2.3300246103363412E-2</v>
      </c>
      <c r="AD138">
        <v>0</v>
      </c>
      <c r="AE138" s="160">
        <f t="shared" si="22"/>
        <v>0</v>
      </c>
      <c r="AF138" s="160" t="e">
        <f t="shared" si="23"/>
        <v>#N/A</v>
      </c>
    </row>
    <row r="139" spans="2:32" x14ac:dyDescent="0.25">
      <c r="B139" s="9" t="s">
        <v>2023</v>
      </c>
      <c r="D139">
        <v>182</v>
      </c>
      <c r="E139" t="s">
        <v>25</v>
      </c>
      <c r="F139" t="s">
        <v>2239</v>
      </c>
      <c r="G139" s="7">
        <v>18.533000000000001</v>
      </c>
      <c r="H139">
        <v>6321</v>
      </c>
      <c r="I139">
        <v>4</v>
      </c>
      <c r="J139" t="s">
        <v>2400</v>
      </c>
      <c r="K139" s="7">
        <v>22658</v>
      </c>
      <c r="L139" s="28">
        <f t="shared" si="19"/>
        <v>1.7547169811320755E-3</v>
      </c>
      <c r="M139" s="32" t="str">
        <f t="shared" si="16"/>
        <v>2024-01-02</v>
      </c>
      <c r="N139" s="30">
        <f t="shared" si="20"/>
        <v>45293</v>
      </c>
      <c r="O139" s="32" t="str">
        <f t="shared" si="17"/>
        <v>17:01</v>
      </c>
      <c r="P139" s="32">
        <f t="shared" si="18"/>
        <v>3.5845594051574117</v>
      </c>
      <c r="Q139" s="148">
        <f t="shared" si="21"/>
        <v>2.3300246103363412E-2</v>
      </c>
      <c r="AD139">
        <v>0</v>
      </c>
      <c r="AE139" s="160">
        <f t="shared" si="22"/>
        <v>0</v>
      </c>
      <c r="AF139" s="160" t="e">
        <f t="shared" si="23"/>
        <v>#N/A</v>
      </c>
    </row>
    <row r="140" spans="2:32" x14ac:dyDescent="0.25">
      <c r="B140" s="9" t="s">
        <v>2024</v>
      </c>
      <c r="D140">
        <v>1902</v>
      </c>
      <c r="E140" t="s">
        <v>659</v>
      </c>
      <c r="F140" t="s">
        <v>2240</v>
      </c>
      <c r="G140" s="7"/>
      <c r="I140">
        <v>31</v>
      </c>
      <c r="J140" t="s">
        <v>2401</v>
      </c>
      <c r="K140" s="7"/>
      <c r="L140" s="28">
        <f t="shared" si="19"/>
        <v>1.8235849056603772E-2</v>
      </c>
      <c r="M140" s="32" t="str">
        <f t="shared" si="16"/>
        <v>2023-12-21</v>
      </c>
      <c r="N140" s="30">
        <f t="shared" si="20"/>
        <v>45281</v>
      </c>
      <c r="O140" s="32" t="str">
        <f t="shared" si="17"/>
        <v>08:31</v>
      </c>
      <c r="P140" s="32" t="e">
        <f t="shared" si="18"/>
        <v>#DIV/0!</v>
      </c>
      <c r="Q140" s="148">
        <f t="shared" si="21"/>
        <v>2.3300246103363412E-2</v>
      </c>
      <c r="AD140">
        <v>0</v>
      </c>
      <c r="AE140" s="160">
        <f t="shared" si="22"/>
        <v>0</v>
      </c>
      <c r="AF140" s="160" t="e">
        <f t="shared" si="23"/>
        <v>#N/A</v>
      </c>
    </row>
    <row r="141" spans="2:32" x14ac:dyDescent="0.25">
      <c r="B141" s="9" t="s">
        <v>2025</v>
      </c>
      <c r="D141">
        <v>399</v>
      </c>
      <c r="E141" t="s">
        <v>659</v>
      </c>
      <c r="F141" t="s">
        <v>2241</v>
      </c>
      <c r="G141" s="7"/>
      <c r="I141">
        <v>0</v>
      </c>
      <c r="J141" t="s">
        <v>2402</v>
      </c>
      <c r="K141" s="7"/>
      <c r="L141" s="28">
        <f t="shared" si="19"/>
        <v>3.7641509433962266E-3</v>
      </c>
      <c r="M141" s="32" t="str">
        <f t="shared" si="16"/>
        <v>2023-12-31</v>
      </c>
      <c r="N141" s="30">
        <f t="shared" si="20"/>
        <v>45291</v>
      </c>
      <c r="O141" s="32" t="str">
        <f t="shared" si="17"/>
        <v>16:13</v>
      </c>
      <c r="P141" s="32" t="e">
        <f t="shared" si="18"/>
        <v>#DIV/0!</v>
      </c>
      <c r="Q141" s="148">
        <f t="shared" si="21"/>
        <v>2.3300246103363412E-2</v>
      </c>
      <c r="AD141">
        <v>0</v>
      </c>
      <c r="AE141" s="160">
        <f t="shared" si="22"/>
        <v>0</v>
      </c>
      <c r="AF141" s="160" t="e">
        <f t="shared" si="23"/>
        <v>#N/A</v>
      </c>
    </row>
    <row r="142" spans="2:32" x14ac:dyDescent="0.25">
      <c r="B142" s="9" t="s">
        <v>2026</v>
      </c>
      <c r="C142" t="s">
        <v>2093</v>
      </c>
      <c r="D142">
        <v>936</v>
      </c>
      <c r="E142" t="s">
        <v>662</v>
      </c>
      <c r="F142" t="s">
        <v>2242</v>
      </c>
      <c r="G142" s="7"/>
      <c r="I142">
        <v>13</v>
      </c>
      <c r="J142" t="s">
        <v>2403</v>
      </c>
      <c r="K142" s="7"/>
      <c r="L142" s="28">
        <f t="shared" si="19"/>
        <v>8.952830188679246E-3</v>
      </c>
      <c r="M142" s="32" t="str">
        <f t="shared" si="16"/>
        <v>2023-12-20</v>
      </c>
      <c r="N142" s="30">
        <f t="shared" si="20"/>
        <v>45280</v>
      </c>
      <c r="O142" s="32" t="str">
        <f t="shared" si="17"/>
        <v>19:16</v>
      </c>
      <c r="P142" s="32" t="e">
        <f t="shared" si="18"/>
        <v>#DIV/0!</v>
      </c>
      <c r="Q142" s="148">
        <f t="shared" si="21"/>
        <v>2.3300246103363412E-2</v>
      </c>
      <c r="AD142">
        <v>0</v>
      </c>
      <c r="AE142" s="160">
        <f t="shared" si="22"/>
        <v>0</v>
      </c>
      <c r="AF142" s="160" t="e">
        <f t="shared" si="23"/>
        <v>#N/A</v>
      </c>
    </row>
    <row r="143" spans="2:32" x14ac:dyDescent="0.25">
      <c r="B143" s="9" t="s">
        <v>2027</v>
      </c>
      <c r="C143" t="s">
        <v>2094</v>
      </c>
      <c r="D143">
        <v>645</v>
      </c>
      <c r="E143" t="s">
        <v>662</v>
      </c>
      <c r="F143" t="s">
        <v>2243</v>
      </c>
      <c r="G143" s="7"/>
      <c r="I143">
        <v>8</v>
      </c>
      <c r="J143" t="s">
        <v>2404</v>
      </c>
      <c r="K143" s="7"/>
      <c r="L143" s="28">
        <f t="shared" si="19"/>
        <v>6.1603773584905661E-3</v>
      </c>
      <c r="M143" s="32" t="str">
        <f t="shared" si="16"/>
        <v>2023-12-20</v>
      </c>
      <c r="N143" s="30">
        <f t="shared" si="20"/>
        <v>45280</v>
      </c>
      <c r="O143" s="32" t="str">
        <f t="shared" si="17"/>
        <v>10:25</v>
      </c>
      <c r="P143" s="32" t="e">
        <f t="shared" si="18"/>
        <v>#DIV/0!</v>
      </c>
      <c r="Q143" s="148">
        <f t="shared" si="21"/>
        <v>2.3300246103363412E-2</v>
      </c>
      <c r="AD143">
        <v>0</v>
      </c>
      <c r="AE143" s="160">
        <f t="shared" si="22"/>
        <v>0</v>
      </c>
      <c r="AF143" s="160" t="e">
        <f t="shared" si="23"/>
        <v>#N/A</v>
      </c>
    </row>
    <row r="144" spans="2:32" x14ac:dyDescent="0.25">
      <c r="B144" s="9" t="s">
        <v>2028</v>
      </c>
      <c r="C144" t="s">
        <v>2095</v>
      </c>
      <c r="D144">
        <v>1087</v>
      </c>
      <c r="E144" t="s">
        <v>662</v>
      </c>
      <c r="F144" t="s">
        <v>2244</v>
      </c>
      <c r="G144" s="7"/>
      <c r="I144">
        <v>4</v>
      </c>
      <c r="J144" t="s">
        <v>2405</v>
      </c>
      <c r="K144" s="7"/>
      <c r="L144" s="28">
        <f t="shared" si="19"/>
        <v>1.0292452830188679E-2</v>
      </c>
      <c r="M144" s="32" t="str">
        <f t="shared" si="16"/>
        <v>2023-12-11</v>
      </c>
      <c r="N144" s="30">
        <f t="shared" si="20"/>
        <v>45271</v>
      </c>
      <c r="O144" s="32" t="str">
        <f t="shared" si="17"/>
        <v>18:21</v>
      </c>
      <c r="P144" s="32" t="e">
        <f t="shared" si="18"/>
        <v>#DIV/0!</v>
      </c>
      <c r="Q144" s="148">
        <f t="shared" si="21"/>
        <v>2.3300246103363412E-2</v>
      </c>
      <c r="AD144">
        <v>0</v>
      </c>
      <c r="AE144" s="160">
        <f t="shared" si="22"/>
        <v>0</v>
      </c>
      <c r="AF144" s="160" t="e">
        <f t="shared" si="23"/>
        <v>#N/A</v>
      </c>
    </row>
    <row r="145" spans="2:32" x14ac:dyDescent="0.25">
      <c r="B145" s="9" t="s">
        <v>2029</v>
      </c>
      <c r="D145">
        <v>296</v>
      </c>
      <c r="E145" t="s">
        <v>25</v>
      </c>
      <c r="F145" t="s">
        <v>2245</v>
      </c>
      <c r="G145" s="7">
        <v>4</v>
      </c>
      <c r="H145">
        <v>20535</v>
      </c>
      <c r="I145">
        <v>2</v>
      </c>
      <c r="J145" t="s">
        <v>2406</v>
      </c>
      <c r="K145" s="7">
        <v>86700</v>
      </c>
      <c r="L145" s="28">
        <f t="shared" si="19"/>
        <v>2.8113207547169811E-3</v>
      </c>
      <c r="M145" s="32" t="str">
        <f t="shared" si="16"/>
        <v>2023-12-09</v>
      </c>
      <c r="N145" s="30">
        <f t="shared" si="20"/>
        <v>45269</v>
      </c>
      <c r="O145" s="32" t="str">
        <f t="shared" si="17"/>
        <v>09:40</v>
      </c>
      <c r="P145" s="32">
        <f t="shared" si="18"/>
        <v>4.2220598977355737</v>
      </c>
      <c r="Q145" s="148">
        <f t="shared" si="21"/>
        <v>2.3300246103363412E-2</v>
      </c>
      <c r="AD145">
        <v>0</v>
      </c>
      <c r="AE145" s="160">
        <f t="shared" si="22"/>
        <v>0</v>
      </c>
      <c r="AF145" s="160" t="e">
        <f t="shared" si="23"/>
        <v>#N/A</v>
      </c>
    </row>
    <row r="146" spans="2:32" x14ac:dyDescent="0.25">
      <c r="B146" s="9" t="s">
        <v>2030</v>
      </c>
      <c r="D146">
        <v>716</v>
      </c>
      <c r="E146" t="s">
        <v>659</v>
      </c>
      <c r="F146" t="s">
        <v>2246</v>
      </c>
      <c r="G146" s="7"/>
      <c r="I146">
        <v>3</v>
      </c>
      <c r="J146" t="s">
        <v>2407</v>
      </c>
      <c r="K146" s="7"/>
      <c r="L146" s="28">
        <f t="shared" si="19"/>
        <v>6.7830188679245283E-3</v>
      </c>
      <c r="M146" s="32" t="str">
        <f t="shared" si="16"/>
        <v>2023-12-23</v>
      </c>
      <c r="N146" s="30">
        <f t="shared" si="20"/>
        <v>45283</v>
      </c>
      <c r="O146" s="32" t="str">
        <f t="shared" si="17"/>
        <v>17:49</v>
      </c>
      <c r="P146" s="32" t="e">
        <f t="shared" si="18"/>
        <v>#DIV/0!</v>
      </c>
      <c r="Q146" s="148">
        <f t="shared" si="21"/>
        <v>2.3300246103363412E-2</v>
      </c>
      <c r="AD146">
        <v>0</v>
      </c>
      <c r="AE146" s="160">
        <f t="shared" si="22"/>
        <v>0</v>
      </c>
      <c r="AF146" s="160" t="e">
        <f t="shared" si="23"/>
        <v>#N/A</v>
      </c>
    </row>
    <row r="147" spans="2:32" x14ac:dyDescent="0.25">
      <c r="B147" s="9" t="s">
        <v>2031</v>
      </c>
      <c r="D147">
        <v>649</v>
      </c>
      <c r="E147" t="s">
        <v>25</v>
      </c>
      <c r="F147" t="s">
        <v>2247</v>
      </c>
      <c r="G147" s="7">
        <v>32.799999999999997</v>
      </c>
      <c r="H147">
        <v>16470</v>
      </c>
      <c r="I147">
        <v>10</v>
      </c>
      <c r="J147" t="s">
        <v>2408</v>
      </c>
      <c r="K147" s="7">
        <v>50321</v>
      </c>
      <c r="L147" s="28">
        <f t="shared" si="19"/>
        <v>6.216981132075472E-3</v>
      </c>
      <c r="M147" s="32" t="str">
        <f t="shared" si="16"/>
        <v>2023-12-19</v>
      </c>
      <c r="N147" s="30">
        <f t="shared" si="20"/>
        <v>45279</v>
      </c>
      <c r="O147" s="32" t="str">
        <f t="shared" si="17"/>
        <v>18:05</v>
      </c>
      <c r="P147" s="32">
        <f t="shared" si="18"/>
        <v>3.0553126897389191</v>
      </c>
      <c r="Q147" s="148">
        <f t="shared" si="21"/>
        <v>2.3300246103363412E-2</v>
      </c>
      <c r="AD147">
        <v>0</v>
      </c>
      <c r="AE147" s="160">
        <f t="shared" si="22"/>
        <v>0</v>
      </c>
      <c r="AF147" s="160" t="e">
        <f t="shared" si="23"/>
        <v>#N/A</v>
      </c>
    </row>
    <row r="148" spans="2:32" x14ac:dyDescent="0.25">
      <c r="B148" s="9" t="s">
        <v>2032</v>
      </c>
      <c r="D148">
        <v>6534</v>
      </c>
      <c r="E148" t="s">
        <v>25</v>
      </c>
      <c r="F148" t="s">
        <v>2248</v>
      </c>
      <c r="G148" s="7">
        <v>4.6660000000000004</v>
      </c>
      <c r="H148">
        <v>216883</v>
      </c>
      <c r="I148">
        <v>32</v>
      </c>
      <c r="J148" t="s">
        <v>2409</v>
      </c>
      <c r="K148" s="7">
        <v>607456</v>
      </c>
      <c r="L148" s="28">
        <f t="shared" si="19"/>
        <v>6.1943396226415093E-2</v>
      </c>
      <c r="M148" s="32" t="str">
        <f t="shared" si="16"/>
        <v>2023-12-07</v>
      </c>
      <c r="N148" s="30">
        <f t="shared" si="20"/>
        <v>45267</v>
      </c>
      <c r="O148" s="32" t="str">
        <f t="shared" si="17"/>
        <v>19:21</v>
      </c>
      <c r="P148" s="32">
        <f t="shared" si="18"/>
        <v>2.8008465393783744</v>
      </c>
      <c r="Q148" s="148">
        <f t="shared" si="21"/>
        <v>2.3300246103363412E-2</v>
      </c>
      <c r="AD148">
        <v>0</v>
      </c>
      <c r="AE148" s="160">
        <f t="shared" si="22"/>
        <v>0</v>
      </c>
      <c r="AF148" s="160" t="e">
        <f t="shared" si="23"/>
        <v>#N/A</v>
      </c>
    </row>
    <row r="149" spans="2:32" x14ac:dyDescent="0.25">
      <c r="B149" s="9" t="s">
        <v>2033</v>
      </c>
      <c r="C149" t="s">
        <v>2096</v>
      </c>
      <c r="D149">
        <v>2846</v>
      </c>
      <c r="E149" t="s">
        <v>662</v>
      </c>
      <c r="F149" t="s">
        <v>2249</v>
      </c>
      <c r="G149" s="7"/>
      <c r="I149">
        <v>14</v>
      </c>
      <c r="J149" t="s">
        <v>2410</v>
      </c>
      <c r="K149" s="7"/>
      <c r="L149" s="28">
        <f t="shared" si="19"/>
        <v>2.69811320754717E-2</v>
      </c>
      <c r="M149" s="32" t="str">
        <f t="shared" si="16"/>
        <v>2023-12-18</v>
      </c>
      <c r="N149" s="30">
        <f t="shared" si="20"/>
        <v>45278</v>
      </c>
      <c r="O149" s="32" t="str">
        <f t="shared" si="17"/>
        <v>17:32</v>
      </c>
      <c r="P149" s="32" t="e">
        <f t="shared" si="18"/>
        <v>#DIV/0!</v>
      </c>
      <c r="Q149" s="148">
        <f t="shared" si="21"/>
        <v>2.3300246103363412E-2</v>
      </c>
      <c r="AD149">
        <v>0</v>
      </c>
      <c r="AE149" s="160">
        <f t="shared" si="22"/>
        <v>0</v>
      </c>
      <c r="AF149" s="160" t="e">
        <f t="shared" si="23"/>
        <v>#N/A</v>
      </c>
    </row>
    <row r="150" spans="2:32" x14ac:dyDescent="0.25">
      <c r="B150" s="9" t="s">
        <v>2034</v>
      </c>
      <c r="D150">
        <v>293</v>
      </c>
      <c r="E150" t="s">
        <v>25</v>
      </c>
      <c r="F150" t="s">
        <v>2250</v>
      </c>
      <c r="G150" s="7">
        <v>10.009</v>
      </c>
      <c r="H150">
        <v>13867</v>
      </c>
      <c r="I150">
        <v>16</v>
      </c>
      <c r="J150" t="s">
        <v>2411</v>
      </c>
      <c r="K150" s="7">
        <v>49940</v>
      </c>
      <c r="L150" s="28">
        <f t="shared" si="19"/>
        <v>2.9150943396226417E-3</v>
      </c>
      <c r="M150" s="32" t="str">
        <f t="shared" si="16"/>
        <v>2023-12-08</v>
      </c>
      <c r="N150" s="30">
        <f t="shared" si="20"/>
        <v>45268</v>
      </c>
      <c r="O150" s="32" t="str">
        <f t="shared" si="17"/>
        <v>10:12</v>
      </c>
      <c r="P150" s="32">
        <f t="shared" si="18"/>
        <v>3.6013557366409463</v>
      </c>
      <c r="Q150" s="148">
        <f t="shared" si="21"/>
        <v>2.3300246103363412E-2</v>
      </c>
      <c r="AD150">
        <v>0</v>
      </c>
      <c r="AE150" s="160">
        <f t="shared" si="22"/>
        <v>0</v>
      </c>
      <c r="AF150" s="160" t="e">
        <f t="shared" si="23"/>
        <v>#N/A</v>
      </c>
    </row>
    <row r="151" spans="2:32" x14ac:dyDescent="0.25">
      <c r="B151" s="9" t="s">
        <v>2035</v>
      </c>
      <c r="D151">
        <v>179</v>
      </c>
      <c r="E151" t="s">
        <v>25</v>
      </c>
      <c r="F151" t="s">
        <v>2251</v>
      </c>
      <c r="G151" s="7">
        <v>12.1</v>
      </c>
      <c r="H151">
        <v>6570</v>
      </c>
      <c r="I151">
        <v>0</v>
      </c>
      <c r="J151" t="s">
        <v>2412</v>
      </c>
      <c r="K151" s="7">
        <v>31007</v>
      </c>
      <c r="L151" s="28">
        <f t="shared" si="19"/>
        <v>1.6886792452830189E-3</v>
      </c>
      <c r="M151" s="32" t="str">
        <f t="shared" si="16"/>
        <v>2023-12-14</v>
      </c>
      <c r="N151" s="30">
        <f t="shared" si="20"/>
        <v>45274</v>
      </c>
      <c r="O151" s="32" t="str">
        <f t="shared" si="17"/>
        <v>19:34</v>
      </c>
      <c r="P151" s="32">
        <f t="shared" si="18"/>
        <v>4.719482496194825</v>
      </c>
      <c r="Q151" s="148">
        <f t="shared" si="21"/>
        <v>2.3300246103363412E-2</v>
      </c>
      <c r="AD151">
        <v>0</v>
      </c>
      <c r="AE151" s="160">
        <f t="shared" si="22"/>
        <v>0</v>
      </c>
      <c r="AF151" s="160" t="e">
        <f t="shared" si="23"/>
        <v>#N/A</v>
      </c>
    </row>
    <row r="152" spans="2:32" x14ac:dyDescent="0.25">
      <c r="B152" s="9" t="s">
        <v>2036</v>
      </c>
      <c r="D152">
        <v>2121</v>
      </c>
      <c r="E152" t="s">
        <v>659</v>
      </c>
      <c r="F152" t="s">
        <v>2252</v>
      </c>
      <c r="G152" s="7"/>
      <c r="I152">
        <v>6</v>
      </c>
      <c r="J152" t="s">
        <v>2413</v>
      </c>
      <c r="K152" s="7"/>
      <c r="L152" s="28">
        <f t="shared" si="19"/>
        <v>2.0066037735849057E-2</v>
      </c>
      <c r="M152" s="32" t="str">
        <f t="shared" si="16"/>
        <v>2023-12-17</v>
      </c>
      <c r="N152" s="30">
        <f t="shared" si="20"/>
        <v>45277</v>
      </c>
      <c r="O152" s="32" t="str">
        <f t="shared" si="17"/>
        <v>08:26</v>
      </c>
      <c r="P152" s="32" t="e">
        <f t="shared" si="18"/>
        <v>#DIV/0!</v>
      </c>
      <c r="Q152" s="148">
        <f t="shared" si="21"/>
        <v>2.3300246103363412E-2</v>
      </c>
      <c r="AD152">
        <v>0</v>
      </c>
      <c r="AE152" s="160">
        <f t="shared" si="22"/>
        <v>0</v>
      </c>
      <c r="AF152" s="160" t="e">
        <f t="shared" si="23"/>
        <v>#N/A</v>
      </c>
    </row>
    <row r="153" spans="2:32" x14ac:dyDescent="0.25">
      <c r="B153" s="9" t="s">
        <v>2037</v>
      </c>
      <c r="C153" t="s">
        <v>2097</v>
      </c>
      <c r="D153">
        <v>2359</v>
      </c>
      <c r="E153" t="s">
        <v>662</v>
      </c>
      <c r="F153" t="s">
        <v>2253</v>
      </c>
      <c r="G153" s="7"/>
      <c r="I153">
        <v>35</v>
      </c>
      <c r="J153" t="s">
        <v>2414</v>
      </c>
      <c r="K153" s="7"/>
      <c r="L153" s="28">
        <f t="shared" si="19"/>
        <v>2.2584905660377359E-2</v>
      </c>
      <c r="M153" s="32" t="str">
        <f t="shared" si="16"/>
        <v>2023-12-12</v>
      </c>
      <c r="N153" s="30">
        <f t="shared" si="20"/>
        <v>45272</v>
      </c>
      <c r="O153" s="32" t="str">
        <f t="shared" si="17"/>
        <v>09:54</v>
      </c>
      <c r="P153" s="32" t="e">
        <f t="shared" si="18"/>
        <v>#DIV/0!</v>
      </c>
      <c r="Q153" s="148">
        <f t="shared" si="21"/>
        <v>2.3300246103363412E-2</v>
      </c>
      <c r="AD153">
        <v>0</v>
      </c>
      <c r="AE153" s="160">
        <f t="shared" si="22"/>
        <v>0</v>
      </c>
      <c r="AF153" s="160" t="e">
        <f t="shared" si="23"/>
        <v>#N/A</v>
      </c>
    </row>
    <row r="154" spans="2:32" x14ac:dyDescent="0.25">
      <c r="B154" s="9" t="s">
        <v>2038</v>
      </c>
      <c r="C154" t="s">
        <v>2098</v>
      </c>
      <c r="D154">
        <v>124</v>
      </c>
      <c r="E154" t="s">
        <v>662</v>
      </c>
      <c r="F154" t="s">
        <v>2254</v>
      </c>
      <c r="G154" s="7"/>
      <c r="I154">
        <v>7</v>
      </c>
      <c r="J154" t="s">
        <v>2415</v>
      </c>
      <c r="K154" s="7"/>
      <c r="L154" s="28">
        <f t="shared" si="19"/>
        <v>1.2358490566037736E-3</v>
      </c>
      <c r="M154" s="32" t="str">
        <f t="shared" si="16"/>
        <v>2023-12-15</v>
      </c>
      <c r="N154" s="30">
        <f t="shared" si="20"/>
        <v>45275</v>
      </c>
      <c r="O154" s="32" t="str">
        <f t="shared" si="17"/>
        <v>17:37</v>
      </c>
      <c r="P154" s="32" t="e">
        <f t="shared" si="18"/>
        <v>#DIV/0!</v>
      </c>
      <c r="Q154" s="148">
        <f t="shared" si="21"/>
        <v>2.3300246103363412E-2</v>
      </c>
      <c r="AD154">
        <v>0</v>
      </c>
      <c r="AE154" s="160">
        <f t="shared" si="22"/>
        <v>0</v>
      </c>
      <c r="AF154" s="160" t="e">
        <f t="shared" si="23"/>
        <v>#N/A</v>
      </c>
    </row>
    <row r="155" spans="2:32" x14ac:dyDescent="0.25">
      <c r="B155" s="9" t="s">
        <v>2039</v>
      </c>
      <c r="D155">
        <v>415</v>
      </c>
      <c r="E155" t="s">
        <v>659</v>
      </c>
      <c r="F155" t="s">
        <v>2255</v>
      </c>
      <c r="G155" s="7"/>
      <c r="I155">
        <v>7</v>
      </c>
      <c r="J155" t="s">
        <v>2416</v>
      </c>
      <c r="K155" s="7"/>
      <c r="L155" s="28">
        <f t="shared" si="19"/>
        <v>3.9811320754716984E-3</v>
      </c>
      <c r="M155" s="32" t="str">
        <f t="shared" si="16"/>
        <v>2023-12-19</v>
      </c>
      <c r="N155" s="30">
        <f t="shared" si="20"/>
        <v>45279</v>
      </c>
      <c r="O155" s="32" t="str">
        <f t="shared" si="17"/>
        <v>08:14</v>
      </c>
      <c r="P155" s="32" t="e">
        <f t="shared" si="18"/>
        <v>#DIV/0!</v>
      </c>
      <c r="Q155" s="148">
        <f t="shared" si="21"/>
        <v>2.3300246103363412E-2</v>
      </c>
      <c r="AD155">
        <v>0</v>
      </c>
      <c r="AE155" s="160">
        <f t="shared" si="22"/>
        <v>0</v>
      </c>
      <c r="AF155" s="160" t="e">
        <f t="shared" si="23"/>
        <v>#N/A</v>
      </c>
    </row>
    <row r="156" spans="2:32" x14ac:dyDescent="0.25">
      <c r="B156" s="9" t="s">
        <v>2040</v>
      </c>
      <c r="C156" t="s">
        <v>2099</v>
      </c>
      <c r="D156">
        <v>6390</v>
      </c>
      <c r="E156" t="s">
        <v>662</v>
      </c>
      <c r="F156" t="s">
        <v>2256</v>
      </c>
      <c r="G156" s="7"/>
      <c r="I156">
        <v>125</v>
      </c>
      <c r="J156" t="s">
        <v>2417</v>
      </c>
      <c r="K156" s="7"/>
      <c r="L156" s="28">
        <f t="shared" si="19"/>
        <v>6.1462264150943399E-2</v>
      </c>
      <c r="M156" s="32" t="str">
        <f t="shared" si="16"/>
        <v>2024-01-01</v>
      </c>
      <c r="N156" s="30">
        <f t="shared" si="20"/>
        <v>45292</v>
      </c>
      <c r="O156" s="32" t="str">
        <f t="shared" si="17"/>
        <v>07:45</v>
      </c>
      <c r="P156" s="32" t="e">
        <f t="shared" si="18"/>
        <v>#DIV/0!</v>
      </c>
      <c r="Q156" s="148">
        <f t="shared" si="21"/>
        <v>2.3300246103363412E-2</v>
      </c>
      <c r="AD156">
        <v>0</v>
      </c>
      <c r="AE156" s="160">
        <f t="shared" si="22"/>
        <v>0</v>
      </c>
      <c r="AF156" s="160" t="e">
        <f t="shared" si="23"/>
        <v>#N/A</v>
      </c>
    </row>
    <row r="157" spans="2:32" x14ac:dyDescent="0.25">
      <c r="B157" s="9" t="s">
        <v>2041</v>
      </c>
      <c r="D157">
        <v>15493</v>
      </c>
      <c r="E157" t="s">
        <v>25</v>
      </c>
      <c r="F157" t="s">
        <v>2257</v>
      </c>
      <c r="G157" s="7">
        <v>23.465</v>
      </c>
      <c r="H157">
        <v>424143</v>
      </c>
      <c r="I157">
        <v>171</v>
      </c>
      <c r="J157" t="s">
        <v>2418</v>
      </c>
      <c r="K157" s="7">
        <v>863260</v>
      </c>
      <c r="L157" s="28">
        <f t="shared" si="19"/>
        <v>0.14777358490566037</v>
      </c>
      <c r="M157" s="32" t="str">
        <f t="shared" si="16"/>
        <v>2023-12-16</v>
      </c>
      <c r="N157" s="30">
        <f t="shared" si="20"/>
        <v>45276</v>
      </c>
      <c r="O157" s="32" t="str">
        <f t="shared" si="17"/>
        <v>16:36</v>
      </c>
      <c r="P157" s="32">
        <f t="shared" si="18"/>
        <v>2.0353041309181101</v>
      </c>
      <c r="Q157" s="148">
        <f t="shared" si="21"/>
        <v>2.3300246103363412E-2</v>
      </c>
      <c r="AD157">
        <v>0</v>
      </c>
      <c r="AE157" s="160">
        <f t="shared" si="22"/>
        <v>0</v>
      </c>
      <c r="AF157" s="160" t="e">
        <f t="shared" si="23"/>
        <v>#N/A</v>
      </c>
    </row>
    <row r="158" spans="2:32" x14ac:dyDescent="0.25">
      <c r="B158" s="9" t="s">
        <v>2042</v>
      </c>
      <c r="C158" t="s">
        <v>2100</v>
      </c>
      <c r="D158">
        <v>186</v>
      </c>
      <c r="E158" t="s">
        <v>662</v>
      </c>
      <c r="F158" t="s">
        <v>2258</v>
      </c>
      <c r="G158" s="7"/>
      <c r="I158">
        <v>4</v>
      </c>
      <c r="J158" t="s">
        <v>2419</v>
      </c>
      <c r="K158" s="7"/>
      <c r="L158" s="28">
        <f t="shared" si="19"/>
        <v>1.7924528301886792E-3</v>
      </c>
      <c r="M158" s="32" t="str">
        <f t="shared" si="16"/>
        <v>2023-12-06</v>
      </c>
      <c r="N158" s="30">
        <f t="shared" si="20"/>
        <v>45266</v>
      </c>
      <c r="O158" s="32" t="str">
        <f t="shared" si="17"/>
        <v>18:05</v>
      </c>
      <c r="P158" s="32" t="e">
        <f t="shared" si="18"/>
        <v>#DIV/0!</v>
      </c>
      <c r="Q158" s="148">
        <f t="shared" si="21"/>
        <v>2.3300246103363412E-2</v>
      </c>
      <c r="AD158">
        <v>0</v>
      </c>
      <c r="AE158" s="160">
        <f t="shared" si="22"/>
        <v>0</v>
      </c>
      <c r="AF158" s="160" t="e">
        <f t="shared" si="23"/>
        <v>#N/A</v>
      </c>
    </row>
    <row r="159" spans="2:32" x14ac:dyDescent="0.25">
      <c r="B159" s="9" t="s">
        <v>2043</v>
      </c>
      <c r="D159">
        <v>374</v>
      </c>
      <c r="E159" t="s">
        <v>25</v>
      </c>
      <c r="F159" t="s">
        <v>2259</v>
      </c>
      <c r="G159" s="7">
        <v>7.4</v>
      </c>
      <c r="H159">
        <v>11459</v>
      </c>
      <c r="I159">
        <v>3</v>
      </c>
      <c r="J159" t="s">
        <v>2420</v>
      </c>
      <c r="K159" s="7">
        <v>41311</v>
      </c>
      <c r="L159" s="28">
        <f t="shared" si="19"/>
        <v>3.5566037735849055E-3</v>
      </c>
      <c r="M159" s="32" t="str">
        <f t="shared" si="16"/>
        <v>2023-12-02</v>
      </c>
      <c r="N159" s="30">
        <f t="shared" si="20"/>
        <v>45262</v>
      </c>
      <c r="O159" s="32" t="str">
        <f t="shared" si="17"/>
        <v>06:30</v>
      </c>
      <c r="P159" s="32">
        <f t="shared" si="18"/>
        <v>3.6051138842830963</v>
      </c>
      <c r="Q159" s="148">
        <f t="shared" si="21"/>
        <v>2.3300246103363412E-2</v>
      </c>
      <c r="AD159">
        <v>0</v>
      </c>
      <c r="AE159" s="160">
        <f t="shared" si="22"/>
        <v>0</v>
      </c>
      <c r="AF159" s="160" t="e">
        <f t="shared" si="23"/>
        <v>#N/A</v>
      </c>
    </row>
    <row r="160" spans="2:32" x14ac:dyDescent="0.25">
      <c r="B160" s="9" t="s">
        <v>2044</v>
      </c>
      <c r="C160" t="s">
        <v>2101</v>
      </c>
      <c r="D160">
        <v>1309</v>
      </c>
      <c r="E160" t="s">
        <v>662</v>
      </c>
      <c r="F160" t="s">
        <v>2260</v>
      </c>
      <c r="G160" s="7"/>
      <c r="I160">
        <v>22</v>
      </c>
      <c r="J160" t="s">
        <v>2421</v>
      </c>
      <c r="K160" s="7"/>
      <c r="L160" s="28">
        <f t="shared" si="19"/>
        <v>1.2556603773584906E-2</v>
      </c>
      <c r="M160" s="32" t="str">
        <f t="shared" si="16"/>
        <v>2023-12-05</v>
      </c>
      <c r="N160" s="30">
        <f t="shared" si="20"/>
        <v>45265</v>
      </c>
      <c r="O160" s="32" t="str">
        <f t="shared" si="17"/>
        <v>17:55</v>
      </c>
      <c r="P160" s="32" t="e">
        <f t="shared" si="18"/>
        <v>#DIV/0!</v>
      </c>
      <c r="Q160" s="148">
        <f t="shared" si="21"/>
        <v>2.3300246103363412E-2</v>
      </c>
      <c r="AD160">
        <v>0</v>
      </c>
      <c r="AE160" s="160">
        <f t="shared" si="22"/>
        <v>0</v>
      </c>
      <c r="AF160" s="160" t="e">
        <f t="shared" si="23"/>
        <v>#N/A</v>
      </c>
    </row>
    <row r="161" spans="2:32" x14ac:dyDescent="0.25">
      <c r="B161" s="9" t="s">
        <v>2045</v>
      </c>
      <c r="D161">
        <v>1325</v>
      </c>
      <c r="E161" t="s">
        <v>659</v>
      </c>
      <c r="F161" t="s">
        <v>2261</v>
      </c>
      <c r="G161" s="7"/>
      <c r="I161">
        <v>34</v>
      </c>
      <c r="J161" t="s">
        <v>2422</v>
      </c>
      <c r="K161" s="7"/>
      <c r="L161" s="28">
        <f t="shared" si="19"/>
        <v>1.2820754716981133E-2</v>
      </c>
      <c r="M161" s="32" t="str">
        <f t="shared" si="16"/>
        <v>2023-12-04</v>
      </c>
      <c r="N161" s="30">
        <f t="shared" si="20"/>
        <v>45264</v>
      </c>
      <c r="O161" s="32" t="str">
        <f t="shared" si="17"/>
        <v>17:58</v>
      </c>
      <c r="P161" s="32" t="e">
        <f t="shared" si="18"/>
        <v>#DIV/0!</v>
      </c>
      <c r="Q161" s="148">
        <f t="shared" si="21"/>
        <v>2.3300246103363412E-2</v>
      </c>
      <c r="AD161">
        <v>0</v>
      </c>
      <c r="AE161" s="160">
        <f t="shared" si="22"/>
        <v>0</v>
      </c>
      <c r="AF161" s="160" t="e">
        <f t="shared" si="23"/>
        <v>#N/A</v>
      </c>
    </row>
    <row r="162" spans="2:32" x14ac:dyDescent="0.25">
      <c r="B162" s="9" t="s">
        <v>2046</v>
      </c>
      <c r="D162">
        <v>334</v>
      </c>
      <c r="E162" t="s">
        <v>25</v>
      </c>
      <c r="F162" t="s">
        <v>2262</v>
      </c>
      <c r="G162" s="7">
        <v>10.039999999999999</v>
      </c>
      <c r="H162">
        <v>9448</v>
      </c>
      <c r="I162">
        <v>1</v>
      </c>
      <c r="J162" t="s">
        <v>2423</v>
      </c>
      <c r="K162" s="7">
        <v>48147</v>
      </c>
      <c r="L162" s="28">
        <f t="shared" si="19"/>
        <v>3.160377358490566E-3</v>
      </c>
      <c r="M162" s="32" t="str">
        <f t="shared" si="16"/>
        <v>2023-12-01</v>
      </c>
      <c r="N162" s="30">
        <f t="shared" si="20"/>
        <v>45261</v>
      </c>
      <c r="O162" s="32" t="str">
        <f t="shared" si="17"/>
        <v>12:20</v>
      </c>
      <c r="P162" s="32">
        <f t="shared" si="18"/>
        <v>5.0959991532599496</v>
      </c>
      <c r="Q162" s="148">
        <f t="shared" si="21"/>
        <v>2.3300246103363412E-2</v>
      </c>
      <c r="AD162">
        <v>0</v>
      </c>
      <c r="AE162" s="160">
        <f t="shared" si="22"/>
        <v>0</v>
      </c>
      <c r="AF162" s="160" t="e">
        <f>IF(NOT(AE162=0),AE162,NA())</f>
        <v>#N/A</v>
      </c>
    </row>
    <row r="163" spans="2:32" x14ac:dyDescent="0.25">
      <c r="M163" s="32"/>
      <c r="N163" s="30"/>
      <c r="O163" s="32"/>
      <c r="P163" s="32"/>
    </row>
  </sheetData>
  <autoFilter ref="A1:J162" xr:uid="{00000000-0009-0000-0000-000009000000}"/>
  <mergeCells count="1">
    <mergeCell ref="Z13:AB13"/>
  </mergeCells>
  <hyperlinks>
    <hyperlink ref="C10"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A1:AD190"/>
  <sheetViews>
    <sheetView topLeftCell="J1" workbookViewId="0">
      <selection activeCell="Y12" sqref="Y12"/>
    </sheetView>
  </sheetViews>
  <sheetFormatPr defaultColWidth="9" defaultRowHeight="15" x14ac:dyDescent="0.25"/>
  <cols>
    <col min="2" max="2" width="14.28515625" customWidth="1"/>
    <col min="3" max="3" width="15.28515625" customWidth="1"/>
    <col min="4" max="4" width="18.7109375" customWidth="1"/>
    <col min="5" max="5" width="14.140625" customWidth="1"/>
    <col min="6" max="6" width="14" customWidth="1"/>
    <col min="7" max="7" width="15.42578125" customWidth="1"/>
    <col min="8" max="8" width="18.7109375" customWidth="1"/>
    <col min="9" max="9" width="17" customWidth="1"/>
    <col min="10" max="10" width="17.42578125" customWidth="1"/>
    <col min="11" max="11" width="14.5703125" customWidth="1"/>
    <col min="13" max="13" width="9.140625" style="28" bestFit="1" customWidth="1"/>
    <col min="14" max="14" width="9" style="31"/>
    <col min="15" max="15" width="10" style="35" bestFit="1" customWidth="1"/>
    <col min="16" max="18" width="9" style="31"/>
    <col min="19" max="19" width="12.5703125" style="31" customWidth="1"/>
    <col min="20" max="20" width="14" style="31" customWidth="1"/>
    <col min="21" max="21" width="9.85546875" style="31" bestFit="1" customWidth="1"/>
    <col min="22" max="22" width="11" style="31" customWidth="1"/>
    <col min="23" max="23" width="9" style="31"/>
    <col min="24" max="24" width="9.85546875" style="31" bestFit="1" customWidth="1"/>
    <col min="25" max="25" width="9" style="31"/>
  </cols>
  <sheetData>
    <row r="1" spans="1:30" x14ac:dyDescent="0.25">
      <c r="A1" t="s">
        <v>1055</v>
      </c>
      <c r="B1" t="s">
        <v>501</v>
      </c>
      <c r="C1" t="s">
        <v>577</v>
      </c>
      <c r="D1" t="s">
        <v>658</v>
      </c>
      <c r="E1" t="s">
        <v>660</v>
      </c>
      <c r="F1" t="s">
        <v>661</v>
      </c>
      <c r="G1" s="43" t="s">
        <v>663</v>
      </c>
      <c r="H1" t="s">
        <v>853</v>
      </c>
      <c r="I1" t="s">
        <v>854</v>
      </c>
      <c r="J1" t="s">
        <v>855</v>
      </c>
      <c r="K1" t="s">
        <v>856</v>
      </c>
      <c r="L1" s="7" t="s">
        <v>4470</v>
      </c>
      <c r="M1" s="12" t="s">
        <v>4260</v>
      </c>
      <c r="N1" s="24" t="s">
        <v>4262</v>
      </c>
      <c r="O1" s="34" t="s">
        <v>4263</v>
      </c>
      <c r="P1" s="24" t="s">
        <v>4261</v>
      </c>
      <c r="Q1" s="24" t="s">
        <v>4473</v>
      </c>
      <c r="R1" s="24"/>
      <c r="S1" s="24" t="s">
        <v>412</v>
      </c>
      <c r="T1" s="24" t="s">
        <v>413</v>
      </c>
      <c r="U1" s="24" t="s">
        <v>414</v>
      </c>
      <c r="V1" s="24" t="s">
        <v>416</v>
      </c>
      <c r="W1" s="24" t="s">
        <v>15</v>
      </c>
      <c r="X1" s="24" t="s">
        <v>4465</v>
      </c>
      <c r="Z1" s="24" t="s">
        <v>4504</v>
      </c>
    </row>
    <row r="2" spans="1:30" x14ac:dyDescent="0.25">
      <c r="B2" t="s">
        <v>225</v>
      </c>
      <c r="C2" t="s">
        <v>578</v>
      </c>
      <c r="D2" t="s">
        <v>659</v>
      </c>
      <c r="E2">
        <v>299</v>
      </c>
      <c r="F2" t="s">
        <v>662</v>
      </c>
      <c r="G2" t="s">
        <v>664</v>
      </c>
      <c r="J2">
        <v>30</v>
      </c>
      <c r="K2" t="s">
        <v>857</v>
      </c>
      <c r="L2" s="7"/>
      <c r="M2" s="28">
        <f>((E2+J2)/$X$2)*100%</f>
        <v>3.8389731621936989E-3</v>
      </c>
      <c r="N2" s="32" t="str">
        <f>LEFT(K2,10)</f>
        <v>2024-06-08</v>
      </c>
      <c r="O2" s="30">
        <f>DATE(LEFT(N2,4),MID(N2,6,2),RIGHT(N2,2))</f>
        <v>45451</v>
      </c>
      <c r="P2" s="32" t="str">
        <f>MID(K2,12,5)</f>
        <v>10:00</v>
      </c>
      <c r="Q2" s="32" t="e">
        <f>L2/I2</f>
        <v>#DIV/0!</v>
      </c>
      <c r="R2" s="148">
        <f>$T$2</f>
        <v>5.6635365153451496E-3</v>
      </c>
      <c r="S2" s="31">
        <f>SUM(E:E,J:J)</f>
        <v>91734</v>
      </c>
      <c r="T2" s="28">
        <f>(S2/X2*100%)/T14</f>
        <v>5.6635365153451496E-3</v>
      </c>
      <c r="V2" s="28">
        <f>SUM(J:J)/S2</f>
        <v>0.16905400396799442</v>
      </c>
      <c r="W2" s="28">
        <f>SUM(E:E)/S2</f>
        <v>0.83094599603200558</v>
      </c>
      <c r="X2" s="31">
        <v>85700</v>
      </c>
      <c r="Z2">
        <v>0</v>
      </c>
    </row>
    <row r="3" spans="1:30" x14ac:dyDescent="0.25">
      <c r="B3" t="s">
        <v>230</v>
      </c>
      <c r="E3">
        <v>324</v>
      </c>
      <c r="F3" t="s">
        <v>25</v>
      </c>
      <c r="G3" t="s">
        <v>665</v>
      </c>
      <c r="H3">
        <v>19.733000000000001</v>
      </c>
      <c r="I3">
        <v>10035</v>
      </c>
      <c r="J3">
        <v>65</v>
      </c>
      <c r="K3" t="s">
        <v>858</v>
      </c>
      <c r="L3" s="7">
        <v>33948</v>
      </c>
      <c r="M3" s="28">
        <f t="shared" ref="M3:M66" si="0">((E3+J3)/$X$2)*100%</f>
        <v>4.539089848308051E-3</v>
      </c>
      <c r="N3" s="32" t="str">
        <f t="shared" ref="N3:N66" si="1">LEFT(K3,10)</f>
        <v>2024-06-03</v>
      </c>
      <c r="O3" s="30">
        <f t="shared" ref="O3:O66" si="2">DATE(LEFT(N3,4),MID(N3,6,2),RIGHT(N3,2))</f>
        <v>45446</v>
      </c>
      <c r="P3" s="32" t="str">
        <f t="shared" ref="P3:P66" si="3">MID(K3,12,5)</f>
        <v>08:00</v>
      </c>
      <c r="Q3" s="32">
        <f>L3/I3</f>
        <v>3.3829596412556056</v>
      </c>
      <c r="R3" s="148">
        <f t="shared" ref="R3:R66" si="4">$T$2</f>
        <v>5.6635365153451496E-3</v>
      </c>
    </row>
    <row r="4" spans="1:30" x14ac:dyDescent="0.25">
      <c r="B4" t="s">
        <v>228</v>
      </c>
      <c r="E4">
        <v>201</v>
      </c>
      <c r="F4" t="s">
        <v>25</v>
      </c>
      <c r="G4" t="s">
        <v>666</v>
      </c>
      <c r="H4">
        <v>19.866</v>
      </c>
      <c r="I4">
        <v>4034</v>
      </c>
      <c r="J4">
        <v>35</v>
      </c>
      <c r="K4" t="s">
        <v>859</v>
      </c>
      <c r="L4" s="7">
        <v>16155</v>
      </c>
      <c r="M4" s="28">
        <f t="shared" si="0"/>
        <v>2.7537922987164527E-3</v>
      </c>
      <c r="N4" s="32" t="str">
        <f t="shared" si="1"/>
        <v>2024-06-05</v>
      </c>
      <c r="O4" s="30">
        <f t="shared" si="2"/>
        <v>45448</v>
      </c>
      <c r="P4" s="32" t="str">
        <f t="shared" si="3"/>
        <v>08:01</v>
      </c>
      <c r="Q4" s="32">
        <f t="shared" ref="Q4:Q66" si="5">L4/I4</f>
        <v>4.0047099652949925</v>
      </c>
      <c r="R4" s="148">
        <f t="shared" si="4"/>
        <v>5.6635365153451496E-3</v>
      </c>
    </row>
    <row r="5" spans="1:30" x14ac:dyDescent="0.25">
      <c r="B5" t="s">
        <v>502</v>
      </c>
      <c r="E5">
        <v>361</v>
      </c>
      <c r="F5" t="s">
        <v>25</v>
      </c>
      <c r="G5" t="s">
        <v>667</v>
      </c>
      <c r="H5">
        <v>16.632999999999999</v>
      </c>
      <c r="I5">
        <v>6334</v>
      </c>
      <c r="J5">
        <v>65</v>
      </c>
      <c r="K5" t="s">
        <v>860</v>
      </c>
      <c r="L5" s="7">
        <v>22402</v>
      </c>
      <c r="M5" s="28">
        <f t="shared" si="0"/>
        <v>4.9708284714119018E-3</v>
      </c>
      <c r="N5" s="32" t="str">
        <f t="shared" si="1"/>
        <v>2024-06-11</v>
      </c>
      <c r="O5" s="30">
        <f t="shared" si="2"/>
        <v>45454</v>
      </c>
      <c r="P5" s="32" t="str">
        <f t="shared" si="3"/>
        <v>07:59</v>
      </c>
      <c r="Q5" s="32">
        <f t="shared" si="5"/>
        <v>3.5367856015156298</v>
      </c>
      <c r="R5" s="148">
        <f t="shared" si="4"/>
        <v>5.6635365153451496E-3</v>
      </c>
      <c r="U5" s="31" t="s">
        <v>4520</v>
      </c>
      <c r="V5" s="31">
        <f>S7+W7</f>
        <v>189</v>
      </c>
    </row>
    <row r="6" spans="1:30" x14ac:dyDescent="0.25">
      <c r="B6" t="s">
        <v>503</v>
      </c>
      <c r="C6" t="s">
        <v>579</v>
      </c>
      <c r="D6" t="s">
        <v>659</v>
      </c>
      <c r="E6">
        <v>345</v>
      </c>
      <c r="F6" t="s">
        <v>662</v>
      </c>
      <c r="G6" t="s">
        <v>668</v>
      </c>
      <c r="J6">
        <v>46</v>
      </c>
      <c r="K6" t="s">
        <v>861</v>
      </c>
      <c r="L6" s="7"/>
      <c r="M6" s="28">
        <f t="shared" si="0"/>
        <v>4.5624270711785301E-3</v>
      </c>
      <c r="N6" s="32" t="str">
        <f t="shared" si="1"/>
        <v>2024-06-06</v>
      </c>
      <c r="O6" s="30">
        <f t="shared" si="2"/>
        <v>45449</v>
      </c>
      <c r="P6" s="32" t="str">
        <f t="shared" si="3"/>
        <v>08:00</v>
      </c>
      <c r="Q6" s="32" t="e">
        <f t="shared" si="5"/>
        <v>#DIV/0!</v>
      </c>
      <c r="R6" s="148">
        <f t="shared" si="4"/>
        <v>5.6635365153451496E-3</v>
      </c>
    </row>
    <row r="7" spans="1:30" x14ac:dyDescent="0.25">
      <c r="B7" t="s">
        <v>229</v>
      </c>
      <c r="C7" t="s">
        <v>580</v>
      </c>
      <c r="D7" t="s">
        <v>659</v>
      </c>
      <c r="E7">
        <v>225</v>
      </c>
      <c r="F7" t="s">
        <v>662</v>
      </c>
      <c r="G7" t="s">
        <v>669</v>
      </c>
      <c r="J7">
        <v>34</v>
      </c>
      <c r="K7" t="s">
        <v>862</v>
      </c>
      <c r="L7" s="7"/>
      <c r="M7" s="28">
        <f t="shared" si="0"/>
        <v>3.0221703617269546E-3</v>
      </c>
      <c r="N7" s="32" t="str">
        <f t="shared" si="1"/>
        <v>2024-06-04</v>
      </c>
      <c r="O7" s="30">
        <f t="shared" si="2"/>
        <v>45447</v>
      </c>
      <c r="P7" s="32" t="str">
        <f t="shared" si="3"/>
        <v>08:01</v>
      </c>
      <c r="Q7" s="32" t="e">
        <f t="shared" si="5"/>
        <v>#DIV/0!</v>
      </c>
      <c r="R7" s="148">
        <f t="shared" si="4"/>
        <v>5.6635365153451496E-3</v>
      </c>
      <c r="S7" s="169">
        <f>COUNTIFS(M2:M200,"&gt;0,57%")</f>
        <v>55</v>
      </c>
      <c r="T7" s="169" t="s">
        <v>4518</v>
      </c>
      <c r="U7" s="169"/>
      <c r="V7" s="169"/>
      <c r="W7" s="169">
        <f>COUNTIFS(M2:M200,"&lt;0,57%")</f>
        <v>134</v>
      </c>
      <c r="X7" s="169" t="s">
        <v>4519</v>
      </c>
    </row>
    <row r="8" spans="1:30" x14ac:dyDescent="0.25">
      <c r="B8" t="s">
        <v>223</v>
      </c>
      <c r="C8" t="s">
        <v>581</v>
      </c>
      <c r="D8" t="s">
        <v>659</v>
      </c>
      <c r="E8">
        <v>214</v>
      </c>
      <c r="F8" t="s">
        <v>662</v>
      </c>
      <c r="G8" t="s">
        <v>670</v>
      </c>
      <c r="J8">
        <v>28</v>
      </c>
      <c r="K8" t="s">
        <v>863</v>
      </c>
      <c r="L8" s="7"/>
      <c r="M8" s="28">
        <f t="shared" si="0"/>
        <v>2.8238039673278881E-3</v>
      </c>
      <c r="N8" s="32" t="str">
        <f t="shared" si="1"/>
        <v>2024-06-10</v>
      </c>
      <c r="O8" s="30">
        <f t="shared" si="2"/>
        <v>45453</v>
      </c>
      <c r="P8" s="32" t="str">
        <f t="shared" si="3"/>
        <v>08:00</v>
      </c>
      <c r="Q8" s="32" t="e">
        <f t="shared" si="5"/>
        <v>#DIV/0!</v>
      </c>
      <c r="R8" s="148">
        <f t="shared" si="4"/>
        <v>5.6635365153451496E-3</v>
      </c>
      <c r="S8" s="169">
        <f>COUNTIFS(L2:L200,"&gt;0,57%",AC2:AC200,1)</f>
        <v>0</v>
      </c>
      <c r="T8" s="169" t="s">
        <v>4514</v>
      </c>
      <c r="U8" s="169"/>
      <c r="V8" s="169"/>
      <c r="W8" s="169">
        <f>COUNTIFS(L2:L200,"&lt;0,57%",AC2:AC200,1)</f>
        <v>0</v>
      </c>
      <c r="X8" s="169" t="s">
        <v>4516</v>
      </c>
    </row>
    <row r="9" spans="1:30" x14ac:dyDescent="0.25">
      <c r="B9" t="s">
        <v>504</v>
      </c>
      <c r="E9">
        <v>614</v>
      </c>
      <c r="F9" t="s">
        <v>25</v>
      </c>
      <c r="G9" t="s">
        <v>671</v>
      </c>
      <c r="H9">
        <v>28.8</v>
      </c>
      <c r="I9">
        <v>14443</v>
      </c>
      <c r="J9">
        <v>84</v>
      </c>
      <c r="K9" t="s">
        <v>864</v>
      </c>
      <c r="L9" s="7">
        <v>48315</v>
      </c>
      <c r="M9" s="28">
        <f t="shared" si="0"/>
        <v>8.144690781796967E-3</v>
      </c>
      <c r="N9" s="32" t="str">
        <f t="shared" si="1"/>
        <v>2024-06-07</v>
      </c>
      <c r="O9" s="30">
        <f t="shared" si="2"/>
        <v>45450</v>
      </c>
      <c r="P9" s="32" t="str">
        <f t="shared" si="3"/>
        <v>08:01</v>
      </c>
      <c r="Q9" s="32">
        <f t="shared" si="5"/>
        <v>3.3452191372983453</v>
      </c>
      <c r="R9" s="148">
        <f t="shared" si="4"/>
        <v>5.6635365153451496E-3</v>
      </c>
      <c r="S9" s="169">
        <f>COUNTIFS(L2:L200,"&gt;0,57%",AC2:AC200,0)</f>
        <v>0</v>
      </c>
      <c r="T9" s="177" t="s">
        <v>4515</v>
      </c>
      <c r="U9" s="169"/>
      <c r="V9" s="177"/>
      <c r="W9" s="177">
        <f>COUNTIFS(L2:L200,"&lt;0,57%%",AC2:AC200,0)</f>
        <v>0</v>
      </c>
      <c r="X9" s="177" t="s">
        <v>4517</v>
      </c>
    </row>
    <row r="10" spans="1:30" x14ac:dyDescent="0.25">
      <c r="B10" t="s">
        <v>232</v>
      </c>
      <c r="E10">
        <v>492</v>
      </c>
      <c r="F10" t="s">
        <v>659</v>
      </c>
      <c r="G10" t="s">
        <v>672</v>
      </c>
      <c r="J10">
        <v>80</v>
      </c>
      <c r="K10" t="s">
        <v>865</v>
      </c>
      <c r="L10" s="7"/>
      <c r="M10" s="28">
        <f t="shared" si="0"/>
        <v>6.6744457409568265E-3</v>
      </c>
      <c r="N10" s="32" t="str">
        <f t="shared" si="1"/>
        <v>2024-06-01</v>
      </c>
      <c r="O10" s="30">
        <f t="shared" si="2"/>
        <v>45444</v>
      </c>
      <c r="P10" s="32" t="str">
        <f t="shared" si="3"/>
        <v>10:00</v>
      </c>
      <c r="Q10" s="32" t="e">
        <f t="shared" si="5"/>
        <v>#DIV/0!</v>
      </c>
      <c r="R10" s="148">
        <f t="shared" si="4"/>
        <v>5.6635365153451496E-3</v>
      </c>
    </row>
    <row r="11" spans="1:30" x14ac:dyDescent="0.25">
      <c r="B11" t="s">
        <v>505</v>
      </c>
      <c r="E11">
        <v>259</v>
      </c>
      <c r="F11" t="s">
        <v>25</v>
      </c>
      <c r="G11" t="s">
        <v>673</v>
      </c>
      <c r="H11">
        <v>36.299999999999997</v>
      </c>
      <c r="I11">
        <v>7095</v>
      </c>
      <c r="J11">
        <v>87</v>
      </c>
      <c r="K11" t="s">
        <v>866</v>
      </c>
      <c r="L11" s="7">
        <v>24799</v>
      </c>
      <c r="M11" s="28">
        <f t="shared" si="0"/>
        <v>4.0373395565927658E-3</v>
      </c>
      <c r="N11" s="32" t="str">
        <f t="shared" si="1"/>
        <v>2024-06-09</v>
      </c>
      <c r="O11" s="30">
        <f t="shared" si="2"/>
        <v>45452</v>
      </c>
      <c r="P11" s="32" t="str">
        <f t="shared" si="3"/>
        <v>10:00</v>
      </c>
      <c r="Q11" s="32">
        <f t="shared" si="5"/>
        <v>3.4952783650458068</v>
      </c>
      <c r="R11" s="148">
        <f t="shared" si="4"/>
        <v>5.6635365153451496E-3</v>
      </c>
    </row>
    <row r="12" spans="1:30" x14ac:dyDescent="0.25">
      <c r="B12" t="s">
        <v>506</v>
      </c>
      <c r="C12" t="s">
        <v>582</v>
      </c>
      <c r="D12" t="s">
        <v>659</v>
      </c>
      <c r="E12">
        <v>281</v>
      </c>
      <c r="F12" t="s">
        <v>662</v>
      </c>
      <c r="G12" t="s">
        <v>674</v>
      </c>
      <c r="J12">
        <v>30</v>
      </c>
      <c r="K12" t="s">
        <v>867</v>
      </c>
      <c r="L12" s="7"/>
      <c r="M12" s="28">
        <f t="shared" si="0"/>
        <v>3.6289381563593933E-3</v>
      </c>
      <c r="N12" s="32" t="str">
        <f t="shared" si="1"/>
        <v>2024-06-02</v>
      </c>
      <c r="O12" s="30">
        <f t="shared" si="2"/>
        <v>45445</v>
      </c>
      <c r="P12" s="32" t="str">
        <f t="shared" si="3"/>
        <v>10:00</v>
      </c>
      <c r="Q12" s="32" t="e">
        <f t="shared" si="5"/>
        <v>#DIV/0!</v>
      </c>
      <c r="R12" s="148">
        <f t="shared" si="4"/>
        <v>5.6635365153451496E-3</v>
      </c>
    </row>
    <row r="13" spans="1:30" x14ac:dyDescent="0.25">
      <c r="B13" t="s">
        <v>233</v>
      </c>
      <c r="E13">
        <v>206</v>
      </c>
      <c r="F13" t="s">
        <v>25</v>
      </c>
      <c r="G13" t="s">
        <v>675</v>
      </c>
      <c r="H13">
        <v>22.8</v>
      </c>
      <c r="I13">
        <v>5036</v>
      </c>
      <c r="J13">
        <v>37</v>
      </c>
      <c r="K13" t="s">
        <v>868</v>
      </c>
      <c r="L13" s="7">
        <v>19101</v>
      </c>
      <c r="M13" s="28">
        <f t="shared" si="0"/>
        <v>2.8354725787631272E-3</v>
      </c>
      <c r="N13" s="32" t="str">
        <f t="shared" si="1"/>
        <v>2024-05-31</v>
      </c>
      <c r="O13" s="30">
        <f t="shared" si="2"/>
        <v>45443</v>
      </c>
      <c r="P13" s="32" t="str">
        <f t="shared" si="3"/>
        <v>08:00</v>
      </c>
      <c r="Q13" s="32">
        <f t="shared" si="5"/>
        <v>3.7928911834789516</v>
      </c>
      <c r="R13" s="148">
        <f t="shared" si="4"/>
        <v>5.6635365153451496E-3</v>
      </c>
      <c r="S13" s="39" t="s">
        <v>4456</v>
      </c>
      <c r="T13" s="40"/>
      <c r="U13" s="41"/>
      <c r="W13" s="39" t="s">
        <v>4467</v>
      </c>
      <c r="X13" s="40"/>
      <c r="Y13" s="41"/>
      <c r="AB13" s="106" t="s">
        <v>4484</v>
      </c>
      <c r="AC13" s="106"/>
      <c r="AD13" s="106"/>
    </row>
    <row r="14" spans="1:30" x14ac:dyDescent="0.25">
      <c r="B14" t="s">
        <v>507</v>
      </c>
      <c r="C14" t="s">
        <v>583</v>
      </c>
      <c r="D14" t="s">
        <v>659</v>
      </c>
      <c r="E14">
        <v>196</v>
      </c>
      <c r="F14" t="s">
        <v>662</v>
      </c>
      <c r="G14" t="s">
        <v>676</v>
      </c>
      <c r="J14">
        <v>26</v>
      </c>
      <c r="K14" t="s">
        <v>869</v>
      </c>
      <c r="L14" s="7"/>
      <c r="M14" s="28">
        <f t="shared" si="0"/>
        <v>2.5904317386231039E-3</v>
      </c>
      <c r="N14" s="32" t="str">
        <f t="shared" si="1"/>
        <v>2024-05-28</v>
      </c>
      <c r="O14" s="30">
        <f t="shared" si="2"/>
        <v>45440</v>
      </c>
      <c r="P14" s="32" t="str">
        <f t="shared" si="3"/>
        <v>08:00</v>
      </c>
      <c r="Q14" s="32" t="e">
        <f t="shared" si="5"/>
        <v>#DIV/0!</v>
      </c>
      <c r="R14" s="148">
        <f t="shared" si="4"/>
        <v>5.6635365153451496E-3</v>
      </c>
      <c r="S14" s="33" t="s">
        <v>4458</v>
      </c>
      <c r="T14" s="33">
        <f>COUNTA(B2:B1005)</f>
        <v>189</v>
      </c>
      <c r="U14" s="33" t="s">
        <v>4462</v>
      </c>
      <c r="W14" s="33" t="s">
        <v>4463</v>
      </c>
      <c r="X14" s="33">
        <f>T19</f>
        <v>80</v>
      </c>
      <c r="Y14" s="33" t="s">
        <v>4462</v>
      </c>
      <c r="AB14" s="39" t="s">
        <v>4456</v>
      </c>
      <c r="AC14" s="40"/>
      <c r="AD14" s="41"/>
    </row>
    <row r="15" spans="1:30" x14ac:dyDescent="0.25">
      <c r="B15" t="s">
        <v>235</v>
      </c>
      <c r="E15">
        <v>550</v>
      </c>
      <c r="F15" t="s">
        <v>25</v>
      </c>
      <c r="G15" t="s">
        <v>677</v>
      </c>
      <c r="H15">
        <v>33.765999999999998</v>
      </c>
      <c r="I15">
        <v>15882</v>
      </c>
      <c r="J15">
        <v>80</v>
      </c>
      <c r="K15" t="s">
        <v>870</v>
      </c>
      <c r="L15" s="7">
        <v>48794</v>
      </c>
      <c r="M15" s="28">
        <f t="shared" si="0"/>
        <v>7.3512252042007E-3</v>
      </c>
      <c r="N15" s="32" t="str">
        <f t="shared" si="1"/>
        <v>2024-05-29</v>
      </c>
      <c r="O15" s="30">
        <f t="shared" si="2"/>
        <v>45441</v>
      </c>
      <c r="P15" s="32" t="str">
        <f t="shared" si="3"/>
        <v>07:58</v>
      </c>
      <c r="Q15" s="32">
        <f t="shared" si="5"/>
        <v>3.0722830877723211</v>
      </c>
      <c r="R15" s="148">
        <f t="shared" si="4"/>
        <v>5.6635365153451496E-3</v>
      </c>
      <c r="S15" s="33" t="s">
        <v>4457</v>
      </c>
      <c r="T15" s="33">
        <f>SUM(E:E)</f>
        <v>76226</v>
      </c>
      <c r="U15" s="33">
        <f>T15/T14</f>
        <v>403.31216931216932</v>
      </c>
      <c r="W15" s="33" t="s">
        <v>4457</v>
      </c>
      <c r="X15" s="33">
        <f>SUMIF(F:F,"Sidecar",E:E)</f>
        <v>32805</v>
      </c>
      <c r="Y15" s="33">
        <f>X15/X14</f>
        <v>410.0625</v>
      </c>
      <c r="AB15" s="33" t="s">
        <v>4458</v>
      </c>
      <c r="AC15" s="33">
        <v>189</v>
      </c>
      <c r="AD15" s="33" t="s">
        <v>4462</v>
      </c>
    </row>
    <row r="16" spans="1:30" x14ac:dyDescent="0.25">
      <c r="B16" t="s">
        <v>239</v>
      </c>
      <c r="E16">
        <v>327</v>
      </c>
      <c r="F16" t="s">
        <v>659</v>
      </c>
      <c r="G16" t="s">
        <v>678</v>
      </c>
      <c r="J16">
        <v>144</v>
      </c>
      <c r="K16" t="s">
        <v>871</v>
      </c>
      <c r="L16" s="7"/>
      <c r="M16" s="28">
        <f t="shared" si="0"/>
        <v>5.495915985997666E-3</v>
      </c>
      <c r="N16" s="32" t="str">
        <f t="shared" si="1"/>
        <v>2024-05-25</v>
      </c>
      <c r="O16" s="30">
        <f t="shared" si="2"/>
        <v>45437</v>
      </c>
      <c r="P16" s="32" t="str">
        <f t="shared" si="3"/>
        <v>10:00</v>
      </c>
      <c r="Q16" s="32" t="e">
        <f t="shared" si="5"/>
        <v>#DIV/0!</v>
      </c>
      <c r="R16" s="148">
        <f t="shared" si="4"/>
        <v>5.6635365153451496E-3</v>
      </c>
      <c r="S16" s="33" t="s">
        <v>4459</v>
      </c>
      <c r="T16" s="33">
        <f>SUM(J:J)</f>
        <v>15508</v>
      </c>
      <c r="U16" s="33">
        <f>T16/T14</f>
        <v>82.05291005291005</v>
      </c>
      <c r="W16" s="33" t="s">
        <v>4459</v>
      </c>
      <c r="X16" s="33">
        <f>SUMIF(F:F,"Sidecar",J:J)</f>
        <v>4734</v>
      </c>
      <c r="Y16" s="33">
        <f>X16/X14</f>
        <v>59.174999999999997</v>
      </c>
      <c r="AB16" s="33" t="s">
        <v>4457</v>
      </c>
      <c r="AC16" s="33">
        <v>76226</v>
      </c>
      <c r="AD16" s="33">
        <v>403.31216931216932</v>
      </c>
    </row>
    <row r="17" spans="2:30" x14ac:dyDescent="0.25">
      <c r="B17" t="s">
        <v>508</v>
      </c>
      <c r="C17" t="s">
        <v>584</v>
      </c>
      <c r="D17" t="s">
        <v>659</v>
      </c>
      <c r="E17">
        <v>980</v>
      </c>
      <c r="F17" t="s">
        <v>662</v>
      </c>
      <c r="G17" t="s">
        <v>679</v>
      </c>
      <c r="J17">
        <v>201</v>
      </c>
      <c r="K17" t="s">
        <v>872</v>
      </c>
      <c r="L17" s="7"/>
      <c r="M17" s="28">
        <f t="shared" si="0"/>
        <v>1.3780630105017504E-2</v>
      </c>
      <c r="N17" s="32" t="str">
        <f t="shared" si="1"/>
        <v>2024-05-27</v>
      </c>
      <c r="O17" s="30">
        <f t="shared" si="2"/>
        <v>45439</v>
      </c>
      <c r="P17" s="32" t="str">
        <f t="shared" si="3"/>
        <v>10:00</v>
      </c>
      <c r="Q17" s="32" t="e">
        <f t="shared" si="5"/>
        <v>#DIV/0!</v>
      </c>
      <c r="R17" s="148">
        <f t="shared" si="4"/>
        <v>5.6635365153451496E-3</v>
      </c>
      <c r="S17" s="33" t="s">
        <v>25</v>
      </c>
      <c r="T17" s="33">
        <f>COUNTIF(F:F,"Video")</f>
        <v>94</v>
      </c>
      <c r="U17" s="33"/>
      <c r="W17" s="37" t="s">
        <v>413</v>
      </c>
      <c r="X17" s="38">
        <f>((X16+X15)/$X$2)/X14</f>
        <v>5.4753500583430573E-3</v>
      </c>
      <c r="AB17" s="33" t="s">
        <v>4459</v>
      </c>
      <c r="AC17" s="33">
        <v>15508</v>
      </c>
      <c r="AD17" s="33">
        <v>82.05291005291005</v>
      </c>
    </row>
    <row r="18" spans="2:30" x14ac:dyDescent="0.25">
      <c r="B18" t="s">
        <v>234</v>
      </c>
      <c r="C18" t="s">
        <v>585</v>
      </c>
      <c r="D18" t="s">
        <v>659</v>
      </c>
      <c r="E18">
        <v>302</v>
      </c>
      <c r="F18" t="s">
        <v>662</v>
      </c>
      <c r="G18" t="s">
        <v>680</v>
      </c>
      <c r="J18">
        <v>24</v>
      </c>
      <c r="K18" t="s">
        <v>873</v>
      </c>
      <c r="L18" s="7"/>
      <c r="M18" s="28">
        <f t="shared" si="0"/>
        <v>3.8039673278879812E-3</v>
      </c>
      <c r="N18" s="32" t="str">
        <f t="shared" si="1"/>
        <v>2024-05-30</v>
      </c>
      <c r="O18" s="30">
        <f t="shared" si="2"/>
        <v>45442</v>
      </c>
      <c r="P18" s="32" t="str">
        <f t="shared" si="3"/>
        <v>10:00</v>
      </c>
      <c r="Q18" s="32" t="e">
        <f t="shared" si="5"/>
        <v>#DIV/0!</v>
      </c>
      <c r="R18" s="148">
        <f t="shared" si="4"/>
        <v>5.6635365153451496E-3</v>
      </c>
      <c r="S18" s="33" t="s">
        <v>4460</v>
      </c>
      <c r="T18" s="33">
        <f>COUNTIF(F:F,"image")</f>
        <v>15</v>
      </c>
      <c r="U18" s="33"/>
      <c r="AB18" s="33" t="s">
        <v>25</v>
      </c>
      <c r="AC18" s="33">
        <v>94</v>
      </c>
      <c r="AD18" s="33"/>
    </row>
    <row r="19" spans="2:30" x14ac:dyDescent="0.25">
      <c r="B19" t="s">
        <v>238</v>
      </c>
      <c r="E19">
        <v>468</v>
      </c>
      <c r="F19" t="s">
        <v>25</v>
      </c>
      <c r="G19" t="s">
        <v>681</v>
      </c>
      <c r="H19">
        <v>3.6659999999999999</v>
      </c>
      <c r="I19">
        <v>5749</v>
      </c>
      <c r="J19">
        <v>100</v>
      </c>
      <c r="K19" t="s">
        <v>874</v>
      </c>
      <c r="L19" s="7">
        <v>30581</v>
      </c>
      <c r="M19" s="28">
        <f t="shared" si="0"/>
        <v>6.6277712952158693E-3</v>
      </c>
      <c r="N19" s="32" t="str">
        <f t="shared" si="1"/>
        <v>2024-05-26</v>
      </c>
      <c r="O19" s="30">
        <f t="shared" si="2"/>
        <v>45438</v>
      </c>
      <c r="P19" s="32" t="str">
        <f t="shared" si="3"/>
        <v>10:00</v>
      </c>
      <c r="Q19" s="32">
        <f t="shared" si="5"/>
        <v>5.3193598886762912</v>
      </c>
      <c r="R19" s="148">
        <f t="shared" si="4"/>
        <v>5.6635365153451496E-3</v>
      </c>
      <c r="S19" s="33" t="s">
        <v>4466</v>
      </c>
      <c r="T19" s="33">
        <f>COUNTIF(F:F,"Sidecar")</f>
        <v>80</v>
      </c>
      <c r="U19" s="33"/>
      <c r="AB19" s="33" t="s">
        <v>4460</v>
      </c>
      <c r="AC19" s="33">
        <v>15</v>
      </c>
      <c r="AD19" s="33"/>
    </row>
    <row r="20" spans="2:30" x14ac:dyDescent="0.25">
      <c r="B20" t="s">
        <v>241</v>
      </c>
      <c r="C20" t="s">
        <v>586</v>
      </c>
      <c r="D20" t="s">
        <v>659</v>
      </c>
      <c r="E20">
        <v>249</v>
      </c>
      <c r="F20" t="s">
        <v>662</v>
      </c>
      <c r="G20" t="s">
        <v>682</v>
      </c>
      <c r="J20">
        <v>42</v>
      </c>
      <c r="K20" t="s">
        <v>875</v>
      </c>
      <c r="L20" s="7"/>
      <c r="M20" s="28">
        <f t="shared" si="0"/>
        <v>3.3955659276546091E-3</v>
      </c>
      <c r="N20" s="32" t="str">
        <f t="shared" si="1"/>
        <v>2024-05-23</v>
      </c>
      <c r="O20" s="30">
        <f t="shared" si="2"/>
        <v>45435</v>
      </c>
      <c r="P20" s="32" t="str">
        <f t="shared" si="3"/>
        <v>08:00</v>
      </c>
      <c r="Q20" s="32" t="e">
        <f t="shared" si="5"/>
        <v>#DIV/0!</v>
      </c>
      <c r="R20" s="148">
        <f t="shared" si="4"/>
        <v>5.6635365153451496E-3</v>
      </c>
      <c r="S20" s="24"/>
      <c r="T20" s="24"/>
      <c r="U20" s="24"/>
      <c r="AB20" s="33" t="s">
        <v>4466</v>
      </c>
      <c r="AC20" s="33">
        <v>80</v>
      </c>
      <c r="AD20" s="33"/>
    </row>
    <row r="21" spans="2:30" x14ac:dyDescent="0.25">
      <c r="B21" t="s">
        <v>509</v>
      </c>
      <c r="E21">
        <v>845</v>
      </c>
      <c r="F21" t="s">
        <v>659</v>
      </c>
      <c r="G21" t="s">
        <v>683</v>
      </c>
      <c r="J21">
        <v>717</v>
      </c>
      <c r="K21" t="s">
        <v>876</v>
      </c>
      <c r="L21" s="7"/>
      <c r="M21" s="28">
        <f t="shared" si="0"/>
        <v>1.8226371061843639E-2</v>
      </c>
      <c r="N21" s="32" t="str">
        <f t="shared" si="1"/>
        <v>2024-05-21</v>
      </c>
      <c r="O21" s="30">
        <f t="shared" si="2"/>
        <v>45433</v>
      </c>
      <c r="P21" s="32" t="str">
        <f t="shared" si="3"/>
        <v>10:01</v>
      </c>
      <c r="Q21" s="32" t="e">
        <f t="shared" si="5"/>
        <v>#DIV/0!</v>
      </c>
      <c r="R21" s="148">
        <f t="shared" si="4"/>
        <v>5.6635365153451496E-3</v>
      </c>
      <c r="S21" s="39" t="s">
        <v>4460</v>
      </c>
      <c r="T21" s="40"/>
      <c r="U21" s="41"/>
      <c r="AB21" s="39" t="s">
        <v>4460</v>
      </c>
      <c r="AC21" s="40"/>
      <c r="AD21" s="41"/>
    </row>
    <row r="22" spans="2:30" x14ac:dyDescent="0.25">
      <c r="B22" t="s">
        <v>242</v>
      </c>
      <c r="E22">
        <v>1301</v>
      </c>
      <c r="F22" t="s">
        <v>25</v>
      </c>
      <c r="G22" t="s">
        <v>684</v>
      </c>
      <c r="H22">
        <v>16.933</v>
      </c>
      <c r="I22">
        <v>10099</v>
      </c>
      <c r="J22">
        <v>239</v>
      </c>
      <c r="K22" t="s">
        <v>877</v>
      </c>
      <c r="L22" s="7">
        <v>36578</v>
      </c>
      <c r="M22" s="28">
        <f t="shared" si="0"/>
        <v>1.7969661610268379E-2</v>
      </c>
      <c r="N22" s="32" t="str">
        <f t="shared" si="1"/>
        <v>2024-05-22</v>
      </c>
      <c r="O22" s="30">
        <f t="shared" si="2"/>
        <v>45434</v>
      </c>
      <c r="P22" s="32" t="str">
        <f t="shared" si="3"/>
        <v>08:00</v>
      </c>
      <c r="Q22" s="32">
        <f t="shared" si="5"/>
        <v>3.6219427666105557</v>
      </c>
      <c r="R22" s="148">
        <f t="shared" si="4"/>
        <v>5.6635365153451496E-3</v>
      </c>
      <c r="S22" s="33" t="s">
        <v>4463</v>
      </c>
      <c r="T22" s="33">
        <f>T18</f>
        <v>15</v>
      </c>
      <c r="U22" s="33" t="s">
        <v>4462</v>
      </c>
      <c r="AB22" s="33" t="s">
        <v>4463</v>
      </c>
      <c r="AC22" s="33">
        <v>15</v>
      </c>
      <c r="AD22" s="33" t="s">
        <v>4462</v>
      </c>
    </row>
    <row r="23" spans="2:30" x14ac:dyDescent="0.25">
      <c r="B23" t="s">
        <v>510</v>
      </c>
      <c r="C23" t="s">
        <v>587</v>
      </c>
      <c r="D23" t="s">
        <v>659</v>
      </c>
      <c r="E23">
        <v>205</v>
      </c>
      <c r="F23" t="s">
        <v>662</v>
      </c>
      <c r="G23" t="s">
        <v>685</v>
      </c>
      <c r="J23">
        <v>22</v>
      </c>
      <c r="K23" t="s">
        <v>878</v>
      </c>
      <c r="L23" s="7"/>
      <c r="M23" s="28">
        <f t="shared" si="0"/>
        <v>2.6487747957992997E-3</v>
      </c>
      <c r="N23" s="32" t="str">
        <f t="shared" si="1"/>
        <v>2024-05-19</v>
      </c>
      <c r="O23" s="30">
        <f t="shared" si="2"/>
        <v>45431</v>
      </c>
      <c r="P23" s="32" t="str">
        <f t="shared" si="3"/>
        <v>10:00</v>
      </c>
      <c r="Q23" s="32" t="e">
        <f t="shared" si="5"/>
        <v>#DIV/0!</v>
      </c>
      <c r="R23" s="148">
        <f t="shared" si="4"/>
        <v>5.6635365153451496E-3</v>
      </c>
      <c r="S23" s="33" t="s">
        <v>4457</v>
      </c>
      <c r="T23" s="33">
        <f>SUMIF(F:F,"Image",E:E)</f>
        <v>5514</v>
      </c>
      <c r="U23" s="33">
        <f>T23/T22</f>
        <v>367.6</v>
      </c>
      <c r="AB23" s="33" t="s">
        <v>4457</v>
      </c>
      <c r="AC23" s="33">
        <v>5514</v>
      </c>
      <c r="AD23" s="33">
        <v>367.6</v>
      </c>
    </row>
    <row r="24" spans="2:30" x14ac:dyDescent="0.25">
      <c r="B24" t="s">
        <v>244</v>
      </c>
      <c r="E24">
        <v>216</v>
      </c>
      <c r="F24" t="s">
        <v>25</v>
      </c>
      <c r="G24" t="s">
        <v>686</v>
      </c>
      <c r="H24">
        <v>15.2</v>
      </c>
      <c r="I24">
        <v>6900</v>
      </c>
      <c r="J24">
        <v>35</v>
      </c>
      <c r="K24" t="s">
        <v>879</v>
      </c>
      <c r="L24" s="7">
        <v>23050</v>
      </c>
      <c r="M24" s="28">
        <f t="shared" si="0"/>
        <v>2.9288214702450407E-3</v>
      </c>
      <c r="N24" s="32" t="str">
        <f t="shared" si="1"/>
        <v>2024-05-20</v>
      </c>
      <c r="O24" s="30">
        <f t="shared" si="2"/>
        <v>45432</v>
      </c>
      <c r="P24" s="32" t="str">
        <f t="shared" si="3"/>
        <v>08:03</v>
      </c>
      <c r="Q24" s="32">
        <f t="shared" si="5"/>
        <v>3.3405797101449277</v>
      </c>
      <c r="R24" s="148">
        <f t="shared" si="4"/>
        <v>5.6635365153451496E-3</v>
      </c>
      <c r="S24" s="33" t="s">
        <v>4459</v>
      </c>
      <c r="T24" s="33">
        <f>SUMIF(F:F,"Image",J:J)</f>
        <v>3323</v>
      </c>
      <c r="U24" s="33">
        <f>T24/T22</f>
        <v>221.53333333333333</v>
      </c>
      <c r="AB24" s="33" t="s">
        <v>4459</v>
      </c>
      <c r="AC24" s="33">
        <v>3323</v>
      </c>
      <c r="AD24" s="33">
        <v>221.53333333333333</v>
      </c>
    </row>
    <row r="25" spans="2:30" x14ac:dyDescent="0.25">
      <c r="B25" t="s">
        <v>511</v>
      </c>
      <c r="E25">
        <v>282</v>
      </c>
      <c r="F25" t="s">
        <v>25</v>
      </c>
      <c r="G25" t="s">
        <v>687</v>
      </c>
      <c r="H25">
        <v>4.8</v>
      </c>
      <c r="I25">
        <v>4265</v>
      </c>
      <c r="J25">
        <v>59</v>
      </c>
      <c r="K25" t="s">
        <v>880</v>
      </c>
      <c r="L25" s="7">
        <v>20314</v>
      </c>
      <c r="M25" s="28">
        <f t="shared" si="0"/>
        <v>3.9789964994165691E-3</v>
      </c>
      <c r="N25" s="32" t="str">
        <f t="shared" si="1"/>
        <v>2024-05-10</v>
      </c>
      <c r="O25" s="30">
        <f t="shared" si="2"/>
        <v>45422</v>
      </c>
      <c r="P25" s="32" t="str">
        <f t="shared" si="3"/>
        <v>08:00</v>
      </c>
      <c r="Q25" s="32">
        <f t="shared" si="5"/>
        <v>4.7629542790152399</v>
      </c>
      <c r="R25" s="148">
        <f t="shared" si="4"/>
        <v>5.6635365153451496E-3</v>
      </c>
      <c r="S25" s="37" t="s">
        <v>413</v>
      </c>
      <c r="T25" s="38">
        <f>((T24+T23)/$X$2)/T22</f>
        <v>6.8743679502139251E-3</v>
      </c>
      <c r="AB25" s="37" t="s">
        <v>413</v>
      </c>
      <c r="AC25" s="38">
        <v>6.8743679502139251E-3</v>
      </c>
      <c r="AD25" s="31"/>
    </row>
    <row r="26" spans="2:30" x14ac:dyDescent="0.25">
      <c r="B26" t="s">
        <v>249</v>
      </c>
      <c r="C26" t="s">
        <v>588</v>
      </c>
      <c r="D26" t="s">
        <v>659</v>
      </c>
      <c r="E26">
        <v>219</v>
      </c>
      <c r="F26" t="s">
        <v>662</v>
      </c>
      <c r="G26" t="s">
        <v>688</v>
      </c>
      <c r="J26">
        <v>31</v>
      </c>
      <c r="K26" t="s">
        <v>881</v>
      </c>
      <c r="L26" s="7"/>
      <c r="M26" s="28">
        <f t="shared" si="0"/>
        <v>2.9171528588098016E-3</v>
      </c>
      <c r="N26" s="32" t="str">
        <f t="shared" si="1"/>
        <v>2024-05-15</v>
      </c>
      <c r="O26" s="30">
        <f t="shared" si="2"/>
        <v>45427</v>
      </c>
      <c r="P26" s="32" t="str">
        <f t="shared" si="3"/>
        <v>08:00</v>
      </c>
      <c r="Q26" s="32" t="e">
        <f t="shared" si="5"/>
        <v>#DIV/0!</v>
      </c>
      <c r="R26" s="148">
        <f t="shared" si="4"/>
        <v>5.6635365153451496E-3</v>
      </c>
      <c r="AB26" s="39" t="s">
        <v>25</v>
      </c>
      <c r="AC26" s="40"/>
      <c r="AD26" s="41"/>
    </row>
    <row r="27" spans="2:30" x14ac:dyDescent="0.25">
      <c r="B27" t="s">
        <v>246</v>
      </c>
      <c r="E27">
        <v>205</v>
      </c>
      <c r="F27" t="s">
        <v>25</v>
      </c>
      <c r="G27" t="s">
        <v>689</v>
      </c>
      <c r="H27">
        <v>3.3</v>
      </c>
      <c r="I27">
        <v>3124</v>
      </c>
      <c r="J27">
        <v>26</v>
      </c>
      <c r="K27" t="s">
        <v>882</v>
      </c>
      <c r="L27" s="7">
        <v>18467</v>
      </c>
      <c r="M27" s="28">
        <f t="shared" si="0"/>
        <v>2.6954492415402569E-3</v>
      </c>
      <c r="N27" s="32" t="str">
        <f t="shared" si="1"/>
        <v>2024-05-18</v>
      </c>
      <c r="O27" s="30">
        <f t="shared" si="2"/>
        <v>45430</v>
      </c>
      <c r="P27" s="32" t="str">
        <f t="shared" si="3"/>
        <v>10:00</v>
      </c>
      <c r="Q27" s="32">
        <f t="shared" si="5"/>
        <v>5.9113316261203588</v>
      </c>
      <c r="R27" s="148">
        <f t="shared" si="4"/>
        <v>5.6635365153451496E-3</v>
      </c>
      <c r="AB27" s="33" t="s">
        <v>4463</v>
      </c>
      <c r="AC27" s="33">
        <v>94</v>
      </c>
      <c r="AD27" s="33" t="s">
        <v>4462</v>
      </c>
    </row>
    <row r="28" spans="2:30" x14ac:dyDescent="0.25">
      <c r="B28" t="s">
        <v>240</v>
      </c>
      <c r="E28">
        <v>593</v>
      </c>
      <c r="F28" t="s">
        <v>25</v>
      </c>
      <c r="G28" t="s">
        <v>690</v>
      </c>
      <c r="H28">
        <v>14.066000000000001</v>
      </c>
      <c r="I28">
        <v>8463</v>
      </c>
      <c r="J28">
        <v>185</v>
      </c>
      <c r="K28" t="s">
        <v>883</v>
      </c>
      <c r="L28" s="7">
        <v>30668</v>
      </c>
      <c r="M28" s="28">
        <f t="shared" si="0"/>
        <v>9.0781796966161021E-3</v>
      </c>
      <c r="N28" s="32" t="str">
        <f t="shared" si="1"/>
        <v>2024-05-24</v>
      </c>
      <c r="O28" s="30">
        <f t="shared" si="2"/>
        <v>45436</v>
      </c>
      <c r="P28" s="32" t="str">
        <f t="shared" si="3"/>
        <v>08:00</v>
      </c>
      <c r="Q28" s="32">
        <f t="shared" si="5"/>
        <v>3.6237740753869785</v>
      </c>
      <c r="R28" s="148">
        <f t="shared" si="4"/>
        <v>5.6635365153451496E-3</v>
      </c>
      <c r="S28" s="39" t="s">
        <v>25</v>
      </c>
      <c r="T28" s="40"/>
      <c r="U28" s="41"/>
      <c r="AB28" s="33" t="s">
        <v>4457</v>
      </c>
      <c r="AC28" s="33">
        <v>37907</v>
      </c>
      <c r="AD28" s="33">
        <v>403.2659574468085</v>
      </c>
    </row>
    <row r="29" spans="2:30" x14ac:dyDescent="0.25">
      <c r="B29" t="s">
        <v>255</v>
      </c>
      <c r="E29">
        <v>262</v>
      </c>
      <c r="F29" t="s">
        <v>659</v>
      </c>
      <c r="G29" t="s">
        <v>691</v>
      </c>
      <c r="J29">
        <v>28</v>
      </c>
      <c r="K29" t="s">
        <v>884</v>
      </c>
      <c r="L29" s="7"/>
      <c r="M29" s="28">
        <f t="shared" si="0"/>
        <v>3.38389731621937E-3</v>
      </c>
      <c r="N29" s="32" t="str">
        <f t="shared" si="1"/>
        <v>2024-05-09</v>
      </c>
      <c r="O29" s="30">
        <f t="shared" si="2"/>
        <v>45421</v>
      </c>
      <c r="P29" s="32" t="str">
        <f t="shared" si="3"/>
        <v>08:01</v>
      </c>
      <c r="Q29" s="32" t="e">
        <f t="shared" si="5"/>
        <v>#DIV/0!</v>
      </c>
      <c r="R29" s="148">
        <f t="shared" si="4"/>
        <v>5.6635365153451496E-3</v>
      </c>
      <c r="S29" s="33" t="s">
        <v>4463</v>
      </c>
      <c r="T29" s="33">
        <f>T17</f>
        <v>94</v>
      </c>
      <c r="U29" s="33" t="s">
        <v>4462</v>
      </c>
      <c r="AB29" s="33" t="s">
        <v>4459</v>
      </c>
      <c r="AC29" s="33">
        <v>7451</v>
      </c>
      <c r="AD29" s="33">
        <v>79.265957446808514</v>
      </c>
    </row>
    <row r="30" spans="2:30" x14ac:dyDescent="0.25">
      <c r="B30" t="s">
        <v>251</v>
      </c>
      <c r="C30" t="s">
        <v>589</v>
      </c>
      <c r="D30" t="s">
        <v>659</v>
      </c>
      <c r="E30">
        <v>293</v>
      </c>
      <c r="F30" t="s">
        <v>662</v>
      </c>
      <c r="G30" t="s">
        <v>692</v>
      </c>
      <c r="J30">
        <v>32</v>
      </c>
      <c r="K30" t="s">
        <v>885</v>
      </c>
      <c r="L30" s="7"/>
      <c r="M30" s="28">
        <f t="shared" si="0"/>
        <v>3.7922987164527421E-3</v>
      </c>
      <c r="N30" s="32" t="str">
        <f t="shared" si="1"/>
        <v>2024-05-13</v>
      </c>
      <c r="O30" s="30">
        <f t="shared" si="2"/>
        <v>45425</v>
      </c>
      <c r="P30" s="32" t="str">
        <f t="shared" si="3"/>
        <v>08:00</v>
      </c>
      <c r="Q30" s="32" t="e">
        <f t="shared" si="5"/>
        <v>#DIV/0!</v>
      </c>
      <c r="R30" s="148">
        <f t="shared" si="4"/>
        <v>5.6635365153451496E-3</v>
      </c>
      <c r="S30" s="33" t="s">
        <v>4457</v>
      </c>
      <c r="T30" s="33">
        <f>SUMIF(F:F,"Video",E:E)</f>
        <v>37907</v>
      </c>
      <c r="U30" s="33">
        <f>T30/T29</f>
        <v>403.2659574468085</v>
      </c>
      <c r="AB30" s="33" t="s">
        <v>4468</v>
      </c>
      <c r="AC30" s="33">
        <v>1718.2840000000003</v>
      </c>
      <c r="AD30" s="33">
        <v>18.2796170212766</v>
      </c>
    </row>
    <row r="31" spans="2:30" x14ac:dyDescent="0.25">
      <c r="B31" t="s">
        <v>247</v>
      </c>
      <c r="C31" t="s">
        <v>590</v>
      </c>
      <c r="D31" t="s">
        <v>659</v>
      </c>
      <c r="E31">
        <v>228</v>
      </c>
      <c r="F31" t="s">
        <v>662</v>
      </c>
      <c r="G31" t="s">
        <v>693</v>
      </c>
      <c r="J31">
        <v>30</v>
      </c>
      <c r="K31" t="s">
        <v>886</v>
      </c>
      <c r="L31" s="7"/>
      <c r="M31" s="28">
        <f t="shared" si="0"/>
        <v>3.0105017502917151E-3</v>
      </c>
      <c r="N31" s="32" t="str">
        <f t="shared" si="1"/>
        <v>2024-05-17</v>
      </c>
      <c r="O31" s="30">
        <f t="shared" si="2"/>
        <v>45429</v>
      </c>
      <c r="P31" s="32" t="str">
        <f t="shared" si="3"/>
        <v>08:14</v>
      </c>
      <c r="Q31" s="32" t="e">
        <f t="shared" si="5"/>
        <v>#DIV/0!</v>
      </c>
      <c r="R31" s="148">
        <f t="shared" si="4"/>
        <v>5.6635365153451496E-3</v>
      </c>
      <c r="S31" s="33" t="s">
        <v>4459</v>
      </c>
      <c r="T31" s="33">
        <f>SUMIF(F:F,"Video",J:J)</f>
        <v>7451</v>
      </c>
      <c r="U31" s="33">
        <f>T31/T29</f>
        <v>79.265957446808514</v>
      </c>
      <c r="AB31" s="33" t="s">
        <v>4469</v>
      </c>
      <c r="AC31" s="33">
        <v>779578</v>
      </c>
      <c r="AD31" s="33">
        <v>8293.3829787234044</v>
      </c>
    </row>
    <row r="32" spans="2:30" x14ac:dyDescent="0.25">
      <c r="B32" t="s">
        <v>252</v>
      </c>
      <c r="E32">
        <v>253</v>
      </c>
      <c r="F32" t="s">
        <v>25</v>
      </c>
      <c r="G32" t="s">
        <v>694</v>
      </c>
      <c r="H32">
        <v>32.668999999999997</v>
      </c>
      <c r="I32">
        <v>4065</v>
      </c>
      <c r="J32">
        <v>33</v>
      </c>
      <c r="K32" t="s">
        <v>887</v>
      </c>
      <c r="L32" s="7">
        <v>16556</v>
      </c>
      <c r="M32" s="28">
        <f t="shared" si="0"/>
        <v>3.3372228704784132E-3</v>
      </c>
      <c r="N32" s="32" t="str">
        <f t="shared" si="1"/>
        <v>2024-05-12</v>
      </c>
      <c r="O32" s="30">
        <f t="shared" si="2"/>
        <v>45424</v>
      </c>
      <c r="P32" s="32" t="str">
        <f t="shared" si="3"/>
        <v>10:00</v>
      </c>
      <c r="Q32" s="32">
        <f t="shared" si="5"/>
        <v>4.0728167281672816</v>
      </c>
      <c r="R32" s="148">
        <f t="shared" si="4"/>
        <v>5.6635365153451496E-3</v>
      </c>
      <c r="S32" s="33" t="s">
        <v>4468</v>
      </c>
      <c r="T32" s="33">
        <f>SUMIF(F:F,"Video",H:H)</f>
        <v>1718.2840000000003</v>
      </c>
      <c r="U32" s="33">
        <f>T32/T29</f>
        <v>18.2796170212766</v>
      </c>
      <c r="AB32" s="37" t="s">
        <v>413</v>
      </c>
      <c r="AC32" s="38">
        <v>1.2235462023610655E-3</v>
      </c>
      <c r="AD32" s="31"/>
    </row>
    <row r="33" spans="2:30" x14ac:dyDescent="0.25">
      <c r="B33" t="s">
        <v>512</v>
      </c>
      <c r="E33">
        <v>760</v>
      </c>
      <c r="F33" t="s">
        <v>25</v>
      </c>
      <c r="G33" t="s">
        <v>695</v>
      </c>
      <c r="H33">
        <v>11.032999999999999</v>
      </c>
      <c r="I33">
        <v>10893</v>
      </c>
      <c r="J33">
        <v>147</v>
      </c>
      <c r="K33" t="s">
        <v>888</v>
      </c>
      <c r="L33" s="7">
        <v>36442</v>
      </c>
      <c r="M33" s="28">
        <f t="shared" si="0"/>
        <v>1.058343057176196E-2</v>
      </c>
      <c r="N33" s="32" t="str">
        <f t="shared" si="1"/>
        <v>2024-05-16</v>
      </c>
      <c r="O33" s="30">
        <f t="shared" si="2"/>
        <v>45428</v>
      </c>
      <c r="P33" s="32" t="str">
        <f t="shared" si="3"/>
        <v>08:01</v>
      </c>
      <c r="Q33" s="32">
        <f t="shared" si="5"/>
        <v>3.3454512071972826</v>
      </c>
      <c r="R33" s="148">
        <f t="shared" si="4"/>
        <v>5.6635365153451496E-3</v>
      </c>
      <c r="S33" s="33" t="s">
        <v>4469</v>
      </c>
      <c r="T33" s="33">
        <f>SUMIF(F:F,"Video",I:I)</f>
        <v>779578</v>
      </c>
      <c r="U33" s="33">
        <f>T33/T29</f>
        <v>8293.3829787234044</v>
      </c>
      <c r="AB33" s="37" t="s">
        <v>4471</v>
      </c>
      <c r="AC33" s="33">
        <v>2866644</v>
      </c>
      <c r="AD33" s="33">
        <v>30496.212765957447</v>
      </c>
    </row>
    <row r="34" spans="2:30" x14ac:dyDescent="0.25">
      <c r="B34" t="s">
        <v>513</v>
      </c>
      <c r="E34">
        <v>172</v>
      </c>
      <c r="F34" t="s">
        <v>25</v>
      </c>
      <c r="G34" t="s">
        <v>696</v>
      </c>
      <c r="H34">
        <v>14.465999999999999</v>
      </c>
      <c r="I34">
        <v>2877</v>
      </c>
      <c r="J34">
        <v>20</v>
      </c>
      <c r="K34" t="s">
        <v>889</v>
      </c>
      <c r="L34" s="7">
        <v>13861</v>
      </c>
      <c r="M34" s="28">
        <f t="shared" si="0"/>
        <v>2.2403733955659276E-3</v>
      </c>
      <c r="N34" s="32" t="str">
        <f t="shared" si="1"/>
        <v>2024-05-14</v>
      </c>
      <c r="O34" s="30">
        <f t="shared" si="2"/>
        <v>45426</v>
      </c>
      <c r="P34" s="32" t="str">
        <f t="shared" si="3"/>
        <v>08:01</v>
      </c>
      <c r="Q34" s="32">
        <f t="shared" si="5"/>
        <v>4.8178658324643724</v>
      </c>
      <c r="R34" s="148">
        <f t="shared" si="4"/>
        <v>5.6635365153451496E-3</v>
      </c>
      <c r="S34" s="37" t="s">
        <v>413</v>
      </c>
      <c r="T34" s="38">
        <f>((T33+T32)/$X$2)/T31</f>
        <v>1.2235462023610655E-3</v>
      </c>
      <c r="AB34" s="39" t="s">
        <v>4467</v>
      </c>
      <c r="AC34" s="40"/>
      <c r="AD34" s="41"/>
    </row>
    <row r="35" spans="2:30" x14ac:dyDescent="0.25">
      <c r="B35" t="s">
        <v>253</v>
      </c>
      <c r="C35" t="s">
        <v>591</v>
      </c>
      <c r="D35" t="s">
        <v>659</v>
      </c>
      <c r="E35">
        <v>233</v>
      </c>
      <c r="F35" t="s">
        <v>662</v>
      </c>
      <c r="G35" t="s">
        <v>697</v>
      </c>
      <c r="J35">
        <v>20</v>
      </c>
      <c r="K35" t="s">
        <v>890</v>
      </c>
      <c r="L35" s="7"/>
      <c r="M35" s="28">
        <f t="shared" si="0"/>
        <v>2.9521586931155193E-3</v>
      </c>
      <c r="N35" s="32" t="str">
        <f t="shared" si="1"/>
        <v>2024-05-11</v>
      </c>
      <c r="O35" s="30">
        <f t="shared" si="2"/>
        <v>45423</v>
      </c>
      <c r="P35" s="32" t="str">
        <f t="shared" si="3"/>
        <v>10:00</v>
      </c>
      <c r="Q35" s="32" t="e">
        <f t="shared" si="5"/>
        <v>#DIV/0!</v>
      </c>
      <c r="R35" s="148">
        <f t="shared" si="4"/>
        <v>5.6635365153451496E-3</v>
      </c>
      <c r="S35" s="37" t="s">
        <v>4471</v>
      </c>
      <c r="T35" s="33">
        <f>SUMIF(F:F,"Video",L:L)</f>
        <v>2866644</v>
      </c>
      <c r="U35" s="33">
        <f>T35/T29</f>
        <v>30496.212765957447</v>
      </c>
      <c r="V35" s="31">
        <f>T35/T33</f>
        <v>3.677174060838043</v>
      </c>
      <c r="AB35" s="33" t="s">
        <v>4463</v>
      </c>
      <c r="AC35" s="33">
        <v>80</v>
      </c>
      <c r="AD35" s="33" t="s">
        <v>4462</v>
      </c>
    </row>
    <row r="36" spans="2:30" x14ac:dyDescent="0.25">
      <c r="B36" t="s">
        <v>256</v>
      </c>
      <c r="E36">
        <v>397</v>
      </c>
      <c r="F36" t="s">
        <v>25</v>
      </c>
      <c r="G36" t="s">
        <v>698</v>
      </c>
      <c r="H36">
        <v>11.6</v>
      </c>
      <c r="I36">
        <v>11353</v>
      </c>
      <c r="J36">
        <v>59</v>
      </c>
      <c r="K36" t="s">
        <v>891</v>
      </c>
      <c r="L36" s="7">
        <v>35482</v>
      </c>
      <c r="M36" s="28">
        <f t="shared" si="0"/>
        <v>5.3208868144690785E-3</v>
      </c>
      <c r="N36" s="32" t="str">
        <f t="shared" si="1"/>
        <v>2024-05-08</v>
      </c>
      <c r="O36" s="30">
        <f t="shared" si="2"/>
        <v>45420</v>
      </c>
      <c r="P36" s="32" t="str">
        <f t="shared" si="3"/>
        <v>08:00</v>
      </c>
      <c r="Q36" s="32">
        <f t="shared" si="5"/>
        <v>3.1253413194750288</v>
      </c>
      <c r="R36" s="148">
        <f t="shared" si="4"/>
        <v>5.6635365153451496E-3</v>
      </c>
      <c r="AB36" s="33" t="s">
        <v>4457</v>
      </c>
      <c r="AC36" s="33">
        <v>32805</v>
      </c>
      <c r="AD36" s="33">
        <v>410.0625</v>
      </c>
    </row>
    <row r="37" spans="2:30" x14ac:dyDescent="0.25">
      <c r="B37" t="s">
        <v>257</v>
      </c>
      <c r="C37" t="s">
        <v>592</v>
      </c>
      <c r="D37" t="s">
        <v>659</v>
      </c>
      <c r="E37">
        <v>220</v>
      </c>
      <c r="F37" t="s">
        <v>662</v>
      </c>
      <c r="G37" t="s">
        <v>699</v>
      </c>
      <c r="J37">
        <v>37</v>
      </c>
      <c r="K37" t="s">
        <v>892</v>
      </c>
      <c r="L37" s="7"/>
      <c r="M37" s="28">
        <f t="shared" si="0"/>
        <v>2.998833138856476E-3</v>
      </c>
      <c r="N37" s="32" t="str">
        <f t="shared" si="1"/>
        <v>2024-05-07</v>
      </c>
      <c r="O37" s="30">
        <f t="shared" si="2"/>
        <v>45419</v>
      </c>
      <c r="P37" s="32" t="str">
        <f t="shared" si="3"/>
        <v>08:00</v>
      </c>
      <c r="Q37" s="32" t="e">
        <f t="shared" si="5"/>
        <v>#DIV/0!</v>
      </c>
      <c r="R37" s="148">
        <f t="shared" si="4"/>
        <v>5.6635365153451496E-3</v>
      </c>
      <c r="AB37" s="33" t="s">
        <v>4459</v>
      </c>
      <c r="AC37" s="33">
        <v>4734</v>
      </c>
      <c r="AD37" s="33">
        <v>59.174999999999997</v>
      </c>
    </row>
    <row r="38" spans="2:30" x14ac:dyDescent="0.25">
      <c r="B38" t="s">
        <v>268</v>
      </c>
      <c r="E38">
        <v>179</v>
      </c>
      <c r="F38" t="s">
        <v>25</v>
      </c>
      <c r="G38" t="s">
        <v>700</v>
      </c>
      <c r="H38">
        <v>10.7</v>
      </c>
      <c r="I38">
        <v>3134</v>
      </c>
      <c r="J38">
        <v>15</v>
      </c>
      <c r="K38" t="s">
        <v>893</v>
      </c>
      <c r="L38" s="7">
        <v>14183</v>
      </c>
      <c r="M38" s="28">
        <f t="shared" si="0"/>
        <v>2.2637106184364062E-3</v>
      </c>
      <c r="N38" s="32" t="str">
        <f t="shared" si="1"/>
        <v>2024-04-26</v>
      </c>
      <c r="O38" s="30">
        <f t="shared" si="2"/>
        <v>45408</v>
      </c>
      <c r="P38" s="32" t="str">
        <f t="shared" si="3"/>
        <v>08:00</v>
      </c>
      <c r="Q38" s="32">
        <f t="shared" si="5"/>
        <v>4.5255264837268667</v>
      </c>
      <c r="R38" s="148">
        <f t="shared" si="4"/>
        <v>5.6635365153451496E-3</v>
      </c>
      <c r="AB38" s="37" t="s">
        <v>413</v>
      </c>
      <c r="AC38" s="38">
        <v>5.4753500583430573E-3</v>
      </c>
      <c r="AD38" s="31"/>
    </row>
    <row r="39" spans="2:30" x14ac:dyDescent="0.25">
      <c r="B39" t="s">
        <v>514</v>
      </c>
      <c r="E39">
        <v>233</v>
      </c>
      <c r="F39" t="s">
        <v>25</v>
      </c>
      <c r="G39" t="s">
        <v>701</v>
      </c>
      <c r="H39">
        <v>7.5</v>
      </c>
      <c r="I39">
        <v>3712</v>
      </c>
      <c r="J39">
        <v>45</v>
      </c>
      <c r="K39" t="s">
        <v>894</v>
      </c>
      <c r="L39" s="7">
        <v>17213</v>
      </c>
      <c r="M39" s="28">
        <f t="shared" si="0"/>
        <v>3.2438739789964993E-3</v>
      </c>
      <c r="N39" s="32" t="str">
        <f t="shared" si="1"/>
        <v>2024-04-30</v>
      </c>
      <c r="O39" s="30">
        <f t="shared" si="2"/>
        <v>45412</v>
      </c>
      <c r="P39" s="32" t="str">
        <f t="shared" si="3"/>
        <v>08:00</v>
      </c>
      <c r="Q39" s="32">
        <f t="shared" si="5"/>
        <v>4.6371228448275863</v>
      </c>
      <c r="R39" s="148">
        <f t="shared" si="4"/>
        <v>5.6635365153451496E-3</v>
      </c>
    </row>
    <row r="40" spans="2:30" x14ac:dyDescent="0.25">
      <c r="B40" t="s">
        <v>259</v>
      </c>
      <c r="E40">
        <v>186</v>
      </c>
      <c r="F40" t="s">
        <v>659</v>
      </c>
      <c r="G40" t="s">
        <v>702</v>
      </c>
      <c r="J40">
        <v>25</v>
      </c>
      <c r="K40" t="s">
        <v>895</v>
      </c>
      <c r="L40" s="7"/>
      <c r="M40" s="28">
        <f t="shared" si="0"/>
        <v>2.4620770128354727E-3</v>
      </c>
      <c r="N40" s="32" t="str">
        <f t="shared" si="1"/>
        <v>2024-05-05</v>
      </c>
      <c r="O40" s="30">
        <f t="shared" si="2"/>
        <v>45417</v>
      </c>
      <c r="P40" s="32" t="str">
        <f t="shared" si="3"/>
        <v>10:00</v>
      </c>
      <c r="Q40" s="32" t="e">
        <f t="shared" si="5"/>
        <v>#DIV/0!</v>
      </c>
      <c r="R40" s="148">
        <f t="shared" si="4"/>
        <v>5.6635365153451496E-3</v>
      </c>
    </row>
    <row r="41" spans="2:30" x14ac:dyDescent="0.25">
      <c r="B41" t="s">
        <v>261</v>
      </c>
      <c r="E41">
        <v>274</v>
      </c>
      <c r="F41" t="s">
        <v>659</v>
      </c>
      <c r="G41" t="s">
        <v>703</v>
      </c>
      <c r="J41">
        <v>31</v>
      </c>
      <c r="K41" t="s">
        <v>896</v>
      </c>
      <c r="L41" s="7"/>
      <c r="M41" s="28">
        <f t="shared" si="0"/>
        <v>3.5589264877479579E-3</v>
      </c>
      <c r="N41" s="32" t="str">
        <f t="shared" si="1"/>
        <v>2024-05-03</v>
      </c>
      <c r="O41" s="30">
        <f t="shared" si="2"/>
        <v>45415</v>
      </c>
      <c r="P41" s="32" t="str">
        <f t="shared" si="3"/>
        <v>10:00</v>
      </c>
      <c r="Q41" s="32" t="e">
        <f t="shared" si="5"/>
        <v>#DIV/0!</v>
      </c>
      <c r="R41" s="148">
        <f t="shared" si="4"/>
        <v>5.6635365153451496E-3</v>
      </c>
    </row>
    <row r="42" spans="2:30" x14ac:dyDescent="0.25">
      <c r="B42" t="s">
        <v>515</v>
      </c>
      <c r="E42">
        <v>240</v>
      </c>
      <c r="F42" t="s">
        <v>25</v>
      </c>
      <c r="G42" t="s">
        <v>704</v>
      </c>
      <c r="H42">
        <v>8.5329999999999995</v>
      </c>
      <c r="I42">
        <v>4044</v>
      </c>
      <c r="J42">
        <v>38</v>
      </c>
      <c r="K42" t="s">
        <v>897</v>
      </c>
      <c r="L42" s="7">
        <v>19610</v>
      </c>
      <c r="M42" s="28">
        <f t="shared" si="0"/>
        <v>3.2438739789964993E-3</v>
      </c>
      <c r="N42" s="32" t="str">
        <f t="shared" si="1"/>
        <v>2024-04-28</v>
      </c>
      <c r="O42" s="30">
        <f t="shared" si="2"/>
        <v>45410</v>
      </c>
      <c r="P42" s="32" t="str">
        <f t="shared" si="3"/>
        <v>10:00</v>
      </c>
      <c r="Q42" s="32">
        <f t="shared" si="5"/>
        <v>4.8491592482690402</v>
      </c>
      <c r="R42" s="148">
        <f t="shared" si="4"/>
        <v>5.6635365153451496E-3</v>
      </c>
    </row>
    <row r="43" spans="2:30" x14ac:dyDescent="0.25">
      <c r="B43" t="s">
        <v>265</v>
      </c>
      <c r="C43" t="s">
        <v>593</v>
      </c>
      <c r="D43" t="s">
        <v>659</v>
      </c>
      <c r="E43">
        <v>369</v>
      </c>
      <c r="F43" t="s">
        <v>662</v>
      </c>
      <c r="G43" t="s">
        <v>705</v>
      </c>
      <c r="J43">
        <v>14</v>
      </c>
      <c r="K43" t="s">
        <v>898</v>
      </c>
      <c r="L43" s="7"/>
      <c r="M43" s="28">
        <f t="shared" si="0"/>
        <v>4.4690781796966157E-3</v>
      </c>
      <c r="N43" s="32" t="str">
        <f t="shared" si="1"/>
        <v>2024-04-29</v>
      </c>
      <c r="O43" s="30">
        <f t="shared" si="2"/>
        <v>45411</v>
      </c>
      <c r="P43" s="32" t="str">
        <f t="shared" si="3"/>
        <v>08:00</v>
      </c>
      <c r="Q43" s="32" t="e">
        <f t="shared" si="5"/>
        <v>#DIV/0!</v>
      </c>
      <c r="R43" s="148">
        <f t="shared" si="4"/>
        <v>5.6635365153451496E-3</v>
      </c>
    </row>
    <row r="44" spans="2:30" x14ac:dyDescent="0.25">
      <c r="B44" t="s">
        <v>260</v>
      </c>
      <c r="E44">
        <v>242</v>
      </c>
      <c r="F44" t="s">
        <v>25</v>
      </c>
      <c r="G44" t="s">
        <v>706</v>
      </c>
      <c r="H44">
        <v>12.673</v>
      </c>
      <c r="I44">
        <v>8358</v>
      </c>
      <c r="J44">
        <v>38</v>
      </c>
      <c r="K44" t="s">
        <v>899</v>
      </c>
      <c r="L44" s="7">
        <v>26196</v>
      </c>
      <c r="M44" s="28">
        <f t="shared" si="0"/>
        <v>3.2672112018669779E-3</v>
      </c>
      <c r="N44" s="32" t="str">
        <f t="shared" si="1"/>
        <v>2024-05-04</v>
      </c>
      <c r="O44" s="30">
        <f t="shared" si="2"/>
        <v>45416</v>
      </c>
      <c r="P44" s="32" t="str">
        <f t="shared" si="3"/>
        <v>10:01</v>
      </c>
      <c r="Q44" s="32">
        <f t="shared" si="5"/>
        <v>3.1342426417803302</v>
      </c>
      <c r="R44" s="148">
        <f t="shared" si="4"/>
        <v>5.6635365153451496E-3</v>
      </c>
    </row>
    <row r="45" spans="2:30" x14ac:dyDescent="0.25">
      <c r="B45" t="s">
        <v>269</v>
      </c>
      <c r="C45" t="s">
        <v>594</v>
      </c>
      <c r="D45" t="s">
        <v>659</v>
      </c>
      <c r="E45">
        <v>202</v>
      </c>
      <c r="F45" t="s">
        <v>662</v>
      </c>
      <c r="G45" t="s">
        <v>707</v>
      </c>
      <c r="J45">
        <v>12</v>
      </c>
      <c r="K45" t="s">
        <v>900</v>
      </c>
      <c r="L45" s="7"/>
      <c r="M45" s="28">
        <f t="shared" si="0"/>
        <v>2.4970828471411904E-3</v>
      </c>
      <c r="N45" s="32" t="str">
        <f t="shared" si="1"/>
        <v>2024-04-25</v>
      </c>
      <c r="O45" s="30">
        <f t="shared" si="2"/>
        <v>45407</v>
      </c>
      <c r="P45" s="32" t="str">
        <f t="shared" si="3"/>
        <v>10:27</v>
      </c>
      <c r="Q45" s="32" t="e">
        <f t="shared" si="5"/>
        <v>#DIV/0!</v>
      </c>
      <c r="R45" s="148">
        <f t="shared" si="4"/>
        <v>5.6635365153451496E-3</v>
      </c>
    </row>
    <row r="46" spans="2:30" x14ac:dyDescent="0.25">
      <c r="B46" t="s">
        <v>258</v>
      </c>
      <c r="E46">
        <v>191</v>
      </c>
      <c r="F46" t="s">
        <v>25</v>
      </c>
      <c r="G46" t="s">
        <v>708</v>
      </c>
      <c r="H46">
        <v>18.433</v>
      </c>
      <c r="I46">
        <v>4370</v>
      </c>
      <c r="J46">
        <v>27</v>
      </c>
      <c r="K46" t="s">
        <v>901</v>
      </c>
      <c r="L46" s="7">
        <v>16597</v>
      </c>
      <c r="M46" s="28">
        <f t="shared" si="0"/>
        <v>2.5437572928821471E-3</v>
      </c>
      <c r="N46" s="32" t="str">
        <f t="shared" si="1"/>
        <v>2024-05-06</v>
      </c>
      <c r="O46" s="30">
        <f t="shared" si="2"/>
        <v>45418</v>
      </c>
      <c r="P46" s="32" t="str">
        <f t="shared" si="3"/>
        <v>08:06</v>
      </c>
      <c r="Q46" s="32">
        <f t="shared" si="5"/>
        <v>3.7979405034324945</v>
      </c>
      <c r="R46" s="148">
        <f t="shared" si="4"/>
        <v>5.6635365153451496E-3</v>
      </c>
    </row>
    <row r="47" spans="2:30" x14ac:dyDescent="0.25">
      <c r="B47" t="s">
        <v>267</v>
      </c>
      <c r="C47" t="s">
        <v>595</v>
      </c>
      <c r="D47" t="s">
        <v>659</v>
      </c>
      <c r="E47">
        <v>199</v>
      </c>
      <c r="F47" t="s">
        <v>662</v>
      </c>
      <c r="G47" t="s">
        <v>709</v>
      </c>
      <c r="J47">
        <v>12</v>
      </c>
      <c r="K47" t="s">
        <v>902</v>
      </c>
      <c r="L47" s="7"/>
      <c r="M47" s="28">
        <f t="shared" si="0"/>
        <v>2.4620770128354727E-3</v>
      </c>
      <c r="N47" s="32" t="str">
        <f t="shared" si="1"/>
        <v>2024-04-27</v>
      </c>
      <c r="O47" s="30">
        <f t="shared" si="2"/>
        <v>45409</v>
      </c>
      <c r="P47" s="32" t="str">
        <f t="shared" si="3"/>
        <v>10:00</v>
      </c>
      <c r="Q47" s="32" t="e">
        <f t="shared" si="5"/>
        <v>#DIV/0!</v>
      </c>
      <c r="R47" s="148">
        <f t="shared" si="4"/>
        <v>5.6635365153451496E-3</v>
      </c>
    </row>
    <row r="48" spans="2:30" x14ac:dyDescent="0.25">
      <c r="B48" t="s">
        <v>516</v>
      </c>
      <c r="E48">
        <v>371</v>
      </c>
      <c r="F48" t="s">
        <v>25</v>
      </c>
      <c r="G48" t="s">
        <v>710</v>
      </c>
      <c r="H48">
        <v>18.132999999999999</v>
      </c>
      <c r="I48">
        <v>12390</v>
      </c>
      <c r="J48">
        <v>64</v>
      </c>
      <c r="K48" t="s">
        <v>903</v>
      </c>
      <c r="L48" s="7">
        <v>37730</v>
      </c>
      <c r="M48" s="28">
        <f t="shared" si="0"/>
        <v>5.0758459743290548E-3</v>
      </c>
      <c r="N48" s="32" t="str">
        <f t="shared" si="1"/>
        <v>2024-04-20</v>
      </c>
      <c r="O48" s="30">
        <f t="shared" si="2"/>
        <v>45402</v>
      </c>
      <c r="P48" s="32" t="str">
        <f t="shared" si="3"/>
        <v>10:00</v>
      </c>
      <c r="Q48" s="32">
        <f t="shared" si="5"/>
        <v>3.0451977401129944</v>
      </c>
      <c r="R48" s="148">
        <f t="shared" si="4"/>
        <v>5.6635365153451496E-3</v>
      </c>
    </row>
    <row r="49" spans="2:18" x14ac:dyDescent="0.25">
      <c r="B49" t="s">
        <v>517</v>
      </c>
      <c r="E49">
        <v>193</v>
      </c>
      <c r="F49" t="s">
        <v>659</v>
      </c>
      <c r="G49" t="s">
        <v>711</v>
      </c>
      <c r="J49">
        <v>104</v>
      </c>
      <c r="K49" t="s">
        <v>904</v>
      </c>
      <c r="L49" s="7"/>
      <c r="M49" s="28">
        <f t="shared" si="0"/>
        <v>3.4655775962660444E-3</v>
      </c>
      <c r="N49" s="32" t="str">
        <f t="shared" si="1"/>
        <v>2024-04-14</v>
      </c>
      <c r="O49" s="30">
        <f t="shared" si="2"/>
        <v>45396</v>
      </c>
      <c r="P49" s="32" t="str">
        <f t="shared" si="3"/>
        <v>10:00</v>
      </c>
      <c r="Q49" s="32" t="e">
        <f t="shared" si="5"/>
        <v>#DIV/0!</v>
      </c>
      <c r="R49" s="148">
        <f t="shared" si="4"/>
        <v>5.6635365153451496E-3</v>
      </c>
    </row>
    <row r="50" spans="2:18" x14ac:dyDescent="0.25">
      <c r="B50" t="s">
        <v>518</v>
      </c>
      <c r="E50">
        <v>255</v>
      </c>
      <c r="F50" t="s">
        <v>25</v>
      </c>
      <c r="G50" t="s">
        <v>712</v>
      </c>
      <c r="H50">
        <v>20.8</v>
      </c>
      <c r="I50">
        <v>6580</v>
      </c>
      <c r="J50">
        <v>20</v>
      </c>
      <c r="K50" t="s">
        <v>905</v>
      </c>
      <c r="L50" s="7">
        <v>21440</v>
      </c>
      <c r="M50" s="28">
        <f t="shared" si="0"/>
        <v>3.2088681446907816E-3</v>
      </c>
      <c r="N50" s="32" t="str">
        <f t="shared" si="1"/>
        <v>2024-04-22</v>
      </c>
      <c r="O50" s="30">
        <f t="shared" si="2"/>
        <v>45404</v>
      </c>
      <c r="P50" s="32" t="str">
        <f t="shared" si="3"/>
        <v>08:00</v>
      </c>
      <c r="Q50" s="32">
        <f t="shared" si="5"/>
        <v>3.2583586626139818</v>
      </c>
      <c r="R50" s="148">
        <f t="shared" si="4"/>
        <v>5.6635365153451496E-3</v>
      </c>
    </row>
    <row r="51" spans="2:18" x14ac:dyDescent="0.25">
      <c r="B51" t="s">
        <v>519</v>
      </c>
      <c r="C51" t="s">
        <v>596</v>
      </c>
      <c r="D51" t="s">
        <v>659</v>
      </c>
      <c r="E51">
        <v>341</v>
      </c>
      <c r="F51" t="s">
        <v>662</v>
      </c>
      <c r="G51" t="s">
        <v>713</v>
      </c>
      <c r="J51">
        <v>69</v>
      </c>
      <c r="K51" t="s">
        <v>906</v>
      </c>
      <c r="L51" s="7"/>
      <c r="M51" s="28">
        <f t="shared" si="0"/>
        <v>4.7841306884480747E-3</v>
      </c>
      <c r="N51" s="32" t="str">
        <f t="shared" si="1"/>
        <v>2024-04-23</v>
      </c>
      <c r="O51" s="30">
        <f t="shared" si="2"/>
        <v>45405</v>
      </c>
      <c r="P51" s="32" t="str">
        <f t="shared" si="3"/>
        <v>11:54</v>
      </c>
      <c r="Q51" s="32" t="e">
        <f t="shared" si="5"/>
        <v>#DIV/0!</v>
      </c>
      <c r="R51" s="148">
        <f t="shared" si="4"/>
        <v>5.6635365153451496E-3</v>
      </c>
    </row>
    <row r="52" spans="2:18" x14ac:dyDescent="0.25">
      <c r="B52" t="s">
        <v>520</v>
      </c>
      <c r="E52">
        <v>306</v>
      </c>
      <c r="F52" t="s">
        <v>25</v>
      </c>
      <c r="G52" t="s">
        <v>714</v>
      </c>
      <c r="H52">
        <v>46.366</v>
      </c>
      <c r="I52">
        <v>6942</v>
      </c>
      <c r="J52">
        <v>22</v>
      </c>
      <c r="K52" t="s">
        <v>907</v>
      </c>
      <c r="L52" s="7">
        <v>23258</v>
      </c>
      <c r="M52" s="28">
        <f t="shared" si="0"/>
        <v>3.8273045507584598E-3</v>
      </c>
      <c r="N52" s="32" t="str">
        <f t="shared" si="1"/>
        <v>2024-04-24</v>
      </c>
      <c r="O52" s="30">
        <f t="shared" si="2"/>
        <v>45406</v>
      </c>
      <c r="P52" s="32" t="str">
        <f t="shared" si="3"/>
        <v>08:00</v>
      </c>
      <c r="Q52" s="32">
        <f t="shared" si="5"/>
        <v>3.3503313166234516</v>
      </c>
      <c r="R52" s="148">
        <f t="shared" si="4"/>
        <v>5.6635365153451496E-3</v>
      </c>
    </row>
    <row r="53" spans="2:18" x14ac:dyDescent="0.25">
      <c r="B53" t="s">
        <v>521</v>
      </c>
      <c r="E53">
        <v>421</v>
      </c>
      <c r="F53" t="s">
        <v>25</v>
      </c>
      <c r="G53" t="s">
        <v>715</v>
      </c>
      <c r="H53">
        <v>28.257000000000001</v>
      </c>
      <c r="I53">
        <v>5897</v>
      </c>
      <c r="J53">
        <v>87</v>
      </c>
      <c r="K53" t="s">
        <v>908</v>
      </c>
      <c r="L53" s="7">
        <v>22055</v>
      </c>
      <c r="M53" s="28">
        <f t="shared" si="0"/>
        <v>5.9276546091015167E-3</v>
      </c>
      <c r="N53" s="32" t="str">
        <f t="shared" si="1"/>
        <v>2024-04-18</v>
      </c>
      <c r="O53" s="30">
        <f t="shared" si="2"/>
        <v>45400</v>
      </c>
      <c r="P53" s="32" t="str">
        <f t="shared" si="3"/>
        <v>08:06</v>
      </c>
      <c r="Q53" s="32">
        <f t="shared" si="5"/>
        <v>3.7400373071053079</v>
      </c>
      <c r="R53" s="148">
        <f t="shared" si="4"/>
        <v>5.6635365153451496E-3</v>
      </c>
    </row>
    <row r="54" spans="2:18" x14ac:dyDescent="0.25">
      <c r="B54" t="s">
        <v>522</v>
      </c>
      <c r="C54" t="s">
        <v>597</v>
      </c>
      <c r="D54" t="s">
        <v>659</v>
      </c>
      <c r="E54">
        <v>496</v>
      </c>
      <c r="F54" t="s">
        <v>662</v>
      </c>
      <c r="G54" t="s">
        <v>716</v>
      </c>
      <c r="J54">
        <v>52</v>
      </c>
      <c r="K54" t="s">
        <v>909</v>
      </c>
      <c r="L54" s="7"/>
      <c r="M54" s="28">
        <f t="shared" si="0"/>
        <v>6.3943990665110851E-3</v>
      </c>
      <c r="N54" s="32" t="str">
        <f t="shared" si="1"/>
        <v>2024-04-21</v>
      </c>
      <c r="O54" s="30">
        <f t="shared" si="2"/>
        <v>45403</v>
      </c>
      <c r="P54" s="32" t="str">
        <f t="shared" si="3"/>
        <v>10:00</v>
      </c>
      <c r="Q54" s="32" t="e">
        <f t="shared" si="5"/>
        <v>#DIV/0!</v>
      </c>
      <c r="R54" s="148">
        <f t="shared" si="4"/>
        <v>5.6635365153451496E-3</v>
      </c>
    </row>
    <row r="55" spans="2:18" x14ac:dyDescent="0.25">
      <c r="B55" t="s">
        <v>277</v>
      </c>
      <c r="C55" t="s">
        <v>598</v>
      </c>
      <c r="D55" t="s">
        <v>659</v>
      </c>
      <c r="E55">
        <v>281</v>
      </c>
      <c r="F55" t="s">
        <v>662</v>
      </c>
      <c r="G55" t="s">
        <v>717</v>
      </c>
      <c r="J55">
        <v>49</v>
      </c>
      <c r="K55" t="s">
        <v>910</v>
      </c>
      <c r="L55" s="7"/>
      <c r="M55" s="28">
        <f t="shared" si="0"/>
        <v>3.850641773628938E-3</v>
      </c>
      <c r="N55" s="32" t="str">
        <f t="shared" si="1"/>
        <v>2024-04-17</v>
      </c>
      <c r="O55" s="30">
        <f t="shared" si="2"/>
        <v>45399</v>
      </c>
      <c r="P55" s="32" t="str">
        <f t="shared" si="3"/>
        <v>08:00</v>
      </c>
      <c r="Q55" s="32" t="e">
        <f t="shared" si="5"/>
        <v>#DIV/0!</v>
      </c>
      <c r="R55" s="148">
        <f t="shared" si="4"/>
        <v>5.6635365153451496E-3</v>
      </c>
    </row>
    <row r="56" spans="2:18" x14ac:dyDescent="0.25">
      <c r="B56" t="s">
        <v>523</v>
      </c>
      <c r="E56">
        <v>590</v>
      </c>
      <c r="F56" t="s">
        <v>25</v>
      </c>
      <c r="G56" t="s">
        <v>718</v>
      </c>
      <c r="H56">
        <v>9.5</v>
      </c>
      <c r="I56">
        <v>8857</v>
      </c>
      <c r="J56">
        <v>180</v>
      </c>
      <c r="K56" t="s">
        <v>911</v>
      </c>
      <c r="L56" s="7">
        <v>40082</v>
      </c>
      <c r="M56" s="28">
        <f t="shared" si="0"/>
        <v>8.9848308051341894E-3</v>
      </c>
      <c r="N56" s="32" t="str">
        <f t="shared" si="1"/>
        <v>2024-04-13</v>
      </c>
      <c r="O56" s="30">
        <f t="shared" si="2"/>
        <v>45395</v>
      </c>
      <c r="P56" s="32" t="str">
        <f t="shared" si="3"/>
        <v>10:00</v>
      </c>
      <c r="Q56" s="32">
        <f t="shared" si="5"/>
        <v>4.5254600880659366</v>
      </c>
      <c r="R56" s="148">
        <f t="shared" si="4"/>
        <v>5.6635365153451496E-3</v>
      </c>
    </row>
    <row r="57" spans="2:18" x14ac:dyDescent="0.25">
      <c r="B57" t="s">
        <v>524</v>
      </c>
      <c r="C57" t="s">
        <v>599</v>
      </c>
      <c r="D57" t="s">
        <v>659</v>
      </c>
      <c r="E57">
        <v>294</v>
      </c>
      <c r="F57" t="s">
        <v>662</v>
      </c>
      <c r="G57" t="s">
        <v>719</v>
      </c>
      <c r="J57">
        <v>21</v>
      </c>
      <c r="K57" t="s">
        <v>912</v>
      </c>
      <c r="L57" s="7"/>
      <c r="M57" s="28">
        <f t="shared" si="0"/>
        <v>3.67561260210035E-3</v>
      </c>
      <c r="N57" s="32" t="str">
        <f t="shared" si="1"/>
        <v>2024-04-19</v>
      </c>
      <c r="O57" s="30">
        <f t="shared" si="2"/>
        <v>45401</v>
      </c>
      <c r="P57" s="32" t="str">
        <f t="shared" si="3"/>
        <v>08:00</v>
      </c>
      <c r="Q57" s="32" t="e">
        <f t="shared" si="5"/>
        <v>#DIV/0!</v>
      </c>
      <c r="R57" s="148">
        <f t="shared" si="4"/>
        <v>5.6635365153451496E-3</v>
      </c>
    </row>
    <row r="58" spans="2:18" x14ac:dyDescent="0.25">
      <c r="B58" t="s">
        <v>525</v>
      </c>
      <c r="C58" t="s">
        <v>600</v>
      </c>
      <c r="D58" t="s">
        <v>659</v>
      </c>
      <c r="E58">
        <v>1092</v>
      </c>
      <c r="F58" t="s">
        <v>662</v>
      </c>
      <c r="G58" t="s">
        <v>720</v>
      </c>
      <c r="J58">
        <v>305</v>
      </c>
      <c r="K58" t="s">
        <v>913</v>
      </c>
      <c r="L58" s="7"/>
      <c r="M58" s="28">
        <f t="shared" si="0"/>
        <v>1.6301050175029173E-2</v>
      </c>
      <c r="N58" s="32" t="str">
        <f t="shared" si="1"/>
        <v>2024-04-16</v>
      </c>
      <c r="O58" s="30">
        <f t="shared" si="2"/>
        <v>45398</v>
      </c>
      <c r="P58" s="32" t="str">
        <f t="shared" si="3"/>
        <v>10:00</v>
      </c>
      <c r="Q58" s="32" t="e">
        <f t="shared" si="5"/>
        <v>#DIV/0!</v>
      </c>
      <c r="R58" s="148">
        <f t="shared" si="4"/>
        <v>5.6635365153451496E-3</v>
      </c>
    </row>
    <row r="59" spans="2:18" x14ac:dyDescent="0.25">
      <c r="B59" t="s">
        <v>279</v>
      </c>
      <c r="E59">
        <v>556</v>
      </c>
      <c r="F59" t="s">
        <v>25</v>
      </c>
      <c r="G59" t="s">
        <v>721</v>
      </c>
      <c r="H59">
        <v>6.3150000000000004</v>
      </c>
      <c r="I59">
        <v>7096</v>
      </c>
      <c r="J59">
        <v>165</v>
      </c>
      <c r="K59" t="s">
        <v>914</v>
      </c>
      <c r="L59" s="7">
        <v>32154</v>
      </c>
      <c r="M59" s="28">
        <f t="shared" si="0"/>
        <v>8.413068844807468E-3</v>
      </c>
      <c r="N59" s="32" t="str">
        <f t="shared" si="1"/>
        <v>2024-04-15</v>
      </c>
      <c r="O59" s="30">
        <f t="shared" si="2"/>
        <v>45397</v>
      </c>
      <c r="P59" s="32" t="str">
        <f t="shared" si="3"/>
        <v>08:02</v>
      </c>
      <c r="Q59" s="32">
        <f t="shared" si="5"/>
        <v>4.5312852311161214</v>
      </c>
      <c r="R59" s="148">
        <f t="shared" si="4"/>
        <v>5.6635365153451496E-3</v>
      </c>
    </row>
    <row r="60" spans="2:18" x14ac:dyDescent="0.25">
      <c r="B60" t="s">
        <v>526</v>
      </c>
      <c r="C60" t="s">
        <v>601</v>
      </c>
      <c r="D60" t="s">
        <v>659</v>
      </c>
      <c r="E60">
        <v>203</v>
      </c>
      <c r="F60" t="s">
        <v>662</v>
      </c>
      <c r="G60" t="s">
        <v>722</v>
      </c>
      <c r="J60">
        <v>26</v>
      </c>
      <c r="K60" t="s">
        <v>915</v>
      </c>
      <c r="L60" s="7"/>
      <c r="M60" s="28">
        <f t="shared" si="0"/>
        <v>2.6721120186697783E-3</v>
      </c>
      <c r="N60" s="32" t="str">
        <f t="shared" si="1"/>
        <v>2024-04-12</v>
      </c>
      <c r="O60" s="30">
        <f t="shared" si="2"/>
        <v>45394</v>
      </c>
      <c r="P60" s="32" t="str">
        <f t="shared" si="3"/>
        <v>08:04</v>
      </c>
      <c r="Q60" s="32" t="e">
        <f t="shared" si="5"/>
        <v>#DIV/0!</v>
      </c>
      <c r="R60" s="148">
        <f t="shared" si="4"/>
        <v>5.6635365153451496E-3</v>
      </c>
    </row>
    <row r="61" spans="2:18" x14ac:dyDescent="0.25">
      <c r="B61" t="s">
        <v>527</v>
      </c>
      <c r="C61" t="s">
        <v>602</v>
      </c>
      <c r="D61" t="s">
        <v>659</v>
      </c>
      <c r="E61">
        <v>1140</v>
      </c>
      <c r="F61" t="s">
        <v>662</v>
      </c>
      <c r="G61" t="s">
        <v>723</v>
      </c>
      <c r="J61">
        <v>160</v>
      </c>
      <c r="K61" t="s">
        <v>916</v>
      </c>
      <c r="L61" s="7"/>
      <c r="M61" s="28">
        <f t="shared" si="0"/>
        <v>1.5169194865810968E-2</v>
      </c>
      <c r="N61" s="32" t="str">
        <f t="shared" si="1"/>
        <v>2024-04-05</v>
      </c>
      <c r="O61" s="30">
        <f t="shared" si="2"/>
        <v>45387</v>
      </c>
      <c r="P61" s="32" t="str">
        <f t="shared" si="3"/>
        <v>13:07</v>
      </c>
      <c r="Q61" s="32" t="e">
        <f t="shared" si="5"/>
        <v>#DIV/0!</v>
      </c>
      <c r="R61" s="148">
        <f t="shared" si="4"/>
        <v>5.6635365153451496E-3</v>
      </c>
    </row>
    <row r="62" spans="2:18" x14ac:dyDescent="0.25">
      <c r="B62" t="s">
        <v>290</v>
      </c>
      <c r="C62" t="s">
        <v>603</v>
      </c>
      <c r="D62" t="s">
        <v>659</v>
      </c>
      <c r="E62">
        <v>248</v>
      </c>
      <c r="F62" t="s">
        <v>662</v>
      </c>
      <c r="G62" t="s">
        <v>724</v>
      </c>
      <c r="J62">
        <v>42</v>
      </c>
      <c r="K62" t="s">
        <v>917</v>
      </c>
      <c r="L62" s="7"/>
      <c r="M62" s="28">
        <f t="shared" si="0"/>
        <v>3.38389731621937E-3</v>
      </c>
      <c r="N62" s="32" t="str">
        <f t="shared" si="1"/>
        <v>2024-04-04</v>
      </c>
      <c r="O62" s="30">
        <f t="shared" si="2"/>
        <v>45386</v>
      </c>
      <c r="P62" s="32" t="str">
        <f t="shared" si="3"/>
        <v>08:00</v>
      </c>
      <c r="Q62" s="32" t="e">
        <f t="shared" si="5"/>
        <v>#DIV/0!</v>
      </c>
      <c r="R62" s="148">
        <f t="shared" si="4"/>
        <v>5.6635365153451496E-3</v>
      </c>
    </row>
    <row r="63" spans="2:18" x14ac:dyDescent="0.25">
      <c r="B63" t="s">
        <v>289</v>
      </c>
      <c r="E63">
        <v>355</v>
      </c>
      <c r="F63" t="s">
        <v>25</v>
      </c>
      <c r="G63" t="s">
        <v>725</v>
      </c>
      <c r="H63">
        <v>10.032999999999999</v>
      </c>
      <c r="I63">
        <v>5280</v>
      </c>
      <c r="J63">
        <v>62</v>
      </c>
      <c r="K63" t="s">
        <v>918</v>
      </c>
      <c r="L63" s="7">
        <v>22110</v>
      </c>
      <c r="M63" s="28">
        <f t="shared" si="0"/>
        <v>4.8658109684947487E-3</v>
      </c>
      <c r="N63" s="32" t="str">
        <f t="shared" si="1"/>
        <v>2024-04-05</v>
      </c>
      <c r="O63" s="30">
        <f t="shared" si="2"/>
        <v>45387</v>
      </c>
      <c r="P63" s="32" t="str">
        <f t="shared" si="3"/>
        <v>09:27</v>
      </c>
      <c r="Q63" s="32">
        <f t="shared" si="5"/>
        <v>4.1875</v>
      </c>
      <c r="R63" s="148">
        <f t="shared" si="4"/>
        <v>5.6635365153451496E-3</v>
      </c>
    </row>
    <row r="64" spans="2:18" x14ac:dyDescent="0.25">
      <c r="B64" t="s">
        <v>528</v>
      </c>
      <c r="E64">
        <v>342</v>
      </c>
      <c r="F64" t="s">
        <v>25</v>
      </c>
      <c r="G64" t="s">
        <v>726</v>
      </c>
      <c r="H64">
        <v>23.658000000000001</v>
      </c>
      <c r="I64">
        <v>9328</v>
      </c>
      <c r="J64">
        <v>73</v>
      </c>
      <c r="K64" t="s">
        <v>919</v>
      </c>
      <c r="L64" s="7">
        <v>29517</v>
      </c>
      <c r="M64" s="28">
        <f t="shared" si="0"/>
        <v>4.8424737456242706E-3</v>
      </c>
      <c r="N64" s="32" t="str">
        <f t="shared" si="1"/>
        <v>2024-04-03</v>
      </c>
      <c r="O64" s="30">
        <f t="shared" si="2"/>
        <v>45385</v>
      </c>
      <c r="P64" s="32" t="str">
        <f t="shared" si="3"/>
        <v>08:00</v>
      </c>
      <c r="Q64" s="32">
        <f t="shared" si="5"/>
        <v>3.1643439108061751</v>
      </c>
      <c r="R64" s="148">
        <f t="shared" si="4"/>
        <v>5.6635365153451496E-3</v>
      </c>
    </row>
    <row r="65" spans="2:18" x14ac:dyDescent="0.25">
      <c r="B65" t="s">
        <v>529</v>
      </c>
      <c r="C65" t="s">
        <v>604</v>
      </c>
      <c r="D65" t="s">
        <v>659</v>
      </c>
      <c r="E65">
        <v>365</v>
      </c>
      <c r="F65" t="s">
        <v>662</v>
      </c>
      <c r="G65" t="s">
        <v>727</v>
      </c>
      <c r="J65">
        <v>52</v>
      </c>
      <c r="K65" t="s">
        <v>920</v>
      </c>
      <c r="L65" s="7"/>
      <c r="M65" s="28">
        <f t="shared" si="0"/>
        <v>4.8658109684947487E-3</v>
      </c>
      <c r="N65" s="32" t="str">
        <f t="shared" si="1"/>
        <v>2024-04-02</v>
      </c>
      <c r="O65" s="30">
        <f t="shared" si="2"/>
        <v>45384</v>
      </c>
      <c r="P65" s="32" t="str">
        <f t="shared" si="3"/>
        <v>08:00</v>
      </c>
      <c r="Q65" s="32" t="e">
        <f t="shared" si="5"/>
        <v>#DIV/0!</v>
      </c>
      <c r="R65" s="148">
        <f t="shared" si="4"/>
        <v>5.6635365153451496E-3</v>
      </c>
    </row>
    <row r="66" spans="2:18" x14ac:dyDescent="0.25">
      <c r="B66" t="s">
        <v>293</v>
      </c>
      <c r="E66">
        <v>498</v>
      </c>
      <c r="F66" t="s">
        <v>25</v>
      </c>
      <c r="G66" t="s">
        <v>728</v>
      </c>
      <c r="H66">
        <v>8.1329999999999991</v>
      </c>
      <c r="I66">
        <v>11876</v>
      </c>
      <c r="J66">
        <v>51</v>
      </c>
      <c r="K66" t="s">
        <v>921</v>
      </c>
      <c r="L66" s="7">
        <v>41599</v>
      </c>
      <c r="M66" s="28">
        <f t="shared" si="0"/>
        <v>6.4060676779463246E-3</v>
      </c>
      <c r="N66" s="32" t="str">
        <f t="shared" si="1"/>
        <v>2024-04-01</v>
      </c>
      <c r="O66" s="30">
        <f t="shared" si="2"/>
        <v>45383</v>
      </c>
      <c r="P66" s="32" t="str">
        <f t="shared" si="3"/>
        <v>10:00</v>
      </c>
      <c r="Q66" s="32">
        <f t="shared" si="5"/>
        <v>3.5027787133715056</v>
      </c>
      <c r="R66" s="148">
        <f t="shared" si="4"/>
        <v>5.6635365153451496E-3</v>
      </c>
    </row>
    <row r="67" spans="2:18" x14ac:dyDescent="0.25">
      <c r="B67" t="s">
        <v>285</v>
      </c>
      <c r="C67" t="s">
        <v>605</v>
      </c>
      <c r="D67" t="s">
        <v>659</v>
      </c>
      <c r="E67">
        <v>349</v>
      </c>
      <c r="F67" t="s">
        <v>662</v>
      </c>
      <c r="G67" t="s">
        <v>729</v>
      </c>
      <c r="J67">
        <v>46</v>
      </c>
      <c r="K67" t="s">
        <v>922</v>
      </c>
      <c r="L67" s="7"/>
      <c r="M67" s="28">
        <f t="shared" ref="M67:M130" si="6">((E67+J67)/$X$2)*100%</f>
        <v>4.6091015169194864E-3</v>
      </c>
      <c r="N67" s="32" t="str">
        <f t="shared" ref="N67:N130" si="7">LEFT(K67,10)</f>
        <v>2024-04-09</v>
      </c>
      <c r="O67" s="30">
        <f t="shared" ref="O67:O130" si="8">DATE(LEFT(N67,4),MID(N67,6,2),RIGHT(N67,2))</f>
        <v>45391</v>
      </c>
      <c r="P67" s="32" t="str">
        <f t="shared" ref="P67:P130" si="9">MID(K67,12,5)</f>
        <v>08:09</v>
      </c>
      <c r="Q67" s="32" t="e">
        <f t="shared" ref="Q67:Q130" si="10">L67/I67</f>
        <v>#DIV/0!</v>
      </c>
      <c r="R67" s="148">
        <f t="shared" ref="R67:R130" si="11">$T$2</f>
        <v>5.6635365153451496E-3</v>
      </c>
    </row>
    <row r="68" spans="2:18" x14ac:dyDescent="0.25">
      <c r="B68" t="s">
        <v>287</v>
      </c>
      <c r="E68">
        <v>212</v>
      </c>
      <c r="F68" t="s">
        <v>25</v>
      </c>
      <c r="G68" t="s">
        <v>730</v>
      </c>
      <c r="H68">
        <v>6.2</v>
      </c>
      <c r="I68">
        <v>9628</v>
      </c>
      <c r="J68">
        <v>16</v>
      </c>
      <c r="K68" t="s">
        <v>923</v>
      </c>
      <c r="L68" s="7">
        <v>36319</v>
      </c>
      <c r="M68" s="28">
        <f t="shared" si="6"/>
        <v>2.6604434072345392E-3</v>
      </c>
      <c r="N68" s="32" t="str">
        <f t="shared" si="7"/>
        <v>2024-04-06</v>
      </c>
      <c r="O68" s="30">
        <f t="shared" si="8"/>
        <v>45388</v>
      </c>
      <c r="P68" s="32" t="str">
        <f t="shared" si="9"/>
        <v>10:00</v>
      </c>
      <c r="Q68" s="32">
        <f t="shared" si="10"/>
        <v>3.7722268383880349</v>
      </c>
      <c r="R68" s="148">
        <f t="shared" si="11"/>
        <v>5.6635365153451496E-3</v>
      </c>
    </row>
    <row r="69" spans="2:18" x14ac:dyDescent="0.25">
      <c r="B69" t="s">
        <v>286</v>
      </c>
      <c r="C69" t="s">
        <v>606</v>
      </c>
      <c r="D69" t="s">
        <v>659</v>
      </c>
      <c r="E69">
        <v>626</v>
      </c>
      <c r="F69" t="s">
        <v>662</v>
      </c>
      <c r="G69" t="s">
        <v>731</v>
      </c>
      <c r="J69">
        <v>57</v>
      </c>
      <c r="K69" t="s">
        <v>924</v>
      </c>
      <c r="L69" s="7"/>
      <c r="M69" s="28">
        <f t="shared" si="6"/>
        <v>7.9696616102683786E-3</v>
      </c>
      <c r="N69" s="32" t="str">
        <f t="shared" si="7"/>
        <v>2024-04-08</v>
      </c>
      <c r="O69" s="30">
        <f t="shared" si="8"/>
        <v>45390</v>
      </c>
      <c r="P69" s="32" t="str">
        <f t="shared" si="9"/>
        <v>08:00</v>
      </c>
      <c r="Q69" s="32" t="e">
        <f t="shared" si="10"/>
        <v>#DIV/0!</v>
      </c>
      <c r="R69" s="148">
        <f t="shared" si="11"/>
        <v>5.6635365153451496E-3</v>
      </c>
    </row>
    <row r="70" spans="2:18" x14ac:dyDescent="0.25">
      <c r="B70" t="s">
        <v>283</v>
      </c>
      <c r="E70">
        <v>437</v>
      </c>
      <c r="F70" t="s">
        <v>25</v>
      </c>
      <c r="G70" t="s">
        <v>732</v>
      </c>
      <c r="H70">
        <v>16.042999999999999</v>
      </c>
      <c r="I70">
        <v>3952</v>
      </c>
      <c r="J70">
        <v>130</v>
      </c>
      <c r="K70" t="s">
        <v>925</v>
      </c>
      <c r="L70" s="7">
        <v>18014</v>
      </c>
      <c r="M70" s="28">
        <f t="shared" si="6"/>
        <v>6.6161026837806298E-3</v>
      </c>
      <c r="N70" s="32" t="str">
        <f t="shared" si="7"/>
        <v>2024-04-11</v>
      </c>
      <c r="O70" s="30">
        <f t="shared" si="8"/>
        <v>45393</v>
      </c>
      <c r="P70" s="32" t="str">
        <f t="shared" si="9"/>
        <v>08:00</v>
      </c>
      <c r="Q70" s="32">
        <f t="shared" si="10"/>
        <v>4.558198380566802</v>
      </c>
      <c r="R70" s="148">
        <f t="shared" si="11"/>
        <v>5.6635365153451496E-3</v>
      </c>
    </row>
    <row r="71" spans="2:18" x14ac:dyDescent="0.25">
      <c r="B71" t="s">
        <v>530</v>
      </c>
      <c r="E71">
        <v>313</v>
      </c>
      <c r="F71" t="s">
        <v>25</v>
      </c>
      <c r="G71" t="s">
        <v>733</v>
      </c>
      <c r="H71">
        <v>25.587</v>
      </c>
      <c r="I71">
        <v>5404</v>
      </c>
      <c r="J71">
        <v>101</v>
      </c>
      <c r="K71" t="s">
        <v>926</v>
      </c>
      <c r="L71" s="7">
        <v>20128</v>
      </c>
      <c r="M71" s="28">
        <f t="shared" si="6"/>
        <v>4.8308051341890319E-3</v>
      </c>
      <c r="N71" s="32" t="str">
        <f t="shared" si="7"/>
        <v>2024-04-10</v>
      </c>
      <c r="O71" s="30">
        <f t="shared" si="8"/>
        <v>45392</v>
      </c>
      <c r="P71" s="32" t="str">
        <f t="shared" si="9"/>
        <v>08:01</v>
      </c>
      <c r="Q71" s="32">
        <f t="shared" si="10"/>
        <v>3.7246484085862326</v>
      </c>
      <c r="R71" s="148">
        <f t="shared" si="11"/>
        <v>5.6635365153451496E-3</v>
      </c>
    </row>
    <row r="72" spans="2:18" x14ac:dyDescent="0.25">
      <c r="B72" t="s">
        <v>531</v>
      </c>
      <c r="C72" t="s">
        <v>607</v>
      </c>
      <c r="D72" t="s">
        <v>659</v>
      </c>
      <c r="E72">
        <v>274</v>
      </c>
      <c r="F72" t="s">
        <v>662</v>
      </c>
      <c r="G72" t="s">
        <v>734</v>
      </c>
      <c r="J72">
        <v>34</v>
      </c>
      <c r="K72" t="s">
        <v>927</v>
      </c>
      <c r="L72" s="7"/>
      <c r="M72" s="28">
        <f t="shared" si="6"/>
        <v>3.5939323220536756E-3</v>
      </c>
      <c r="N72" s="32" t="str">
        <f t="shared" si="7"/>
        <v>2024-05-01</v>
      </c>
      <c r="O72" s="30">
        <f t="shared" si="8"/>
        <v>45413</v>
      </c>
      <c r="P72" s="32" t="str">
        <f t="shared" si="9"/>
        <v>10:00</v>
      </c>
      <c r="Q72" s="32" t="e">
        <f t="shared" si="10"/>
        <v>#DIV/0!</v>
      </c>
      <c r="R72" s="148">
        <f t="shared" si="11"/>
        <v>5.6635365153451496E-3</v>
      </c>
    </row>
    <row r="73" spans="2:18" x14ac:dyDescent="0.25">
      <c r="B73" t="s">
        <v>262</v>
      </c>
      <c r="E73">
        <v>190</v>
      </c>
      <c r="F73" t="s">
        <v>25</v>
      </c>
      <c r="G73" t="s">
        <v>735</v>
      </c>
      <c r="H73">
        <v>3.9329999999999998</v>
      </c>
      <c r="I73">
        <v>4301</v>
      </c>
      <c r="J73">
        <v>34</v>
      </c>
      <c r="K73" t="s">
        <v>928</v>
      </c>
      <c r="L73" s="7">
        <v>20626</v>
      </c>
      <c r="M73" s="28">
        <f t="shared" si="6"/>
        <v>2.6137689614935821E-3</v>
      </c>
      <c r="N73" s="32" t="str">
        <f t="shared" si="7"/>
        <v>2024-05-02</v>
      </c>
      <c r="O73" s="30">
        <f t="shared" si="8"/>
        <v>45414</v>
      </c>
      <c r="P73" s="32" t="str">
        <f t="shared" si="9"/>
        <v>08:00</v>
      </c>
      <c r="Q73" s="32">
        <f t="shared" si="10"/>
        <v>4.7956289235061611</v>
      </c>
      <c r="R73" s="148">
        <f t="shared" si="11"/>
        <v>5.6635365153451496E-3</v>
      </c>
    </row>
    <row r="74" spans="2:18" x14ac:dyDescent="0.25">
      <c r="B74" t="s">
        <v>532</v>
      </c>
      <c r="E74">
        <v>204</v>
      </c>
      <c r="F74" t="s">
        <v>659</v>
      </c>
      <c r="G74" t="s">
        <v>736</v>
      </c>
      <c r="J74">
        <v>111</v>
      </c>
      <c r="K74" t="s">
        <v>929</v>
      </c>
      <c r="L74" s="7"/>
      <c r="M74" s="28">
        <f t="shared" si="6"/>
        <v>3.67561260210035E-3</v>
      </c>
      <c r="N74" s="32" t="str">
        <f t="shared" si="7"/>
        <v>2024-03-29</v>
      </c>
      <c r="O74" s="30">
        <f t="shared" si="8"/>
        <v>45380</v>
      </c>
      <c r="P74" s="32" t="str">
        <f t="shared" si="9"/>
        <v>09:00</v>
      </c>
      <c r="Q74" s="32" t="e">
        <f t="shared" si="10"/>
        <v>#DIV/0!</v>
      </c>
      <c r="R74" s="148">
        <f t="shared" si="11"/>
        <v>5.6635365153451496E-3</v>
      </c>
    </row>
    <row r="75" spans="2:18" x14ac:dyDescent="0.25">
      <c r="B75" t="s">
        <v>533</v>
      </c>
      <c r="E75">
        <v>242</v>
      </c>
      <c r="F75" t="s">
        <v>25</v>
      </c>
      <c r="G75" t="s">
        <v>737</v>
      </c>
      <c r="H75">
        <v>15.586</v>
      </c>
      <c r="I75">
        <v>3999</v>
      </c>
      <c r="J75">
        <v>56</v>
      </c>
      <c r="K75" t="s">
        <v>930</v>
      </c>
      <c r="L75" s="7">
        <v>15059</v>
      </c>
      <c r="M75" s="28">
        <f t="shared" si="6"/>
        <v>3.4772462077012835E-3</v>
      </c>
      <c r="N75" s="32" t="str">
        <f t="shared" si="7"/>
        <v>2024-03-20</v>
      </c>
      <c r="O75" s="30">
        <f t="shared" si="8"/>
        <v>45371</v>
      </c>
      <c r="P75" s="32" t="str">
        <f t="shared" si="9"/>
        <v>09:00</v>
      </c>
      <c r="Q75" s="32">
        <f t="shared" si="10"/>
        <v>3.7656914228557139</v>
      </c>
      <c r="R75" s="148">
        <f t="shared" si="11"/>
        <v>5.6635365153451496E-3</v>
      </c>
    </row>
    <row r="76" spans="2:18" x14ac:dyDescent="0.25">
      <c r="B76" t="s">
        <v>297</v>
      </c>
      <c r="C76" t="s">
        <v>608</v>
      </c>
      <c r="D76" t="s">
        <v>659</v>
      </c>
      <c r="E76">
        <v>276</v>
      </c>
      <c r="F76" t="s">
        <v>662</v>
      </c>
      <c r="G76" t="s">
        <v>738</v>
      </c>
      <c r="J76">
        <v>59</v>
      </c>
      <c r="K76" t="s">
        <v>931</v>
      </c>
      <c r="L76" s="7"/>
      <c r="M76" s="28">
        <f t="shared" si="6"/>
        <v>3.9089848308051338E-3</v>
      </c>
      <c r="N76" s="32" t="str">
        <f t="shared" si="7"/>
        <v>2024-03-27</v>
      </c>
      <c r="O76" s="30">
        <f t="shared" si="8"/>
        <v>45378</v>
      </c>
      <c r="P76" s="32" t="str">
        <f t="shared" si="9"/>
        <v>09:01</v>
      </c>
      <c r="Q76" s="32" t="e">
        <f t="shared" si="10"/>
        <v>#DIV/0!</v>
      </c>
      <c r="R76" s="148">
        <f t="shared" si="11"/>
        <v>5.6635365153451496E-3</v>
      </c>
    </row>
    <row r="77" spans="2:18" x14ac:dyDescent="0.25">
      <c r="B77" t="s">
        <v>294</v>
      </c>
      <c r="E77">
        <v>477</v>
      </c>
      <c r="F77" t="s">
        <v>25</v>
      </c>
      <c r="G77" t="s">
        <v>739</v>
      </c>
      <c r="H77">
        <v>6.133</v>
      </c>
      <c r="I77">
        <v>8732</v>
      </c>
      <c r="J77">
        <v>63</v>
      </c>
      <c r="K77" t="s">
        <v>932</v>
      </c>
      <c r="L77" s="7">
        <v>35684</v>
      </c>
      <c r="M77" s="28">
        <f t="shared" si="6"/>
        <v>6.3010501750291716E-3</v>
      </c>
      <c r="N77" s="32" t="str">
        <f t="shared" si="7"/>
        <v>2024-03-30</v>
      </c>
      <c r="O77" s="30">
        <f t="shared" si="8"/>
        <v>45381</v>
      </c>
      <c r="P77" s="32" t="str">
        <f t="shared" si="9"/>
        <v>11:00</v>
      </c>
      <c r="Q77" s="32">
        <f t="shared" si="10"/>
        <v>4.0865781035272564</v>
      </c>
      <c r="R77" s="148">
        <f t="shared" si="11"/>
        <v>5.6635365153451496E-3</v>
      </c>
    </row>
    <row r="78" spans="2:18" x14ac:dyDescent="0.25">
      <c r="B78" t="s">
        <v>534</v>
      </c>
      <c r="C78" t="s">
        <v>609</v>
      </c>
      <c r="D78" t="s">
        <v>659</v>
      </c>
      <c r="E78">
        <v>221</v>
      </c>
      <c r="F78" t="s">
        <v>662</v>
      </c>
      <c r="G78" t="s">
        <v>740</v>
      </c>
      <c r="J78">
        <v>26</v>
      </c>
      <c r="K78" t="s">
        <v>933</v>
      </c>
      <c r="L78" s="7"/>
      <c r="M78" s="28">
        <f t="shared" si="6"/>
        <v>2.8821470245040839E-3</v>
      </c>
      <c r="N78" s="32" t="str">
        <f t="shared" si="7"/>
        <v>2024-03-23</v>
      </c>
      <c r="O78" s="30">
        <f t="shared" si="8"/>
        <v>45374</v>
      </c>
      <c r="P78" s="32" t="str">
        <f t="shared" si="9"/>
        <v>11:00</v>
      </c>
      <c r="Q78" s="32" t="e">
        <f t="shared" si="10"/>
        <v>#DIV/0!</v>
      </c>
      <c r="R78" s="148">
        <f t="shared" si="11"/>
        <v>5.6635365153451496E-3</v>
      </c>
    </row>
    <row r="79" spans="2:18" x14ac:dyDescent="0.25">
      <c r="B79" t="s">
        <v>305</v>
      </c>
      <c r="C79" t="s">
        <v>610</v>
      </c>
      <c r="D79" t="s">
        <v>659</v>
      </c>
      <c r="E79">
        <v>206</v>
      </c>
      <c r="F79" t="s">
        <v>662</v>
      </c>
      <c r="G79" t="s">
        <v>741</v>
      </c>
      <c r="J79">
        <v>40</v>
      </c>
      <c r="K79" t="s">
        <v>934</v>
      </c>
      <c r="L79" s="7"/>
      <c r="M79" s="28">
        <f t="shared" si="6"/>
        <v>2.8704784130688448E-3</v>
      </c>
      <c r="N79" s="32" t="str">
        <f t="shared" si="7"/>
        <v>2024-03-19</v>
      </c>
      <c r="O79" s="30">
        <f t="shared" si="8"/>
        <v>45370</v>
      </c>
      <c r="P79" s="32" t="str">
        <f t="shared" si="9"/>
        <v>09:00</v>
      </c>
      <c r="Q79" s="32" t="e">
        <f t="shared" si="10"/>
        <v>#DIV/0!</v>
      </c>
      <c r="R79" s="148">
        <f t="shared" si="11"/>
        <v>5.6635365153451496E-3</v>
      </c>
    </row>
    <row r="80" spans="2:18" x14ac:dyDescent="0.25">
      <c r="B80" t="s">
        <v>298</v>
      </c>
      <c r="E80">
        <v>1114</v>
      </c>
      <c r="F80" t="s">
        <v>25</v>
      </c>
      <c r="G80" t="s">
        <v>742</v>
      </c>
      <c r="H80">
        <v>14.366</v>
      </c>
      <c r="I80">
        <v>12366</v>
      </c>
      <c r="J80">
        <v>178</v>
      </c>
      <c r="K80" t="s">
        <v>935</v>
      </c>
      <c r="L80" s="7">
        <v>42328</v>
      </c>
      <c r="M80" s="28">
        <f t="shared" si="6"/>
        <v>1.5075845974329054E-2</v>
      </c>
      <c r="N80" s="32" t="str">
        <f t="shared" si="7"/>
        <v>2024-03-26</v>
      </c>
      <c r="O80" s="30">
        <f t="shared" si="8"/>
        <v>45377</v>
      </c>
      <c r="P80" s="32" t="str">
        <f t="shared" si="9"/>
        <v>09:00</v>
      </c>
      <c r="Q80" s="32">
        <f t="shared" si="10"/>
        <v>3.4229338508814493</v>
      </c>
      <c r="R80" s="148">
        <f t="shared" si="11"/>
        <v>5.6635365153451496E-3</v>
      </c>
    </row>
    <row r="81" spans="2:18" x14ac:dyDescent="0.25">
      <c r="B81" t="s">
        <v>296</v>
      </c>
      <c r="E81">
        <v>334</v>
      </c>
      <c r="F81" t="s">
        <v>25</v>
      </c>
      <c r="G81" t="s">
        <v>743</v>
      </c>
      <c r="H81">
        <v>12.9</v>
      </c>
      <c r="I81">
        <v>8038</v>
      </c>
      <c r="J81">
        <v>90</v>
      </c>
      <c r="K81" t="s">
        <v>936</v>
      </c>
      <c r="L81" s="7">
        <v>25907</v>
      </c>
      <c r="M81" s="28">
        <f t="shared" si="6"/>
        <v>4.9474912485414236E-3</v>
      </c>
      <c r="N81" s="32" t="str">
        <f t="shared" si="7"/>
        <v>2024-03-28</v>
      </c>
      <c r="O81" s="30">
        <f t="shared" si="8"/>
        <v>45379</v>
      </c>
      <c r="P81" s="32" t="str">
        <f t="shared" si="9"/>
        <v>09:02</v>
      </c>
      <c r="Q81" s="32">
        <f t="shared" si="10"/>
        <v>3.223065439163971</v>
      </c>
      <c r="R81" s="148">
        <f t="shared" si="11"/>
        <v>5.6635365153451496E-3</v>
      </c>
    </row>
    <row r="82" spans="2:18" x14ac:dyDescent="0.25">
      <c r="B82" t="s">
        <v>535</v>
      </c>
      <c r="E82">
        <v>452</v>
      </c>
      <c r="F82" t="s">
        <v>25</v>
      </c>
      <c r="G82" t="s">
        <v>744</v>
      </c>
      <c r="H82">
        <v>32.533000000000001</v>
      </c>
      <c r="I82">
        <v>14548</v>
      </c>
      <c r="J82">
        <v>120</v>
      </c>
      <c r="K82" t="s">
        <v>937</v>
      </c>
      <c r="L82" s="7">
        <v>45915</v>
      </c>
      <c r="M82" s="28">
        <f t="shared" si="6"/>
        <v>6.6744457409568265E-3</v>
      </c>
      <c r="N82" s="32" t="str">
        <f t="shared" si="7"/>
        <v>2024-03-22</v>
      </c>
      <c r="O82" s="30">
        <f t="shared" si="8"/>
        <v>45373</v>
      </c>
      <c r="P82" s="32" t="str">
        <f t="shared" si="9"/>
        <v>09:00</v>
      </c>
      <c r="Q82" s="32">
        <f t="shared" si="10"/>
        <v>3.1561039318119328</v>
      </c>
      <c r="R82" s="148">
        <f t="shared" si="11"/>
        <v>5.6635365153451496E-3</v>
      </c>
    </row>
    <row r="83" spans="2:18" x14ac:dyDescent="0.25">
      <c r="B83" t="s">
        <v>536</v>
      </c>
      <c r="C83" t="s">
        <v>611</v>
      </c>
      <c r="D83" t="s">
        <v>659</v>
      </c>
      <c r="E83">
        <v>417</v>
      </c>
      <c r="F83" t="s">
        <v>662</v>
      </c>
      <c r="G83" t="s">
        <v>745</v>
      </c>
      <c r="J83">
        <v>99</v>
      </c>
      <c r="K83" t="s">
        <v>938</v>
      </c>
      <c r="L83" s="7"/>
      <c r="M83" s="28">
        <f t="shared" si="6"/>
        <v>6.0210035005834302E-3</v>
      </c>
      <c r="N83" s="32" t="str">
        <f t="shared" si="7"/>
        <v>2024-03-25</v>
      </c>
      <c r="O83" s="30">
        <f t="shared" si="8"/>
        <v>45376</v>
      </c>
      <c r="P83" s="32" t="str">
        <f t="shared" si="9"/>
        <v>09:00</v>
      </c>
      <c r="Q83" s="32" t="e">
        <f t="shared" si="10"/>
        <v>#DIV/0!</v>
      </c>
      <c r="R83" s="148">
        <f t="shared" si="11"/>
        <v>5.6635365153451496E-3</v>
      </c>
    </row>
    <row r="84" spans="2:18" x14ac:dyDescent="0.25">
      <c r="B84" t="s">
        <v>303</v>
      </c>
      <c r="C84" t="s">
        <v>612</v>
      </c>
      <c r="D84" t="s">
        <v>659</v>
      </c>
      <c r="E84">
        <v>445</v>
      </c>
      <c r="F84" t="s">
        <v>662</v>
      </c>
      <c r="G84" t="s">
        <v>746</v>
      </c>
      <c r="J84">
        <v>82</v>
      </c>
      <c r="K84" t="s">
        <v>939</v>
      </c>
      <c r="L84" s="7"/>
      <c r="M84" s="28">
        <f t="shared" si="6"/>
        <v>6.1493582263710623E-3</v>
      </c>
      <c r="N84" s="32" t="str">
        <f t="shared" si="7"/>
        <v>2024-03-21</v>
      </c>
      <c r="O84" s="30">
        <f t="shared" si="8"/>
        <v>45372</v>
      </c>
      <c r="P84" s="32" t="str">
        <f t="shared" si="9"/>
        <v>09:00</v>
      </c>
      <c r="Q84" s="32" t="e">
        <f t="shared" si="10"/>
        <v>#DIV/0!</v>
      </c>
      <c r="R84" s="148">
        <f t="shared" si="11"/>
        <v>5.6635365153451496E-3</v>
      </c>
    </row>
    <row r="85" spans="2:18" x14ac:dyDescent="0.25">
      <c r="B85" t="s">
        <v>300</v>
      </c>
      <c r="E85">
        <v>461</v>
      </c>
      <c r="F85" t="s">
        <v>25</v>
      </c>
      <c r="G85" t="s">
        <v>747</v>
      </c>
      <c r="H85">
        <v>13.2</v>
      </c>
      <c r="I85">
        <v>13105</v>
      </c>
      <c r="J85">
        <v>58</v>
      </c>
      <c r="K85" t="s">
        <v>940</v>
      </c>
      <c r="L85" s="7">
        <v>41477</v>
      </c>
      <c r="M85" s="28">
        <f t="shared" si="6"/>
        <v>6.0560093348891479E-3</v>
      </c>
      <c r="N85" s="32" t="str">
        <f t="shared" si="7"/>
        <v>2024-03-24</v>
      </c>
      <c r="O85" s="30">
        <f t="shared" si="8"/>
        <v>45375</v>
      </c>
      <c r="P85" s="32" t="str">
        <f t="shared" si="9"/>
        <v>11:03</v>
      </c>
      <c r="Q85" s="32">
        <f t="shared" si="10"/>
        <v>3.1649752003052272</v>
      </c>
      <c r="R85" s="148">
        <f t="shared" si="11"/>
        <v>5.6635365153451496E-3</v>
      </c>
    </row>
    <row r="86" spans="2:18" x14ac:dyDescent="0.25">
      <c r="B86" t="s">
        <v>312</v>
      </c>
      <c r="E86">
        <v>242</v>
      </c>
      <c r="F86" t="s">
        <v>25</v>
      </c>
      <c r="G86" t="s">
        <v>748</v>
      </c>
      <c r="H86">
        <v>9.0660000000000007</v>
      </c>
      <c r="I86">
        <v>4233</v>
      </c>
      <c r="J86">
        <v>33</v>
      </c>
      <c r="K86" t="s">
        <v>941</v>
      </c>
      <c r="L86" s="7">
        <v>19355</v>
      </c>
      <c r="M86" s="28">
        <f t="shared" si="6"/>
        <v>3.2088681446907816E-3</v>
      </c>
      <c r="N86" s="32" t="str">
        <f t="shared" si="7"/>
        <v>2024-03-12</v>
      </c>
      <c r="O86" s="30">
        <f t="shared" si="8"/>
        <v>45363</v>
      </c>
      <c r="P86" s="32" t="str">
        <f t="shared" si="9"/>
        <v>09:03</v>
      </c>
      <c r="Q86" s="32">
        <f t="shared" si="10"/>
        <v>4.5724072761634771</v>
      </c>
      <c r="R86" s="148">
        <f t="shared" si="11"/>
        <v>5.6635365153451496E-3</v>
      </c>
    </row>
    <row r="87" spans="2:18" x14ac:dyDescent="0.25">
      <c r="B87" t="s">
        <v>316</v>
      </c>
      <c r="C87" t="s">
        <v>613</v>
      </c>
      <c r="D87" t="s">
        <v>659</v>
      </c>
      <c r="E87">
        <v>1175</v>
      </c>
      <c r="F87" t="s">
        <v>662</v>
      </c>
      <c r="G87" t="s">
        <v>749</v>
      </c>
      <c r="J87">
        <v>272</v>
      </c>
      <c r="K87" t="s">
        <v>942</v>
      </c>
      <c r="L87" s="7"/>
      <c r="M87" s="28">
        <f t="shared" si="6"/>
        <v>1.6884480746791133E-2</v>
      </c>
      <c r="N87" s="32" t="str">
        <f t="shared" si="7"/>
        <v>2024-03-08</v>
      </c>
      <c r="O87" s="30">
        <f t="shared" si="8"/>
        <v>45359</v>
      </c>
      <c r="P87" s="32" t="str">
        <f t="shared" si="9"/>
        <v>11:01</v>
      </c>
      <c r="Q87" s="32" t="e">
        <f t="shared" si="10"/>
        <v>#DIV/0!</v>
      </c>
      <c r="R87" s="148">
        <f t="shared" si="11"/>
        <v>5.6635365153451496E-3</v>
      </c>
    </row>
    <row r="88" spans="2:18" x14ac:dyDescent="0.25">
      <c r="B88" t="s">
        <v>537</v>
      </c>
      <c r="C88" t="s">
        <v>614</v>
      </c>
      <c r="D88" t="s">
        <v>659</v>
      </c>
      <c r="E88">
        <v>248</v>
      </c>
      <c r="F88" t="s">
        <v>662</v>
      </c>
      <c r="G88" t="s">
        <v>750</v>
      </c>
      <c r="J88">
        <v>32</v>
      </c>
      <c r="K88" t="s">
        <v>943</v>
      </c>
      <c r="L88" s="7"/>
      <c r="M88" s="28">
        <f t="shared" si="6"/>
        <v>3.2672112018669779E-3</v>
      </c>
      <c r="N88" s="32" t="str">
        <f t="shared" si="7"/>
        <v>2024-03-15</v>
      </c>
      <c r="O88" s="30">
        <f t="shared" si="8"/>
        <v>45366</v>
      </c>
      <c r="P88" s="32" t="str">
        <f t="shared" si="9"/>
        <v>09:02</v>
      </c>
      <c r="Q88" s="32" t="e">
        <f t="shared" si="10"/>
        <v>#DIV/0!</v>
      </c>
      <c r="R88" s="148">
        <f t="shared" si="11"/>
        <v>5.6635365153451496E-3</v>
      </c>
    </row>
    <row r="89" spans="2:18" x14ac:dyDescent="0.25">
      <c r="B89" t="s">
        <v>538</v>
      </c>
      <c r="E89">
        <v>173</v>
      </c>
      <c r="F89" t="s">
        <v>25</v>
      </c>
      <c r="G89" t="s">
        <v>751</v>
      </c>
      <c r="H89">
        <v>48.866</v>
      </c>
      <c r="I89">
        <v>4263</v>
      </c>
      <c r="J89">
        <v>36</v>
      </c>
      <c r="K89" t="s">
        <v>118</v>
      </c>
      <c r="L89" s="7">
        <v>17319</v>
      </c>
      <c r="M89" s="28">
        <f t="shared" si="6"/>
        <v>2.4387397899649941E-3</v>
      </c>
      <c r="N89" s="32" t="str">
        <f t="shared" si="7"/>
        <v>2024-03-14</v>
      </c>
      <c r="O89" s="30">
        <f t="shared" si="8"/>
        <v>45365</v>
      </c>
      <c r="P89" s="32" t="str">
        <f t="shared" si="9"/>
        <v>09:00</v>
      </c>
      <c r="Q89" s="32">
        <f t="shared" si="10"/>
        <v>4.0626319493314567</v>
      </c>
      <c r="R89" s="148">
        <f t="shared" si="11"/>
        <v>5.6635365153451496E-3</v>
      </c>
    </row>
    <row r="90" spans="2:18" x14ac:dyDescent="0.25">
      <c r="B90" t="s">
        <v>539</v>
      </c>
      <c r="C90" t="s">
        <v>615</v>
      </c>
      <c r="D90" t="s">
        <v>659</v>
      </c>
      <c r="E90">
        <v>294</v>
      </c>
      <c r="F90" t="s">
        <v>662</v>
      </c>
      <c r="G90" t="s">
        <v>752</v>
      </c>
      <c r="J90">
        <v>71</v>
      </c>
      <c r="K90" t="s">
        <v>944</v>
      </c>
      <c r="L90" s="7"/>
      <c r="M90" s="28">
        <f t="shared" si="6"/>
        <v>4.2590431738623105E-3</v>
      </c>
      <c r="N90" s="32" t="str">
        <f t="shared" si="7"/>
        <v>2024-03-13</v>
      </c>
      <c r="O90" s="30">
        <f t="shared" si="8"/>
        <v>45364</v>
      </c>
      <c r="P90" s="32" t="str">
        <f t="shared" si="9"/>
        <v>09:00</v>
      </c>
      <c r="Q90" s="32" t="e">
        <f t="shared" si="10"/>
        <v>#DIV/0!</v>
      </c>
      <c r="R90" s="148">
        <f t="shared" si="11"/>
        <v>5.6635365153451496E-3</v>
      </c>
    </row>
    <row r="91" spans="2:18" x14ac:dyDescent="0.25">
      <c r="B91" t="s">
        <v>540</v>
      </c>
      <c r="E91">
        <v>335</v>
      </c>
      <c r="F91" t="s">
        <v>25</v>
      </c>
      <c r="G91" t="s">
        <v>753</v>
      </c>
      <c r="H91">
        <v>7.758</v>
      </c>
      <c r="I91">
        <v>7541</v>
      </c>
      <c r="J91">
        <v>66</v>
      </c>
      <c r="K91" t="s">
        <v>945</v>
      </c>
      <c r="L91" s="7">
        <v>29183</v>
      </c>
      <c r="M91" s="28">
        <f t="shared" si="6"/>
        <v>4.6791131855309217E-3</v>
      </c>
      <c r="N91" s="32" t="str">
        <f t="shared" si="7"/>
        <v>2024-03-10</v>
      </c>
      <c r="O91" s="30">
        <f t="shared" si="8"/>
        <v>45361</v>
      </c>
      <c r="P91" s="32" t="str">
        <f t="shared" si="9"/>
        <v>11:06</v>
      </c>
      <c r="Q91" s="32">
        <f t="shared" si="10"/>
        <v>3.86991115236706</v>
      </c>
      <c r="R91" s="148">
        <f t="shared" si="11"/>
        <v>5.6635365153451496E-3</v>
      </c>
    </row>
    <row r="92" spans="2:18" x14ac:dyDescent="0.25">
      <c r="B92" t="s">
        <v>541</v>
      </c>
      <c r="C92" t="s">
        <v>616</v>
      </c>
      <c r="D92" t="s">
        <v>659</v>
      </c>
      <c r="E92">
        <v>213</v>
      </c>
      <c r="F92" t="s">
        <v>662</v>
      </c>
      <c r="G92" t="s">
        <v>754</v>
      </c>
      <c r="J92">
        <v>14</v>
      </c>
      <c r="K92" t="s">
        <v>946</v>
      </c>
      <c r="L92" s="7"/>
      <c r="M92" s="28">
        <f t="shared" si="6"/>
        <v>2.6487747957992997E-3</v>
      </c>
      <c r="N92" s="32" t="str">
        <f t="shared" si="7"/>
        <v>2024-03-11</v>
      </c>
      <c r="O92" s="30">
        <f t="shared" si="8"/>
        <v>45362</v>
      </c>
      <c r="P92" s="32" t="str">
        <f t="shared" si="9"/>
        <v>09:01</v>
      </c>
      <c r="Q92" s="32" t="e">
        <f t="shared" si="10"/>
        <v>#DIV/0!</v>
      </c>
      <c r="R92" s="148">
        <f t="shared" si="11"/>
        <v>5.6635365153451496E-3</v>
      </c>
    </row>
    <row r="93" spans="2:18" x14ac:dyDescent="0.25">
      <c r="B93" t="s">
        <v>542</v>
      </c>
      <c r="C93" t="s">
        <v>617</v>
      </c>
      <c r="D93" t="s">
        <v>659</v>
      </c>
      <c r="E93">
        <v>351</v>
      </c>
      <c r="F93" t="s">
        <v>662</v>
      </c>
      <c r="G93" t="s">
        <v>755</v>
      </c>
      <c r="J93">
        <v>30</v>
      </c>
      <c r="K93" t="s">
        <v>947</v>
      </c>
      <c r="L93" s="7"/>
      <c r="M93" s="28">
        <f t="shared" si="6"/>
        <v>4.4457409568261375E-3</v>
      </c>
      <c r="N93" s="32" t="str">
        <f t="shared" si="7"/>
        <v>2024-03-17</v>
      </c>
      <c r="O93" s="30">
        <f t="shared" si="8"/>
        <v>45368</v>
      </c>
      <c r="P93" s="32" t="str">
        <f t="shared" si="9"/>
        <v>11:00</v>
      </c>
      <c r="Q93" s="32" t="e">
        <f t="shared" si="10"/>
        <v>#DIV/0!</v>
      </c>
      <c r="R93" s="148">
        <f t="shared" si="11"/>
        <v>5.6635365153451496E-3</v>
      </c>
    </row>
    <row r="94" spans="2:18" x14ac:dyDescent="0.25">
      <c r="B94" t="s">
        <v>315</v>
      </c>
      <c r="C94" t="s">
        <v>618</v>
      </c>
      <c r="D94" t="s">
        <v>659</v>
      </c>
      <c r="E94">
        <v>241</v>
      </c>
      <c r="F94" t="s">
        <v>662</v>
      </c>
      <c r="G94" t="s">
        <v>756</v>
      </c>
      <c r="J94">
        <v>18</v>
      </c>
      <c r="K94" t="s">
        <v>948</v>
      </c>
      <c r="L94" s="7"/>
      <c r="M94" s="28">
        <f t="shared" si="6"/>
        <v>3.0221703617269546E-3</v>
      </c>
      <c r="N94" s="32" t="str">
        <f t="shared" si="7"/>
        <v>2024-03-09</v>
      </c>
      <c r="O94" s="30">
        <f t="shared" si="8"/>
        <v>45360</v>
      </c>
      <c r="P94" s="32" t="str">
        <f t="shared" si="9"/>
        <v>11:00</v>
      </c>
      <c r="Q94" s="32" t="e">
        <f t="shared" si="10"/>
        <v>#DIV/0!</v>
      </c>
      <c r="R94" s="148">
        <f t="shared" si="11"/>
        <v>5.6635365153451496E-3</v>
      </c>
    </row>
    <row r="95" spans="2:18" x14ac:dyDescent="0.25">
      <c r="B95" t="s">
        <v>318</v>
      </c>
      <c r="E95">
        <v>829</v>
      </c>
      <c r="F95" t="s">
        <v>25</v>
      </c>
      <c r="G95" t="s">
        <v>757</v>
      </c>
      <c r="H95">
        <v>6.9160000000000004</v>
      </c>
      <c r="I95">
        <v>9911</v>
      </c>
      <c r="J95">
        <v>209</v>
      </c>
      <c r="K95" t="s">
        <v>949</v>
      </c>
      <c r="L95" s="7">
        <v>44519</v>
      </c>
      <c r="M95" s="28">
        <f t="shared" si="6"/>
        <v>1.2112018669778296E-2</v>
      </c>
      <c r="N95" s="32" t="str">
        <f t="shared" si="7"/>
        <v>2024-03-07</v>
      </c>
      <c r="O95" s="30">
        <f t="shared" si="8"/>
        <v>45358</v>
      </c>
      <c r="P95" s="32" t="str">
        <f t="shared" si="9"/>
        <v>09:00</v>
      </c>
      <c r="Q95" s="32">
        <f t="shared" si="10"/>
        <v>4.4918777116335384</v>
      </c>
      <c r="R95" s="148">
        <f t="shared" si="11"/>
        <v>5.6635365153451496E-3</v>
      </c>
    </row>
    <row r="96" spans="2:18" x14ac:dyDescent="0.25">
      <c r="B96" t="s">
        <v>308</v>
      </c>
      <c r="E96">
        <v>390</v>
      </c>
      <c r="F96" t="s">
        <v>25</v>
      </c>
      <c r="G96" t="s">
        <v>758</v>
      </c>
      <c r="H96">
        <v>49.061999999999998</v>
      </c>
      <c r="I96">
        <v>9813</v>
      </c>
      <c r="J96">
        <v>45</v>
      </c>
      <c r="K96" t="s">
        <v>950</v>
      </c>
      <c r="L96" s="7">
        <v>33676</v>
      </c>
      <c r="M96" s="28">
        <f t="shared" si="6"/>
        <v>5.0758459743290548E-3</v>
      </c>
      <c r="N96" s="32" t="str">
        <f t="shared" si="7"/>
        <v>2024-03-16</v>
      </c>
      <c r="O96" s="30">
        <f t="shared" si="8"/>
        <v>45367</v>
      </c>
      <c r="P96" s="32" t="str">
        <f t="shared" si="9"/>
        <v>11:00</v>
      </c>
      <c r="Q96" s="32">
        <f t="shared" si="10"/>
        <v>3.4317741771119943</v>
      </c>
      <c r="R96" s="148">
        <f t="shared" si="11"/>
        <v>5.6635365153451496E-3</v>
      </c>
    </row>
    <row r="97" spans="2:18" x14ac:dyDescent="0.25">
      <c r="B97" t="s">
        <v>306</v>
      </c>
      <c r="E97">
        <v>236</v>
      </c>
      <c r="F97" t="s">
        <v>25</v>
      </c>
      <c r="G97" t="s">
        <v>759</v>
      </c>
      <c r="H97">
        <v>55.633000000000003</v>
      </c>
      <c r="I97">
        <v>4809</v>
      </c>
      <c r="J97">
        <v>22</v>
      </c>
      <c r="K97" t="s">
        <v>951</v>
      </c>
      <c r="L97" s="7">
        <v>18399</v>
      </c>
      <c r="M97" s="28">
        <f t="shared" si="6"/>
        <v>3.0105017502917151E-3</v>
      </c>
      <c r="N97" s="32" t="str">
        <f t="shared" si="7"/>
        <v>2024-03-18</v>
      </c>
      <c r="O97" s="30">
        <f t="shared" si="8"/>
        <v>45369</v>
      </c>
      <c r="P97" s="32" t="str">
        <f t="shared" si="9"/>
        <v>09:00</v>
      </c>
      <c r="Q97" s="32">
        <f t="shared" si="10"/>
        <v>3.825951341235184</v>
      </c>
      <c r="R97" s="148">
        <f t="shared" si="11"/>
        <v>5.6635365153451496E-3</v>
      </c>
    </row>
    <row r="98" spans="2:18" x14ac:dyDescent="0.25">
      <c r="B98" t="s">
        <v>543</v>
      </c>
      <c r="E98">
        <v>1007</v>
      </c>
      <c r="F98" t="s">
        <v>659</v>
      </c>
      <c r="G98" t="s">
        <v>760</v>
      </c>
      <c r="J98">
        <v>1231</v>
      </c>
      <c r="K98" t="s">
        <v>952</v>
      </c>
      <c r="L98" s="7"/>
      <c r="M98" s="28">
        <f t="shared" si="6"/>
        <v>2.6114352392065346E-2</v>
      </c>
      <c r="N98" s="32" t="str">
        <f t="shared" si="7"/>
        <v>2024-03-05</v>
      </c>
      <c r="O98" s="30">
        <f t="shared" si="8"/>
        <v>45356</v>
      </c>
      <c r="P98" s="32" t="str">
        <f t="shared" si="9"/>
        <v>09:00</v>
      </c>
      <c r="Q98" s="32" t="e">
        <f t="shared" si="10"/>
        <v>#DIV/0!</v>
      </c>
      <c r="R98" s="148">
        <f t="shared" si="11"/>
        <v>5.6635365153451496E-3</v>
      </c>
    </row>
    <row r="99" spans="2:18" x14ac:dyDescent="0.25">
      <c r="B99" t="s">
        <v>329</v>
      </c>
      <c r="E99">
        <v>664</v>
      </c>
      <c r="F99" t="s">
        <v>25</v>
      </c>
      <c r="G99" t="s">
        <v>761</v>
      </c>
      <c r="H99">
        <v>9.6999999999999993</v>
      </c>
      <c r="I99">
        <v>23762</v>
      </c>
      <c r="J99">
        <v>58</v>
      </c>
      <c r="K99" t="s">
        <v>953</v>
      </c>
      <c r="L99" s="7">
        <v>75147</v>
      </c>
      <c r="M99" s="28">
        <f t="shared" si="6"/>
        <v>8.4247374562427067E-3</v>
      </c>
      <c r="N99" s="32" t="str">
        <f t="shared" si="7"/>
        <v>2024-02-25</v>
      </c>
      <c r="O99" s="30">
        <f t="shared" si="8"/>
        <v>45347</v>
      </c>
      <c r="P99" s="32" t="str">
        <f t="shared" si="9"/>
        <v>11:00</v>
      </c>
      <c r="Q99" s="32">
        <f t="shared" si="10"/>
        <v>3.1624863227001092</v>
      </c>
      <c r="R99" s="148">
        <f t="shared" si="11"/>
        <v>5.6635365153451496E-3</v>
      </c>
    </row>
    <row r="100" spans="2:18" x14ac:dyDescent="0.25">
      <c r="B100" t="s">
        <v>326</v>
      </c>
      <c r="C100" t="s">
        <v>619</v>
      </c>
      <c r="D100" t="s">
        <v>659</v>
      </c>
      <c r="E100">
        <v>505</v>
      </c>
      <c r="F100" t="s">
        <v>662</v>
      </c>
      <c r="G100" t="s">
        <v>762</v>
      </c>
      <c r="J100">
        <v>65</v>
      </c>
      <c r="K100" t="s">
        <v>954</v>
      </c>
      <c r="L100" s="7"/>
      <c r="M100" s="28">
        <f t="shared" si="6"/>
        <v>6.6511085180863475E-3</v>
      </c>
      <c r="N100" s="32" t="str">
        <f t="shared" si="7"/>
        <v>2024-02-28</v>
      </c>
      <c r="O100" s="30">
        <f t="shared" si="8"/>
        <v>45350</v>
      </c>
      <c r="P100" s="32" t="str">
        <f t="shared" si="9"/>
        <v>09:00</v>
      </c>
      <c r="Q100" s="32" t="e">
        <f t="shared" si="10"/>
        <v>#DIV/0!</v>
      </c>
      <c r="R100" s="148">
        <f t="shared" si="11"/>
        <v>5.6635365153451496E-3</v>
      </c>
    </row>
    <row r="101" spans="2:18" x14ac:dyDescent="0.25">
      <c r="B101" t="s">
        <v>322</v>
      </c>
      <c r="C101" t="s">
        <v>620</v>
      </c>
      <c r="D101" t="s">
        <v>659</v>
      </c>
      <c r="E101">
        <v>378</v>
      </c>
      <c r="F101" t="s">
        <v>662</v>
      </c>
      <c r="G101" t="s">
        <v>763</v>
      </c>
      <c r="J101">
        <v>20</v>
      </c>
      <c r="K101" t="s">
        <v>955</v>
      </c>
      <c r="L101" s="7"/>
      <c r="M101" s="28">
        <f t="shared" si="6"/>
        <v>4.6441073512252041E-3</v>
      </c>
      <c r="N101" s="32" t="str">
        <f t="shared" si="7"/>
        <v>2024-03-03</v>
      </c>
      <c r="O101" s="30">
        <f t="shared" si="8"/>
        <v>45354</v>
      </c>
      <c r="P101" s="32" t="str">
        <f t="shared" si="9"/>
        <v>11:00</v>
      </c>
      <c r="Q101" s="32" t="e">
        <f t="shared" si="10"/>
        <v>#DIV/0!</v>
      </c>
      <c r="R101" s="148">
        <f t="shared" si="11"/>
        <v>5.6635365153451496E-3</v>
      </c>
    </row>
    <row r="102" spans="2:18" x14ac:dyDescent="0.25">
      <c r="B102" t="s">
        <v>544</v>
      </c>
      <c r="C102" t="s">
        <v>621</v>
      </c>
      <c r="D102" t="s">
        <v>659</v>
      </c>
      <c r="E102">
        <v>265</v>
      </c>
      <c r="F102" t="s">
        <v>662</v>
      </c>
      <c r="G102" t="s">
        <v>764</v>
      </c>
      <c r="J102">
        <v>26</v>
      </c>
      <c r="K102" t="s">
        <v>956</v>
      </c>
      <c r="L102" s="7"/>
      <c r="M102" s="28">
        <f t="shared" si="6"/>
        <v>3.3955659276546091E-3</v>
      </c>
      <c r="N102" s="32" t="str">
        <f t="shared" si="7"/>
        <v>2024-03-01</v>
      </c>
      <c r="O102" s="30">
        <f t="shared" si="8"/>
        <v>45352</v>
      </c>
      <c r="P102" s="32" t="str">
        <f t="shared" si="9"/>
        <v>09:00</v>
      </c>
      <c r="Q102" s="32" t="e">
        <f t="shared" si="10"/>
        <v>#DIV/0!</v>
      </c>
      <c r="R102" s="148">
        <f t="shared" si="11"/>
        <v>5.6635365153451496E-3</v>
      </c>
    </row>
    <row r="103" spans="2:18" x14ac:dyDescent="0.25">
      <c r="B103" t="s">
        <v>545</v>
      </c>
      <c r="C103" t="s">
        <v>622</v>
      </c>
      <c r="D103" t="s">
        <v>659</v>
      </c>
      <c r="E103">
        <v>291</v>
      </c>
      <c r="F103" t="s">
        <v>662</v>
      </c>
      <c r="G103" t="s">
        <v>765</v>
      </c>
      <c r="J103">
        <v>54</v>
      </c>
      <c r="K103" t="s">
        <v>957</v>
      </c>
      <c r="L103" s="7"/>
      <c r="M103" s="28">
        <f t="shared" si="6"/>
        <v>4.0256709451575263E-3</v>
      </c>
      <c r="N103" s="32" t="str">
        <f t="shared" si="7"/>
        <v>2024-03-06</v>
      </c>
      <c r="O103" s="30">
        <f t="shared" si="8"/>
        <v>45357</v>
      </c>
      <c r="P103" s="32" t="str">
        <f t="shared" si="9"/>
        <v>09:00</v>
      </c>
      <c r="Q103" s="32" t="e">
        <f t="shared" si="10"/>
        <v>#DIV/0!</v>
      </c>
      <c r="R103" s="148">
        <f t="shared" si="11"/>
        <v>5.6635365153451496E-3</v>
      </c>
    </row>
    <row r="104" spans="2:18" x14ac:dyDescent="0.25">
      <c r="B104" t="s">
        <v>546</v>
      </c>
      <c r="E104">
        <v>295</v>
      </c>
      <c r="F104" t="s">
        <v>25</v>
      </c>
      <c r="G104" t="s">
        <v>766</v>
      </c>
      <c r="H104">
        <v>9.24</v>
      </c>
      <c r="I104">
        <v>6750</v>
      </c>
      <c r="J104">
        <v>46</v>
      </c>
      <c r="K104" t="s">
        <v>958</v>
      </c>
      <c r="L104" s="7">
        <v>26344</v>
      </c>
      <c r="M104" s="28">
        <f t="shared" si="6"/>
        <v>3.9789964994165691E-3</v>
      </c>
      <c r="N104" s="32" t="str">
        <f t="shared" si="7"/>
        <v>2024-02-29</v>
      </c>
      <c r="O104" s="30">
        <f t="shared" si="8"/>
        <v>45351</v>
      </c>
      <c r="P104" s="32" t="str">
        <f t="shared" si="9"/>
        <v>09:00</v>
      </c>
      <c r="Q104" s="32">
        <f t="shared" si="10"/>
        <v>3.902814814814815</v>
      </c>
      <c r="R104" s="148">
        <f t="shared" si="11"/>
        <v>5.6635365153451496E-3</v>
      </c>
    </row>
    <row r="105" spans="2:18" x14ac:dyDescent="0.25">
      <c r="B105" t="s">
        <v>327</v>
      </c>
      <c r="E105">
        <v>288</v>
      </c>
      <c r="F105" t="s">
        <v>25</v>
      </c>
      <c r="G105" t="s">
        <v>767</v>
      </c>
      <c r="H105">
        <v>15.3</v>
      </c>
      <c r="I105">
        <v>5552</v>
      </c>
      <c r="J105">
        <v>53</v>
      </c>
      <c r="K105" t="s">
        <v>959</v>
      </c>
      <c r="L105" s="7">
        <v>21987</v>
      </c>
      <c r="M105" s="28">
        <f t="shared" si="6"/>
        <v>3.9789964994165691E-3</v>
      </c>
      <c r="N105" s="32" t="str">
        <f t="shared" si="7"/>
        <v>2024-02-27</v>
      </c>
      <c r="O105" s="30">
        <f t="shared" si="8"/>
        <v>45349</v>
      </c>
      <c r="P105" s="32" t="str">
        <f t="shared" si="9"/>
        <v>09:04</v>
      </c>
      <c r="Q105" s="32">
        <f t="shared" si="10"/>
        <v>3.9601945244956771</v>
      </c>
      <c r="R105" s="148">
        <f t="shared" si="11"/>
        <v>5.6635365153451496E-3</v>
      </c>
    </row>
    <row r="106" spans="2:18" x14ac:dyDescent="0.25">
      <c r="B106" t="s">
        <v>547</v>
      </c>
      <c r="C106" t="s">
        <v>623</v>
      </c>
      <c r="D106" t="s">
        <v>659</v>
      </c>
      <c r="E106">
        <v>434</v>
      </c>
      <c r="F106" t="s">
        <v>662</v>
      </c>
      <c r="G106" t="s">
        <v>768</v>
      </c>
      <c r="J106">
        <v>58</v>
      </c>
      <c r="K106" t="s">
        <v>960</v>
      </c>
      <c r="L106" s="7"/>
      <c r="M106" s="28">
        <f t="shared" si="6"/>
        <v>5.7409568261376897E-3</v>
      </c>
      <c r="N106" s="32" t="str">
        <f t="shared" si="7"/>
        <v>2024-02-24</v>
      </c>
      <c r="O106" s="30">
        <f t="shared" si="8"/>
        <v>45346</v>
      </c>
      <c r="P106" s="32" t="str">
        <f t="shared" si="9"/>
        <v>11:00</v>
      </c>
      <c r="Q106" s="32" t="e">
        <f t="shared" si="10"/>
        <v>#DIV/0!</v>
      </c>
      <c r="R106" s="148">
        <f t="shared" si="11"/>
        <v>5.6635365153451496E-3</v>
      </c>
    </row>
    <row r="107" spans="2:18" x14ac:dyDescent="0.25">
      <c r="B107" t="s">
        <v>328</v>
      </c>
      <c r="C107" t="s">
        <v>624</v>
      </c>
      <c r="D107" t="s">
        <v>659</v>
      </c>
      <c r="E107">
        <v>239</v>
      </c>
      <c r="F107" t="s">
        <v>662</v>
      </c>
      <c r="G107" t="s">
        <v>769</v>
      </c>
      <c r="J107">
        <v>18</v>
      </c>
      <c r="K107" t="s">
        <v>961</v>
      </c>
      <c r="L107" s="7"/>
      <c r="M107" s="28">
        <f t="shared" si="6"/>
        <v>2.998833138856476E-3</v>
      </c>
      <c r="N107" s="32" t="str">
        <f t="shared" si="7"/>
        <v>2024-02-26</v>
      </c>
      <c r="O107" s="30">
        <f t="shared" si="8"/>
        <v>45348</v>
      </c>
      <c r="P107" s="32" t="str">
        <f t="shared" si="9"/>
        <v>09:00</v>
      </c>
      <c r="Q107" s="32" t="e">
        <f t="shared" si="10"/>
        <v>#DIV/0!</v>
      </c>
      <c r="R107" s="148">
        <f t="shared" si="11"/>
        <v>5.6635365153451496E-3</v>
      </c>
    </row>
    <row r="108" spans="2:18" x14ac:dyDescent="0.25">
      <c r="B108" t="s">
        <v>323</v>
      </c>
      <c r="E108">
        <v>293</v>
      </c>
      <c r="F108" t="s">
        <v>25</v>
      </c>
      <c r="G108" t="s">
        <v>770</v>
      </c>
      <c r="H108">
        <v>5.5659999999999998</v>
      </c>
      <c r="I108">
        <v>8175</v>
      </c>
      <c r="J108">
        <v>30</v>
      </c>
      <c r="K108" t="s">
        <v>962</v>
      </c>
      <c r="L108" s="7">
        <v>31007</v>
      </c>
      <c r="M108" s="28">
        <f t="shared" si="6"/>
        <v>3.7689614935822635E-3</v>
      </c>
      <c r="N108" s="32" t="str">
        <f t="shared" si="7"/>
        <v>2024-03-02</v>
      </c>
      <c r="O108" s="30">
        <f t="shared" si="8"/>
        <v>45353</v>
      </c>
      <c r="P108" s="32" t="str">
        <f t="shared" si="9"/>
        <v>11:02</v>
      </c>
      <c r="Q108" s="32">
        <f t="shared" si="10"/>
        <v>3.7929051987767584</v>
      </c>
      <c r="R108" s="148">
        <f t="shared" si="11"/>
        <v>5.6635365153451496E-3</v>
      </c>
    </row>
    <row r="109" spans="2:18" x14ac:dyDescent="0.25">
      <c r="B109" t="s">
        <v>321</v>
      </c>
      <c r="E109">
        <v>978</v>
      </c>
      <c r="F109" t="s">
        <v>25</v>
      </c>
      <c r="G109" t="s">
        <v>771</v>
      </c>
      <c r="H109">
        <v>12.034000000000001</v>
      </c>
      <c r="I109">
        <v>16157</v>
      </c>
      <c r="J109">
        <v>285</v>
      </c>
      <c r="K109" t="s">
        <v>963</v>
      </c>
      <c r="L109" s="7">
        <v>55975</v>
      </c>
      <c r="M109" s="28">
        <f t="shared" si="6"/>
        <v>1.4737456242707118E-2</v>
      </c>
      <c r="N109" s="32" t="str">
        <f t="shared" si="7"/>
        <v>2024-03-04</v>
      </c>
      <c r="O109" s="30">
        <f t="shared" si="8"/>
        <v>45355</v>
      </c>
      <c r="P109" s="32" t="str">
        <f t="shared" si="9"/>
        <v>09:00</v>
      </c>
      <c r="Q109" s="32">
        <f t="shared" si="10"/>
        <v>3.4644426564337438</v>
      </c>
      <c r="R109" s="148">
        <f t="shared" si="11"/>
        <v>5.6635365153451496E-3</v>
      </c>
    </row>
    <row r="110" spans="2:18" x14ac:dyDescent="0.25">
      <c r="B110" t="s">
        <v>331</v>
      </c>
      <c r="E110">
        <v>459</v>
      </c>
      <c r="F110" t="s">
        <v>25</v>
      </c>
      <c r="G110" t="s">
        <v>772</v>
      </c>
      <c r="H110">
        <v>13.666</v>
      </c>
      <c r="I110">
        <v>8988</v>
      </c>
      <c r="J110">
        <v>83</v>
      </c>
      <c r="K110" t="s">
        <v>964</v>
      </c>
      <c r="L110" s="7">
        <v>30451</v>
      </c>
      <c r="M110" s="28">
        <f t="shared" si="6"/>
        <v>6.3243873978996498E-3</v>
      </c>
      <c r="N110" s="32" t="str">
        <f t="shared" si="7"/>
        <v>2024-02-23</v>
      </c>
      <c r="O110" s="30">
        <f t="shared" si="8"/>
        <v>45345</v>
      </c>
      <c r="P110" s="32" t="str">
        <f t="shared" si="9"/>
        <v>09:00</v>
      </c>
      <c r="Q110" s="32">
        <f t="shared" si="10"/>
        <v>3.3879617267467736</v>
      </c>
      <c r="R110" s="148">
        <f t="shared" si="11"/>
        <v>5.6635365153451496E-3</v>
      </c>
    </row>
    <row r="111" spans="2:18" x14ac:dyDescent="0.25">
      <c r="B111" t="s">
        <v>339</v>
      </c>
      <c r="E111">
        <v>296</v>
      </c>
      <c r="F111" t="s">
        <v>25</v>
      </c>
      <c r="G111" t="s">
        <v>773</v>
      </c>
      <c r="H111">
        <v>8.1</v>
      </c>
      <c r="I111">
        <v>5261</v>
      </c>
      <c r="J111">
        <v>24</v>
      </c>
      <c r="K111" t="s">
        <v>965</v>
      </c>
      <c r="L111" s="7">
        <v>23536</v>
      </c>
      <c r="M111" s="28">
        <f t="shared" si="6"/>
        <v>3.7339556592765463E-3</v>
      </c>
      <c r="N111" s="32" t="str">
        <f t="shared" si="7"/>
        <v>2024-02-15</v>
      </c>
      <c r="O111" s="30">
        <f t="shared" si="8"/>
        <v>45337</v>
      </c>
      <c r="P111" s="32" t="str">
        <f t="shared" si="9"/>
        <v>09:00</v>
      </c>
      <c r="Q111" s="32">
        <f t="shared" si="10"/>
        <v>4.4736742064246338</v>
      </c>
      <c r="R111" s="148">
        <f t="shared" si="11"/>
        <v>5.6635365153451496E-3</v>
      </c>
    </row>
    <row r="112" spans="2:18" x14ac:dyDescent="0.25">
      <c r="B112" t="s">
        <v>548</v>
      </c>
      <c r="C112" t="s">
        <v>625</v>
      </c>
      <c r="D112" t="s">
        <v>659</v>
      </c>
      <c r="E112">
        <v>1057</v>
      </c>
      <c r="F112" t="s">
        <v>662</v>
      </c>
      <c r="G112" t="s">
        <v>774</v>
      </c>
      <c r="J112">
        <v>28</v>
      </c>
      <c r="K112" t="s">
        <v>966</v>
      </c>
      <c r="L112" s="7"/>
      <c r="M112" s="28">
        <f t="shared" si="6"/>
        <v>1.266044340723454E-2</v>
      </c>
      <c r="N112" s="32" t="str">
        <f t="shared" si="7"/>
        <v>2024-02-13</v>
      </c>
      <c r="O112" s="30">
        <f t="shared" si="8"/>
        <v>45335</v>
      </c>
      <c r="P112" s="32" t="str">
        <f t="shared" si="9"/>
        <v>09:00</v>
      </c>
      <c r="Q112" s="32" t="e">
        <f t="shared" si="10"/>
        <v>#DIV/0!</v>
      </c>
      <c r="R112" s="148">
        <f t="shared" si="11"/>
        <v>5.6635365153451496E-3</v>
      </c>
    </row>
    <row r="113" spans="2:18" x14ac:dyDescent="0.25">
      <c r="B113" t="s">
        <v>549</v>
      </c>
      <c r="E113">
        <v>352</v>
      </c>
      <c r="F113" t="s">
        <v>25</v>
      </c>
      <c r="G113" t="s">
        <v>775</v>
      </c>
      <c r="H113">
        <v>16.666</v>
      </c>
      <c r="I113">
        <v>11971</v>
      </c>
      <c r="J113">
        <v>14</v>
      </c>
      <c r="K113" t="s">
        <v>967</v>
      </c>
      <c r="L113" s="7">
        <v>34156</v>
      </c>
      <c r="M113" s="28">
        <f t="shared" si="6"/>
        <v>4.2707117852975492E-3</v>
      </c>
      <c r="N113" s="32" t="str">
        <f t="shared" si="7"/>
        <v>2024-02-12</v>
      </c>
      <c r="O113" s="30">
        <f t="shared" si="8"/>
        <v>45334</v>
      </c>
      <c r="P113" s="32" t="str">
        <f t="shared" si="9"/>
        <v>09:05</v>
      </c>
      <c r="Q113" s="32">
        <f t="shared" si="10"/>
        <v>2.8532286358700194</v>
      </c>
      <c r="R113" s="148">
        <f t="shared" si="11"/>
        <v>5.6635365153451496E-3</v>
      </c>
    </row>
    <row r="114" spans="2:18" x14ac:dyDescent="0.25">
      <c r="B114" t="s">
        <v>550</v>
      </c>
      <c r="C114" t="s">
        <v>626</v>
      </c>
      <c r="D114" t="s">
        <v>659</v>
      </c>
      <c r="E114">
        <v>784</v>
      </c>
      <c r="F114" t="s">
        <v>662</v>
      </c>
      <c r="G114" t="s">
        <v>776</v>
      </c>
      <c r="J114">
        <v>177</v>
      </c>
      <c r="K114" t="s">
        <v>968</v>
      </c>
      <c r="L114" s="7"/>
      <c r="M114" s="28">
        <f t="shared" si="6"/>
        <v>1.1213535589264877E-2</v>
      </c>
      <c r="N114" s="32" t="str">
        <f t="shared" si="7"/>
        <v>2024-02-22</v>
      </c>
      <c r="O114" s="30">
        <f t="shared" si="8"/>
        <v>45344</v>
      </c>
      <c r="P114" s="32" t="str">
        <f t="shared" si="9"/>
        <v>11:00</v>
      </c>
      <c r="Q114" s="32" t="e">
        <f t="shared" si="10"/>
        <v>#DIV/0!</v>
      </c>
      <c r="R114" s="148">
        <f t="shared" si="11"/>
        <v>5.6635365153451496E-3</v>
      </c>
    </row>
    <row r="115" spans="2:18" x14ac:dyDescent="0.25">
      <c r="B115" t="s">
        <v>335</v>
      </c>
      <c r="E115">
        <v>305</v>
      </c>
      <c r="F115" t="s">
        <v>25</v>
      </c>
      <c r="G115" t="s">
        <v>777</v>
      </c>
      <c r="H115">
        <v>21.3</v>
      </c>
      <c r="I115">
        <v>9888</v>
      </c>
      <c r="J115">
        <v>30</v>
      </c>
      <c r="K115" t="s">
        <v>969</v>
      </c>
      <c r="L115" s="7">
        <v>31167</v>
      </c>
      <c r="M115" s="28">
        <f t="shared" si="6"/>
        <v>3.9089848308051338E-3</v>
      </c>
      <c r="N115" s="32" t="str">
        <f t="shared" si="7"/>
        <v>2024-02-19</v>
      </c>
      <c r="O115" s="30">
        <f t="shared" si="8"/>
        <v>45341</v>
      </c>
      <c r="P115" s="32" t="str">
        <f t="shared" si="9"/>
        <v>09:00</v>
      </c>
      <c r="Q115" s="32">
        <f t="shared" si="10"/>
        <v>3.152002427184466</v>
      </c>
      <c r="R115" s="148">
        <f t="shared" si="11"/>
        <v>5.6635365153451496E-3</v>
      </c>
    </row>
    <row r="116" spans="2:18" x14ac:dyDescent="0.25">
      <c r="B116" t="s">
        <v>337</v>
      </c>
      <c r="E116">
        <v>238</v>
      </c>
      <c r="F116" t="s">
        <v>25</v>
      </c>
      <c r="G116" t="s">
        <v>778</v>
      </c>
      <c r="H116">
        <v>19.132999999999999</v>
      </c>
      <c r="I116">
        <v>5121</v>
      </c>
      <c r="J116">
        <v>12</v>
      </c>
      <c r="K116" t="s">
        <v>970</v>
      </c>
      <c r="L116" s="7">
        <v>21325</v>
      </c>
      <c r="M116" s="28">
        <f t="shared" si="6"/>
        <v>2.9171528588098016E-3</v>
      </c>
      <c r="N116" s="32" t="str">
        <f t="shared" si="7"/>
        <v>2024-02-17</v>
      </c>
      <c r="O116" s="30">
        <f t="shared" si="8"/>
        <v>45339</v>
      </c>
      <c r="P116" s="32" t="str">
        <f t="shared" si="9"/>
        <v>11:00</v>
      </c>
      <c r="Q116" s="32">
        <f t="shared" si="10"/>
        <v>4.1642257371607112</v>
      </c>
      <c r="R116" s="148">
        <f t="shared" si="11"/>
        <v>5.6635365153451496E-3</v>
      </c>
    </row>
    <row r="117" spans="2:18" x14ac:dyDescent="0.25">
      <c r="B117" t="s">
        <v>551</v>
      </c>
      <c r="E117">
        <v>375</v>
      </c>
      <c r="F117" t="s">
        <v>25</v>
      </c>
      <c r="G117" t="s">
        <v>779</v>
      </c>
      <c r="H117">
        <v>8.5510000000000002</v>
      </c>
      <c r="I117">
        <v>15481</v>
      </c>
      <c r="J117">
        <v>107</v>
      </c>
      <c r="K117" t="s">
        <v>971</v>
      </c>
      <c r="L117" s="7">
        <v>51957</v>
      </c>
      <c r="M117" s="28">
        <f t="shared" si="6"/>
        <v>5.6242707117852972E-3</v>
      </c>
      <c r="N117" s="32" t="str">
        <f t="shared" si="7"/>
        <v>2024-02-21</v>
      </c>
      <c r="O117" s="30">
        <f t="shared" si="8"/>
        <v>45343</v>
      </c>
      <c r="P117" s="32" t="str">
        <f t="shared" si="9"/>
        <v>09:00</v>
      </c>
      <c r="Q117" s="32">
        <f t="shared" si="10"/>
        <v>3.3561785414378917</v>
      </c>
      <c r="R117" s="148">
        <f t="shared" si="11"/>
        <v>5.6635365153451496E-3</v>
      </c>
    </row>
    <row r="118" spans="2:18" x14ac:dyDescent="0.25">
      <c r="B118" t="s">
        <v>336</v>
      </c>
      <c r="C118" t="s">
        <v>627</v>
      </c>
      <c r="D118" t="s">
        <v>659</v>
      </c>
      <c r="E118">
        <v>370</v>
      </c>
      <c r="F118" t="s">
        <v>662</v>
      </c>
      <c r="G118" t="s">
        <v>780</v>
      </c>
      <c r="J118">
        <v>49</v>
      </c>
      <c r="K118" t="s">
        <v>972</v>
      </c>
      <c r="L118" s="7"/>
      <c r="M118" s="28">
        <f t="shared" si="6"/>
        <v>4.8891481913652278E-3</v>
      </c>
      <c r="N118" s="32" t="str">
        <f t="shared" si="7"/>
        <v>2024-02-18</v>
      </c>
      <c r="O118" s="30">
        <f t="shared" si="8"/>
        <v>45340</v>
      </c>
      <c r="P118" s="32" t="str">
        <f t="shared" si="9"/>
        <v>11:00</v>
      </c>
      <c r="Q118" s="32" t="e">
        <f t="shared" si="10"/>
        <v>#DIV/0!</v>
      </c>
      <c r="R118" s="148">
        <f t="shared" si="11"/>
        <v>5.6635365153451496E-3</v>
      </c>
    </row>
    <row r="119" spans="2:18" x14ac:dyDescent="0.25">
      <c r="B119" t="s">
        <v>338</v>
      </c>
      <c r="E119">
        <v>227</v>
      </c>
      <c r="F119" t="s">
        <v>659</v>
      </c>
      <c r="G119" t="s">
        <v>781</v>
      </c>
      <c r="J119">
        <v>21</v>
      </c>
      <c r="K119" t="s">
        <v>973</v>
      </c>
      <c r="L119" s="7"/>
      <c r="M119" s="28">
        <f t="shared" si="6"/>
        <v>2.893815635939323E-3</v>
      </c>
      <c r="N119" s="32" t="str">
        <f t="shared" si="7"/>
        <v>2024-02-16</v>
      </c>
      <c r="O119" s="30">
        <f t="shared" si="8"/>
        <v>45338</v>
      </c>
      <c r="P119" s="32" t="str">
        <f t="shared" si="9"/>
        <v>09:00</v>
      </c>
      <c r="Q119" s="32" t="e">
        <f t="shared" si="10"/>
        <v>#DIV/0!</v>
      </c>
      <c r="R119" s="148">
        <f t="shared" si="11"/>
        <v>5.6635365153451496E-3</v>
      </c>
    </row>
    <row r="120" spans="2:18" x14ac:dyDescent="0.25">
      <c r="B120" t="s">
        <v>340</v>
      </c>
      <c r="E120">
        <v>176</v>
      </c>
      <c r="F120" t="s">
        <v>25</v>
      </c>
      <c r="G120" t="s">
        <v>782</v>
      </c>
      <c r="H120">
        <v>8.766</v>
      </c>
      <c r="I120">
        <v>2198</v>
      </c>
      <c r="J120">
        <v>36</v>
      </c>
      <c r="K120" t="s">
        <v>974</v>
      </c>
      <c r="L120" s="7">
        <v>13242</v>
      </c>
      <c r="M120" s="28">
        <f t="shared" si="6"/>
        <v>2.4737456242707118E-3</v>
      </c>
      <c r="N120" s="32" t="str">
        <f t="shared" si="7"/>
        <v>2024-02-14</v>
      </c>
      <c r="O120" s="30">
        <f t="shared" si="8"/>
        <v>45336</v>
      </c>
      <c r="P120" s="32" t="str">
        <f t="shared" si="9"/>
        <v>09:01</v>
      </c>
      <c r="Q120" s="32">
        <f t="shared" si="10"/>
        <v>6.0245677888989988</v>
      </c>
      <c r="R120" s="148">
        <f t="shared" si="11"/>
        <v>5.6635365153451496E-3</v>
      </c>
    </row>
    <row r="121" spans="2:18" x14ac:dyDescent="0.25">
      <c r="B121" t="s">
        <v>334</v>
      </c>
      <c r="C121" t="s">
        <v>628</v>
      </c>
      <c r="D121" t="s">
        <v>659</v>
      </c>
      <c r="E121">
        <v>507</v>
      </c>
      <c r="F121" t="s">
        <v>662</v>
      </c>
      <c r="G121" t="s">
        <v>783</v>
      </c>
      <c r="J121">
        <v>116</v>
      </c>
      <c r="K121" t="s">
        <v>975</v>
      </c>
      <c r="L121" s="7"/>
      <c r="M121" s="28">
        <f t="shared" si="6"/>
        <v>7.2695449241540261E-3</v>
      </c>
      <c r="N121" s="32" t="str">
        <f t="shared" si="7"/>
        <v>2024-02-20</v>
      </c>
      <c r="O121" s="30">
        <f t="shared" si="8"/>
        <v>45342</v>
      </c>
      <c r="P121" s="32" t="str">
        <f t="shared" si="9"/>
        <v>10:00</v>
      </c>
      <c r="Q121" s="32" t="e">
        <f t="shared" si="10"/>
        <v>#DIV/0!</v>
      </c>
      <c r="R121" s="148">
        <f t="shared" si="11"/>
        <v>5.6635365153451496E-3</v>
      </c>
    </row>
    <row r="122" spans="2:18" x14ac:dyDescent="0.25">
      <c r="B122" t="s">
        <v>354</v>
      </c>
      <c r="E122">
        <v>241</v>
      </c>
      <c r="F122" t="s">
        <v>25</v>
      </c>
      <c r="G122" t="s">
        <v>784</v>
      </c>
      <c r="H122">
        <v>24.7</v>
      </c>
      <c r="I122">
        <v>2893</v>
      </c>
      <c r="J122">
        <v>27</v>
      </c>
      <c r="K122" t="s">
        <v>976</v>
      </c>
      <c r="L122" s="7">
        <v>14087</v>
      </c>
      <c r="M122" s="28">
        <f t="shared" si="6"/>
        <v>3.1271878646441072E-3</v>
      </c>
      <c r="N122" s="32" t="str">
        <f t="shared" si="7"/>
        <v>2024-01-31</v>
      </c>
      <c r="O122" s="30">
        <f t="shared" si="8"/>
        <v>45322</v>
      </c>
      <c r="P122" s="32" t="str">
        <f t="shared" si="9"/>
        <v>09:06</v>
      </c>
      <c r="Q122" s="32">
        <f t="shared" si="10"/>
        <v>4.8693397856895952</v>
      </c>
      <c r="R122" s="148">
        <f t="shared" si="11"/>
        <v>5.6635365153451496E-3</v>
      </c>
    </row>
    <row r="123" spans="2:18" x14ac:dyDescent="0.25">
      <c r="B123" t="s">
        <v>552</v>
      </c>
      <c r="C123" t="s">
        <v>629</v>
      </c>
      <c r="D123" t="s">
        <v>659</v>
      </c>
      <c r="E123">
        <v>426</v>
      </c>
      <c r="F123" t="s">
        <v>662</v>
      </c>
      <c r="G123" t="s">
        <v>785</v>
      </c>
      <c r="J123">
        <v>47</v>
      </c>
      <c r="K123" t="s">
        <v>977</v>
      </c>
      <c r="L123" s="7"/>
      <c r="M123" s="28">
        <f t="shared" si="6"/>
        <v>5.519253208868145E-3</v>
      </c>
      <c r="N123" s="32" t="str">
        <f t="shared" si="7"/>
        <v>2024-02-09</v>
      </c>
      <c r="O123" s="30">
        <f t="shared" si="8"/>
        <v>45331</v>
      </c>
      <c r="P123" s="32" t="str">
        <f t="shared" si="9"/>
        <v>09:00</v>
      </c>
      <c r="Q123" s="32" t="e">
        <f t="shared" si="10"/>
        <v>#DIV/0!</v>
      </c>
      <c r="R123" s="148">
        <f t="shared" si="11"/>
        <v>5.6635365153451496E-3</v>
      </c>
    </row>
    <row r="124" spans="2:18" x14ac:dyDescent="0.25">
      <c r="B124" t="s">
        <v>553</v>
      </c>
      <c r="E124">
        <v>309</v>
      </c>
      <c r="F124" t="s">
        <v>25</v>
      </c>
      <c r="G124" t="s">
        <v>786</v>
      </c>
      <c r="H124">
        <v>32.758000000000003</v>
      </c>
      <c r="I124">
        <v>5745</v>
      </c>
      <c r="J124">
        <v>45</v>
      </c>
      <c r="K124" t="s">
        <v>978</v>
      </c>
      <c r="L124" s="7">
        <v>25047</v>
      </c>
      <c r="M124" s="28">
        <f t="shared" si="6"/>
        <v>4.1306884480746793E-3</v>
      </c>
      <c r="N124" s="32" t="str">
        <f t="shared" si="7"/>
        <v>2024-02-10</v>
      </c>
      <c r="O124" s="30">
        <f t="shared" si="8"/>
        <v>45332</v>
      </c>
      <c r="P124" s="32" t="str">
        <f t="shared" si="9"/>
        <v>11:02</v>
      </c>
      <c r="Q124" s="32">
        <f t="shared" si="10"/>
        <v>4.3597911227154045</v>
      </c>
      <c r="R124" s="148">
        <f t="shared" si="11"/>
        <v>5.6635365153451496E-3</v>
      </c>
    </row>
    <row r="125" spans="2:18" x14ac:dyDescent="0.25">
      <c r="B125" t="s">
        <v>346</v>
      </c>
      <c r="E125">
        <v>530</v>
      </c>
      <c r="F125" t="s">
        <v>25</v>
      </c>
      <c r="G125" t="s">
        <v>787</v>
      </c>
      <c r="H125">
        <v>23.265999999999998</v>
      </c>
      <c r="I125">
        <v>14399</v>
      </c>
      <c r="J125">
        <v>62</v>
      </c>
      <c r="K125" t="s">
        <v>979</v>
      </c>
      <c r="L125" s="7">
        <v>43622</v>
      </c>
      <c r="M125" s="28">
        <f t="shared" si="6"/>
        <v>6.9078179696616107E-3</v>
      </c>
      <c r="N125" s="32" t="str">
        <f t="shared" si="7"/>
        <v>2024-02-08</v>
      </c>
      <c r="O125" s="30">
        <f t="shared" si="8"/>
        <v>45330</v>
      </c>
      <c r="P125" s="32" t="str">
        <f t="shared" si="9"/>
        <v>09:33</v>
      </c>
      <c r="Q125" s="32">
        <f t="shared" si="10"/>
        <v>3.0295159386068478</v>
      </c>
      <c r="R125" s="148">
        <f t="shared" si="11"/>
        <v>5.6635365153451496E-3</v>
      </c>
    </row>
    <row r="126" spans="2:18" x14ac:dyDescent="0.25">
      <c r="B126" t="s">
        <v>348</v>
      </c>
      <c r="E126">
        <v>344</v>
      </c>
      <c r="F126" t="s">
        <v>25</v>
      </c>
      <c r="G126" t="s">
        <v>788</v>
      </c>
      <c r="H126">
        <v>34.765999999999998</v>
      </c>
      <c r="I126">
        <v>4909</v>
      </c>
      <c r="J126">
        <v>49</v>
      </c>
      <c r="K126" t="s">
        <v>980</v>
      </c>
      <c r="L126" s="7">
        <v>22843</v>
      </c>
      <c r="M126" s="28">
        <f t="shared" si="6"/>
        <v>4.5857642940490082E-3</v>
      </c>
      <c r="N126" s="32" t="str">
        <f t="shared" si="7"/>
        <v>2024-02-06</v>
      </c>
      <c r="O126" s="30">
        <f t="shared" si="8"/>
        <v>45328</v>
      </c>
      <c r="P126" s="32" t="str">
        <f t="shared" si="9"/>
        <v>09:00</v>
      </c>
      <c r="Q126" s="32">
        <f t="shared" si="10"/>
        <v>4.65328987573844</v>
      </c>
      <c r="R126" s="148">
        <f t="shared" si="11"/>
        <v>5.6635365153451496E-3</v>
      </c>
    </row>
    <row r="127" spans="2:18" x14ac:dyDescent="0.25">
      <c r="B127" t="s">
        <v>554</v>
      </c>
      <c r="C127" t="s">
        <v>630</v>
      </c>
      <c r="D127" t="s">
        <v>659</v>
      </c>
      <c r="E127">
        <v>321</v>
      </c>
      <c r="F127" t="s">
        <v>662</v>
      </c>
      <c r="G127" t="s">
        <v>789</v>
      </c>
      <c r="J127">
        <v>40</v>
      </c>
      <c r="K127" t="s">
        <v>981</v>
      </c>
      <c r="L127" s="7"/>
      <c r="M127" s="28">
        <f t="shared" si="6"/>
        <v>4.2123687281213533E-3</v>
      </c>
      <c r="N127" s="32" t="str">
        <f t="shared" si="7"/>
        <v>2024-02-01</v>
      </c>
      <c r="O127" s="30">
        <f t="shared" si="8"/>
        <v>45323</v>
      </c>
      <c r="P127" s="32" t="str">
        <f t="shared" si="9"/>
        <v>09:03</v>
      </c>
      <c r="Q127" s="32" t="e">
        <f t="shared" si="10"/>
        <v>#DIV/0!</v>
      </c>
      <c r="R127" s="148">
        <f t="shared" si="11"/>
        <v>5.6635365153451496E-3</v>
      </c>
    </row>
    <row r="128" spans="2:18" x14ac:dyDescent="0.25">
      <c r="B128" t="s">
        <v>352</v>
      </c>
      <c r="E128">
        <v>372</v>
      </c>
      <c r="F128" t="s">
        <v>25</v>
      </c>
      <c r="G128" t="s">
        <v>790</v>
      </c>
      <c r="H128">
        <v>25.4</v>
      </c>
      <c r="I128">
        <v>6469</v>
      </c>
      <c r="J128">
        <v>60</v>
      </c>
      <c r="K128" t="s">
        <v>982</v>
      </c>
      <c r="L128" s="7">
        <v>25723</v>
      </c>
      <c r="M128" s="28">
        <f t="shared" si="6"/>
        <v>5.0408401400233371E-3</v>
      </c>
      <c r="N128" s="32" t="str">
        <f t="shared" si="7"/>
        <v>2024-02-02</v>
      </c>
      <c r="O128" s="30">
        <f t="shared" si="8"/>
        <v>45324</v>
      </c>
      <c r="P128" s="32" t="str">
        <f t="shared" si="9"/>
        <v>09:05</v>
      </c>
      <c r="Q128" s="32">
        <f t="shared" si="10"/>
        <v>3.9763487401453084</v>
      </c>
      <c r="R128" s="148">
        <f t="shared" si="11"/>
        <v>5.6635365153451496E-3</v>
      </c>
    </row>
    <row r="129" spans="2:18" x14ac:dyDescent="0.25">
      <c r="B129" t="s">
        <v>347</v>
      </c>
      <c r="C129" t="s">
        <v>631</v>
      </c>
      <c r="D129" t="s">
        <v>659</v>
      </c>
      <c r="E129">
        <v>367</v>
      </c>
      <c r="F129" t="s">
        <v>662</v>
      </c>
      <c r="G129" t="s">
        <v>791</v>
      </c>
      <c r="J129">
        <v>34</v>
      </c>
      <c r="K129" t="s">
        <v>983</v>
      </c>
      <c r="L129" s="7"/>
      <c r="M129" s="28">
        <f t="shared" si="6"/>
        <v>4.6791131855309217E-3</v>
      </c>
      <c r="N129" s="32" t="str">
        <f t="shared" si="7"/>
        <v>2024-02-07</v>
      </c>
      <c r="O129" s="30">
        <f t="shared" si="8"/>
        <v>45329</v>
      </c>
      <c r="P129" s="32" t="str">
        <f t="shared" si="9"/>
        <v>09:00</v>
      </c>
      <c r="Q129" s="32" t="e">
        <f t="shared" si="10"/>
        <v>#DIV/0!</v>
      </c>
      <c r="R129" s="148">
        <f t="shared" si="11"/>
        <v>5.6635365153451496E-3</v>
      </c>
    </row>
    <row r="130" spans="2:18" x14ac:dyDescent="0.25">
      <c r="B130" t="s">
        <v>555</v>
      </c>
      <c r="E130">
        <v>374</v>
      </c>
      <c r="F130" t="s">
        <v>25</v>
      </c>
      <c r="G130" t="s">
        <v>792</v>
      </c>
      <c r="H130">
        <v>6.4660000000000002</v>
      </c>
      <c r="I130">
        <v>10218</v>
      </c>
      <c r="J130">
        <v>58</v>
      </c>
      <c r="K130" t="s">
        <v>984</v>
      </c>
      <c r="L130" s="7">
        <v>33825</v>
      </c>
      <c r="M130" s="28">
        <f t="shared" si="6"/>
        <v>5.0408401400233371E-3</v>
      </c>
      <c r="N130" s="32" t="str">
        <f t="shared" si="7"/>
        <v>2024-02-04</v>
      </c>
      <c r="O130" s="30">
        <f t="shared" si="8"/>
        <v>45326</v>
      </c>
      <c r="P130" s="32" t="str">
        <f t="shared" si="9"/>
        <v>11:02</v>
      </c>
      <c r="Q130" s="32">
        <f t="shared" si="10"/>
        <v>3.3103347034644743</v>
      </c>
      <c r="R130" s="148">
        <f t="shared" si="11"/>
        <v>5.6635365153451496E-3</v>
      </c>
    </row>
    <row r="131" spans="2:18" x14ac:dyDescent="0.25">
      <c r="B131" t="s">
        <v>556</v>
      </c>
      <c r="C131" t="s">
        <v>632</v>
      </c>
      <c r="D131" t="s">
        <v>659</v>
      </c>
      <c r="E131">
        <v>401</v>
      </c>
      <c r="F131" t="s">
        <v>662</v>
      </c>
      <c r="G131" t="s">
        <v>793</v>
      </c>
      <c r="J131">
        <v>70</v>
      </c>
      <c r="K131" t="s">
        <v>985</v>
      </c>
      <c r="L131" s="7"/>
      <c r="M131" s="28">
        <f t="shared" ref="M131:M190" si="12">((E131+J131)/$X$2)*100%</f>
        <v>5.495915985997666E-3</v>
      </c>
      <c r="N131" s="32" t="str">
        <f t="shared" ref="N131:N162" si="13">LEFT(K131,10)</f>
        <v>2024-02-11</v>
      </c>
      <c r="O131" s="30">
        <f t="shared" ref="O131:O190" si="14">DATE(LEFT(N131,4),MID(N131,6,2),RIGHT(N131,2))</f>
        <v>45333</v>
      </c>
      <c r="P131" s="32" t="str">
        <f t="shared" ref="P131:P162" si="15">MID(K131,12,5)</f>
        <v>11:00</v>
      </c>
      <c r="Q131" s="32" t="e">
        <f t="shared" ref="Q131:Q162" si="16">L131/I131</f>
        <v>#DIV/0!</v>
      </c>
      <c r="R131" s="148">
        <f t="shared" ref="R131:R190" si="17">$T$2</f>
        <v>5.6635365153451496E-3</v>
      </c>
    </row>
    <row r="132" spans="2:18" x14ac:dyDescent="0.25">
      <c r="B132" t="s">
        <v>351</v>
      </c>
      <c r="C132" t="s">
        <v>633</v>
      </c>
      <c r="D132" t="s">
        <v>659</v>
      </c>
      <c r="E132">
        <v>330</v>
      </c>
      <c r="F132" t="s">
        <v>662</v>
      </c>
      <c r="G132" t="s">
        <v>794</v>
      </c>
      <c r="J132">
        <v>26</v>
      </c>
      <c r="K132" t="s">
        <v>986</v>
      </c>
      <c r="L132" s="7"/>
      <c r="M132" s="28">
        <f t="shared" si="12"/>
        <v>4.1540256709451575E-3</v>
      </c>
      <c r="N132" s="32" t="str">
        <f t="shared" si="13"/>
        <v>2024-02-03</v>
      </c>
      <c r="O132" s="30">
        <f t="shared" si="14"/>
        <v>45325</v>
      </c>
      <c r="P132" s="32" t="str">
        <f t="shared" si="15"/>
        <v>11:00</v>
      </c>
      <c r="Q132" s="32" t="e">
        <f t="shared" si="16"/>
        <v>#DIV/0!</v>
      </c>
      <c r="R132" s="148">
        <f t="shared" si="17"/>
        <v>5.6635365153451496E-3</v>
      </c>
    </row>
    <row r="133" spans="2:18" x14ac:dyDescent="0.25">
      <c r="B133" t="s">
        <v>557</v>
      </c>
      <c r="C133" t="s">
        <v>634</v>
      </c>
      <c r="D133" t="s">
        <v>659</v>
      </c>
      <c r="E133">
        <v>319</v>
      </c>
      <c r="F133" t="s">
        <v>662</v>
      </c>
      <c r="G133" t="s">
        <v>795</v>
      </c>
      <c r="J133">
        <v>37</v>
      </c>
      <c r="K133" t="s">
        <v>987</v>
      </c>
      <c r="L133" s="7"/>
      <c r="M133" s="28">
        <f t="shared" si="12"/>
        <v>4.1540256709451575E-3</v>
      </c>
      <c r="N133" s="32" t="str">
        <f t="shared" si="13"/>
        <v>2024-02-05</v>
      </c>
      <c r="O133" s="30">
        <f t="shared" si="14"/>
        <v>45327</v>
      </c>
      <c r="P133" s="32" t="str">
        <f t="shared" si="15"/>
        <v>09:01</v>
      </c>
      <c r="Q133" s="32" t="e">
        <f t="shared" si="16"/>
        <v>#DIV/0!</v>
      </c>
      <c r="R133" s="148">
        <f t="shared" si="17"/>
        <v>5.6635365153451496E-3</v>
      </c>
    </row>
    <row r="134" spans="2:18" x14ac:dyDescent="0.25">
      <c r="B134" t="s">
        <v>360</v>
      </c>
      <c r="E134">
        <v>537</v>
      </c>
      <c r="F134" t="s">
        <v>25</v>
      </c>
      <c r="G134" t="s">
        <v>796</v>
      </c>
      <c r="H134">
        <v>5.5</v>
      </c>
      <c r="I134">
        <v>15690</v>
      </c>
      <c r="J134">
        <v>395</v>
      </c>
      <c r="K134" t="s">
        <v>988</v>
      </c>
      <c r="L134" s="7">
        <v>74467</v>
      </c>
      <c r="M134" s="28">
        <f t="shared" si="12"/>
        <v>1.087514585764294E-2</v>
      </c>
      <c r="N134" s="32" t="str">
        <f t="shared" si="13"/>
        <v>2024-01-25</v>
      </c>
      <c r="O134" s="30">
        <f t="shared" si="14"/>
        <v>45316</v>
      </c>
      <c r="P134" s="32" t="str">
        <f t="shared" si="15"/>
        <v>09:18</v>
      </c>
      <c r="Q134" s="32">
        <f t="shared" si="16"/>
        <v>4.7461440407903126</v>
      </c>
      <c r="R134" s="148">
        <f t="shared" si="17"/>
        <v>5.6635365153451496E-3</v>
      </c>
    </row>
    <row r="135" spans="2:18" x14ac:dyDescent="0.25">
      <c r="B135" t="s">
        <v>355</v>
      </c>
      <c r="C135" t="s">
        <v>635</v>
      </c>
      <c r="D135" t="s">
        <v>659</v>
      </c>
      <c r="E135">
        <v>334</v>
      </c>
      <c r="F135" t="s">
        <v>662</v>
      </c>
      <c r="G135" t="s">
        <v>797</v>
      </c>
      <c r="J135">
        <v>39</v>
      </c>
      <c r="K135" t="s">
        <v>989</v>
      </c>
      <c r="L135" s="7"/>
      <c r="M135" s="28">
        <f t="shared" si="12"/>
        <v>4.352392065344224E-3</v>
      </c>
      <c r="N135" s="32" t="str">
        <f t="shared" si="13"/>
        <v>2024-01-30</v>
      </c>
      <c r="O135" s="30">
        <f t="shared" si="14"/>
        <v>45321</v>
      </c>
      <c r="P135" s="32" t="str">
        <f t="shared" si="15"/>
        <v>09:00</v>
      </c>
      <c r="Q135" s="32" t="e">
        <f t="shared" si="16"/>
        <v>#DIV/0!</v>
      </c>
      <c r="R135" s="148">
        <f t="shared" si="17"/>
        <v>5.6635365153451496E-3</v>
      </c>
    </row>
    <row r="136" spans="2:18" x14ac:dyDescent="0.25">
      <c r="B136" t="s">
        <v>558</v>
      </c>
      <c r="C136" t="s">
        <v>636</v>
      </c>
      <c r="D136" t="s">
        <v>659</v>
      </c>
      <c r="E136">
        <v>549</v>
      </c>
      <c r="F136" t="s">
        <v>662</v>
      </c>
      <c r="G136" t="s">
        <v>798</v>
      </c>
      <c r="J136">
        <v>47</v>
      </c>
      <c r="K136" t="s">
        <v>990</v>
      </c>
      <c r="L136" s="7"/>
      <c r="M136" s="28">
        <f t="shared" si="12"/>
        <v>6.954492415402567E-3</v>
      </c>
      <c r="N136" s="32" t="str">
        <f t="shared" si="13"/>
        <v>2024-01-28</v>
      </c>
      <c r="O136" s="30">
        <f t="shared" si="14"/>
        <v>45319</v>
      </c>
      <c r="P136" s="32" t="str">
        <f t="shared" si="15"/>
        <v>11:00</v>
      </c>
      <c r="Q136" s="32" t="e">
        <f t="shared" si="16"/>
        <v>#DIV/0!</v>
      </c>
      <c r="R136" s="148">
        <f t="shared" si="17"/>
        <v>5.6635365153451496E-3</v>
      </c>
    </row>
    <row r="137" spans="2:18" x14ac:dyDescent="0.25">
      <c r="B137" t="s">
        <v>363</v>
      </c>
      <c r="C137" t="s">
        <v>637</v>
      </c>
      <c r="D137" t="s">
        <v>659</v>
      </c>
      <c r="E137">
        <v>2044</v>
      </c>
      <c r="F137" t="s">
        <v>662</v>
      </c>
      <c r="G137" t="s">
        <v>799</v>
      </c>
      <c r="J137">
        <v>617</v>
      </c>
      <c r="K137" t="s">
        <v>991</v>
      </c>
      <c r="L137" s="7"/>
      <c r="M137" s="28">
        <f t="shared" si="12"/>
        <v>3.1050175029171529E-2</v>
      </c>
      <c r="N137" s="32" t="str">
        <f t="shared" si="13"/>
        <v>2024-01-22</v>
      </c>
      <c r="O137" s="30">
        <f t="shared" si="14"/>
        <v>45313</v>
      </c>
      <c r="P137" s="32" t="str">
        <f t="shared" si="15"/>
        <v>11:00</v>
      </c>
      <c r="Q137" s="32" t="e">
        <f t="shared" si="16"/>
        <v>#DIV/0!</v>
      </c>
      <c r="R137" s="148">
        <f t="shared" si="17"/>
        <v>5.6635365153451496E-3</v>
      </c>
    </row>
    <row r="138" spans="2:18" x14ac:dyDescent="0.25">
      <c r="B138" t="s">
        <v>559</v>
      </c>
      <c r="E138">
        <v>901</v>
      </c>
      <c r="F138" t="s">
        <v>25</v>
      </c>
      <c r="G138" t="s">
        <v>800</v>
      </c>
      <c r="H138">
        <v>16.866</v>
      </c>
      <c r="I138">
        <v>13159</v>
      </c>
      <c r="J138">
        <v>386</v>
      </c>
      <c r="K138" t="s">
        <v>992</v>
      </c>
      <c r="L138" s="7">
        <v>49540</v>
      </c>
      <c r="M138" s="28">
        <f t="shared" si="12"/>
        <v>1.5017502917152859E-2</v>
      </c>
      <c r="N138" s="32" t="str">
        <f t="shared" si="13"/>
        <v>2024-01-24</v>
      </c>
      <c r="O138" s="30">
        <f t="shared" si="14"/>
        <v>45315</v>
      </c>
      <c r="P138" s="32" t="str">
        <f t="shared" si="15"/>
        <v>09:04</v>
      </c>
      <c r="Q138" s="32">
        <f t="shared" si="16"/>
        <v>3.7647237632038908</v>
      </c>
      <c r="R138" s="148">
        <f t="shared" si="17"/>
        <v>5.6635365153451496E-3</v>
      </c>
    </row>
    <row r="139" spans="2:18" x14ac:dyDescent="0.25">
      <c r="B139" t="s">
        <v>560</v>
      </c>
      <c r="E139">
        <v>351</v>
      </c>
      <c r="F139" t="s">
        <v>659</v>
      </c>
      <c r="G139" t="s">
        <v>801</v>
      </c>
      <c r="J139">
        <v>477</v>
      </c>
      <c r="K139" t="s">
        <v>993</v>
      </c>
      <c r="L139" s="7"/>
      <c r="M139" s="28">
        <f t="shared" si="12"/>
        <v>9.6616102683780639E-3</v>
      </c>
      <c r="N139" s="32" t="str">
        <f t="shared" si="13"/>
        <v>2024-01-20</v>
      </c>
      <c r="O139" s="30">
        <f t="shared" si="14"/>
        <v>45311</v>
      </c>
      <c r="P139" s="32" t="str">
        <f t="shared" si="15"/>
        <v>11:00</v>
      </c>
      <c r="Q139" s="32" t="e">
        <f t="shared" si="16"/>
        <v>#DIV/0!</v>
      </c>
      <c r="R139" s="148">
        <f t="shared" si="17"/>
        <v>5.6635365153451496E-3</v>
      </c>
    </row>
    <row r="140" spans="2:18" x14ac:dyDescent="0.25">
      <c r="B140" t="s">
        <v>364</v>
      </c>
      <c r="E140">
        <v>744</v>
      </c>
      <c r="F140" t="s">
        <v>25</v>
      </c>
      <c r="G140" t="s">
        <v>802</v>
      </c>
      <c r="H140">
        <v>9.8659999999999997</v>
      </c>
      <c r="I140">
        <v>14909</v>
      </c>
      <c r="J140">
        <v>176</v>
      </c>
      <c r="K140" t="s">
        <v>994</v>
      </c>
      <c r="L140" s="7">
        <v>52778</v>
      </c>
      <c r="M140" s="28">
        <f t="shared" si="12"/>
        <v>1.073512252042007E-2</v>
      </c>
      <c r="N140" s="32" t="str">
        <f t="shared" si="13"/>
        <v>2024-01-21</v>
      </c>
      <c r="O140" s="30">
        <f t="shared" si="14"/>
        <v>45312</v>
      </c>
      <c r="P140" s="32" t="str">
        <f t="shared" si="15"/>
        <v>11:00</v>
      </c>
      <c r="Q140" s="32">
        <f t="shared" si="16"/>
        <v>3.5400093903011602</v>
      </c>
      <c r="R140" s="148">
        <f t="shared" si="17"/>
        <v>5.6635365153451496E-3</v>
      </c>
    </row>
    <row r="141" spans="2:18" x14ac:dyDescent="0.25">
      <c r="B141" t="s">
        <v>359</v>
      </c>
      <c r="C141" t="s">
        <v>638</v>
      </c>
      <c r="D141" t="s">
        <v>659</v>
      </c>
      <c r="E141">
        <v>1004</v>
      </c>
      <c r="F141" t="s">
        <v>662</v>
      </c>
      <c r="G141" t="s">
        <v>803</v>
      </c>
      <c r="J141">
        <v>110</v>
      </c>
      <c r="K141" t="s">
        <v>995</v>
      </c>
      <c r="L141" s="7"/>
      <c r="M141" s="28">
        <f t="shared" si="12"/>
        <v>1.2998833138856476E-2</v>
      </c>
      <c r="N141" s="32" t="str">
        <f t="shared" si="13"/>
        <v>2024-01-26</v>
      </c>
      <c r="O141" s="30">
        <f t="shared" si="14"/>
        <v>45317</v>
      </c>
      <c r="P141" s="32" t="str">
        <f t="shared" si="15"/>
        <v>09:00</v>
      </c>
      <c r="Q141" s="32" t="e">
        <f t="shared" si="16"/>
        <v>#DIV/0!</v>
      </c>
      <c r="R141" s="148">
        <f t="shared" si="17"/>
        <v>5.6635365153451496E-3</v>
      </c>
    </row>
    <row r="142" spans="2:18" x14ac:dyDescent="0.25">
      <c r="B142" t="s">
        <v>561</v>
      </c>
      <c r="E142">
        <v>506</v>
      </c>
      <c r="F142" t="s">
        <v>25</v>
      </c>
      <c r="G142" t="s">
        <v>804</v>
      </c>
      <c r="H142">
        <v>24.7</v>
      </c>
      <c r="I142">
        <v>13957</v>
      </c>
      <c r="J142">
        <v>94</v>
      </c>
      <c r="K142" t="s">
        <v>996</v>
      </c>
      <c r="L142" s="7">
        <v>39742</v>
      </c>
      <c r="M142" s="28">
        <f t="shared" si="12"/>
        <v>7.0011668611435242E-3</v>
      </c>
      <c r="N142" s="32" t="str">
        <f t="shared" si="13"/>
        <v>2024-01-29</v>
      </c>
      <c r="O142" s="30">
        <f t="shared" si="14"/>
        <v>45320</v>
      </c>
      <c r="P142" s="32" t="str">
        <f t="shared" si="15"/>
        <v>09:00</v>
      </c>
      <c r="Q142" s="32">
        <f t="shared" si="16"/>
        <v>2.8474600558859353</v>
      </c>
      <c r="R142" s="148">
        <f t="shared" si="17"/>
        <v>5.6635365153451496E-3</v>
      </c>
    </row>
    <row r="143" spans="2:18" x14ac:dyDescent="0.25">
      <c r="B143" t="s">
        <v>358</v>
      </c>
      <c r="E143">
        <v>702</v>
      </c>
      <c r="F143" t="s">
        <v>25</v>
      </c>
      <c r="G143" t="s">
        <v>805</v>
      </c>
      <c r="H143">
        <v>10.1</v>
      </c>
      <c r="I143">
        <v>12542</v>
      </c>
      <c r="J143">
        <v>101</v>
      </c>
      <c r="K143" t="s">
        <v>997</v>
      </c>
      <c r="L143" s="7">
        <v>43919</v>
      </c>
      <c r="M143" s="28">
        <f t="shared" si="12"/>
        <v>9.3698949824970821E-3</v>
      </c>
      <c r="N143" s="32" t="str">
        <f t="shared" si="13"/>
        <v>2024-01-27</v>
      </c>
      <c r="O143" s="30">
        <f t="shared" si="14"/>
        <v>45318</v>
      </c>
      <c r="P143" s="32" t="str">
        <f t="shared" si="15"/>
        <v>11:00</v>
      </c>
      <c r="Q143" s="32">
        <f t="shared" si="16"/>
        <v>3.5017541062031574</v>
      </c>
      <c r="R143" s="148">
        <f t="shared" si="17"/>
        <v>5.6635365153451496E-3</v>
      </c>
    </row>
    <row r="144" spans="2:18" x14ac:dyDescent="0.25">
      <c r="B144" t="s">
        <v>366</v>
      </c>
      <c r="E144">
        <v>1545</v>
      </c>
      <c r="F144" t="s">
        <v>25</v>
      </c>
      <c r="G144" t="s">
        <v>806</v>
      </c>
      <c r="H144">
        <v>11.366</v>
      </c>
      <c r="I144">
        <v>17618</v>
      </c>
      <c r="J144">
        <v>395</v>
      </c>
      <c r="K144" t="s">
        <v>998</v>
      </c>
      <c r="L144" s="7">
        <v>66172</v>
      </c>
      <c r="M144" s="28">
        <f t="shared" si="12"/>
        <v>2.2637106184364059E-2</v>
      </c>
      <c r="N144" s="32" t="str">
        <f t="shared" si="13"/>
        <v>2024-01-19</v>
      </c>
      <c r="O144" s="30">
        <f t="shared" si="14"/>
        <v>45310</v>
      </c>
      <c r="P144" s="32" t="str">
        <f t="shared" si="15"/>
        <v>09:00</v>
      </c>
      <c r="Q144" s="32">
        <f t="shared" si="16"/>
        <v>3.7559314337609262</v>
      </c>
      <c r="R144" s="148">
        <f t="shared" si="17"/>
        <v>5.6635365153451496E-3</v>
      </c>
    </row>
    <row r="145" spans="2:18" x14ac:dyDescent="0.25">
      <c r="B145" t="s">
        <v>562</v>
      </c>
      <c r="C145" t="s">
        <v>639</v>
      </c>
      <c r="D145" t="s">
        <v>659</v>
      </c>
      <c r="E145">
        <v>387</v>
      </c>
      <c r="F145" t="s">
        <v>662</v>
      </c>
      <c r="G145" t="s">
        <v>807</v>
      </c>
      <c r="J145">
        <v>77</v>
      </c>
      <c r="K145" t="s">
        <v>999</v>
      </c>
      <c r="L145" s="7"/>
      <c r="M145" s="28">
        <f t="shared" si="12"/>
        <v>5.414235705950992E-3</v>
      </c>
      <c r="N145" s="32" t="str">
        <f t="shared" si="13"/>
        <v>2024-01-23</v>
      </c>
      <c r="O145" s="30">
        <f t="shared" si="14"/>
        <v>45314</v>
      </c>
      <c r="P145" s="32" t="str">
        <f t="shared" si="15"/>
        <v>09:01</v>
      </c>
      <c r="Q145" s="32" t="e">
        <f t="shared" si="16"/>
        <v>#DIV/0!</v>
      </c>
      <c r="R145" s="148">
        <f t="shared" si="17"/>
        <v>5.6635365153451496E-3</v>
      </c>
    </row>
    <row r="146" spans="2:18" x14ac:dyDescent="0.25">
      <c r="B146" t="s">
        <v>563</v>
      </c>
      <c r="C146" t="s">
        <v>640</v>
      </c>
      <c r="D146" t="s">
        <v>659</v>
      </c>
      <c r="E146">
        <v>317</v>
      </c>
      <c r="F146" t="s">
        <v>662</v>
      </c>
      <c r="G146" t="s">
        <v>808</v>
      </c>
      <c r="J146">
        <v>33</v>
      </c>
      <c r="K146" t="s">
        <v>1000</v>
      </c>
      <c r="L146" s="7"/>
      <c r="M146" s="28">
        <f t="shared" si="12"/>
        <v>4.0840140023337222E-3</v>
      </c>
      <c r="N146" s="32" t="str">
        <f t="shared" si="13"/>
        <v>2024-01-12</v>
      </c>
      <c r="O146" s="30">
        <f t="shared" si="14"/>
        <v>45303</v>
      </c>
      <c r="P146" s="32" t="str">
        <f t="shared" si="15"/>
        <v>09:00</v>
      </c>
      <c r="Q146" s="32" t="e">
        <f t="shared" si="16"/>
        <v>#DIV/0!</v>
      </c>
      <c r="R146" s="148">
        <f t="shared" si="17"/>
        <v>5.6635365153451496E-3</v>
      </c>
    </row>
    <row r="147" spans="2:18" x14ac:dyDescent="0.25">
      <c r="B147" t="s">
        <v>564</v>
      </c>
      <c r="E147">
        <v>334</v>
      </c>
      <c r="F147" t="s">
        <v>25</v>
      </c>
      <c r="G147" t="s">
        <v>809</v>
      </c>
      <c r="H147">
        <v>22.733000000000001</v>
      </c>
      <c r="I147">
        <v>7636</v>
      </c>
      <c r="J147">
        <v>48</v>
      </c>
      <c r="K147" t="s">
        <v>1001</v>
      </c>
      <c r="L147" s="7">
        <v>26529</v>
      </c>
      <c r="M147" s="28">
        <f t="shared" si="12"/>
        <v>4.457409568261377E-3</v>
      </c>
      <c r="N147" s="32" t="str">
        <f t="shared" si="13"/>
        <v>2024-01-11</v>
      </c>
      <c r="O147" s="30">
        <f t="shared" si="14"/>
        <v>45302</v>
      </c>
      <c r="P147" s="32" t="str">
        <f t="shared" si="15"/>
        <v>09:00</v>
      </c>
      <c r="Q147" s="32">
        <f t="shared" si="16"/>
        <v>3.4742011524358305</v>
      </c>
      <c r="R147" s="148">
        <f t="shared" si="17"/>
        <v>5.6635365153451496E-3</v>
      </c>
    </row>
    <row r="148" spans="2:18" x14ac:dyDescent="0.25">
      <c r="B148" t="s">
        <v>565</v>
      </c>
      <c r="C148" t="s">
        <v>641</v>
      </c>
      <c r="D148" t="s">
        <v>659</v>
      </c>
      <c r="E148">
        <v>302</v>
      </c>
      <c r="F148" t="s">
        <v>662</v>
      </c>
      <c r="G148" t="s">
        <v>810</v>
      </c>
      <c r="J148">
        <v>18</v>
      </c>
      <c r="K148" t="s">
        <v>1002</v>
      </c>
      <c r="L148" s="7"/>
      <c r="M148" s="28">
        <f t="shared" si="12"/>
        <v>3.7339556592765463E-3</v>
      </c>
      <c r="N148" s="32" t="str">
        <f t="shared" si="13"/>
        <v>2024-01-10</v>
      </c>
      <c r="O148" s="30">
        <f t="shared" si="14"/>
        <v>45301</v>
      </c>
      <c r="P148" s="32" t="str">
        <f t="shared" si="15"/>
        <v>09:01</v>
      </c>
      <c r="Q148" s="32" t="e">
        <f t="shared" si="16"/>
        <v>#DIV/0!</v>
      </c>
      <c r="R148" s="148">
        <f t="shared" si="17"/>
        <v>5.6635365153451496E-3</v>
      </c>
    </row>
    <row r="149" spans="2:18" x14ac:dyDescent="0.25">
      <c r="B149" t="s">
        <v>371</v>
      </c>
      <c r="C149" t="s">
        <v>642</v>
      </c>
      <c r="D149" t="s">
        <v>659</v>
      </c>
      <c r="E149">
        <v>533</v>
      </c>
      <c r="F149" t="s">
        <v>662</v>
      </c>
      <c r="G149" t="s">
        <v>811</v>
      </c>
      <c r="J149">
        <v>60</v>
      </c>
      <c r="K149" t="s">
        <v>1003</v>
      </c>
      <c r="L149" s="7"/>
      <c r="M149" s="28">
        <f t="shared" si="12"/>
        <v>6.9194865810968493E-3</v>
      </c>
      <c r="N149" s="32" t="str">
        <f t="shared" si="13"/>
        <v>2024-01-14</v>
      </c>
      <c r="O149" s="30">
        <f t="shared" si="14"/>
        <v>45305</v>
      </c>
      <c r="P149" s="32" t="str">
        <f t="shared" si="15"/>
        <v>11:00</v>
      </c>
      <c r="Q149" s="32" t="e">
        <f t="shared" si="16"/>
        <v>#DIV/0!</v>
      </c>
      <c r="R149" s="148">
        <f t="shared" si="17"/>
        <v>5.6635365153451496E-3</v>
      </c>
    </row>
    <row r="150" spans="2:18" x14ac:dyDescent="0.25">
      <c r="B150" t="s">
        <v>376</v>
      </c>
      <c r="C150" t="s">
        <v>643</v>
      </c>
      <c r="D150" t="s">
        <v>659</v>
      </c>
      <c r="E150">
        <v>337</v>
      </c>
      <c r="F150" t="s">
        <v>662</v>
      </c>
      <c r="G150" t="s">
        <v>812</v>
      </c>
      <c r="J150">
        <v>31</v>
      </c>
      <c r="K150" t="s">
        <v>1004</v>
      </c>
      <c r="L150" s="7"/>
      <c r="M150" s="28">
        <f t="shared" si="12"/>
        <v>4.2940490081680282E-3</v>
      </c>
      <c r="N150" s="32" t="str">
        <f t="shared" si="13"/>
        <v>2024-01-08</v>
      </c>
      <c r="O150" s="30">
        <f t="shared" si="14"/>
        <v>45299</v>
      </c>
      <c r="P150" s="32" t="str">
        <f t="shared" si="15"/>
        <v>09:09</v>
      </c>
      <c r="Q150" s="32" t="e">
        <f t="shared" si="16"/>
        <v>#DIV/0!</v>
      </c>
      <c r="R150" s="148">
        <f t="shared" si="17"/>
        <v>5.6635365153451496E-3</v>
      </c>
    </row>
    <row r="151" spans="2:18" x14ac:dyDescent="0.25">
      <c r="B151" t="s">
        <v>368</v>
      </c>
      <c r="E151">
        <v>968</v>
      </c>
      <c r="F151" t="s">
        <v>25</v>
      </c>
      <c r="G151" t="s">
        <v>813</v>
      </c>
      <c r="H151">
        <v>11.3</v>
      </c>
      <c r="I151">
        <v>9768</v>
      </c>
      <c r="J151">
        <v>299</v>
      </c>
      <c r="K151" t="s">
        <v>1005</v>
      </c>
      <c r="L151" s="7">
        <v>37440</v>
      </c>
      <c r="M151" s="28">
        <f t="shared" si="12"/>
        <v>1.4784130688448074E-2</v>
      </c>
      <c r="N151" s="32" t="str">
        <f t="shared" si="13"/>
        <v>2024-01-17</v>
      </c>
      <c r="O151" s="30">
        <f t="shared" si="14"/>
        <v>45308</v>
      </c>
      <c r="P151" s="32" t="str">
        <f t="shared" si="15"/>
        <v>09:00</v>
      </c>
      <c r="Q151" s="32">
        <f t="shared" si="16"/>
        <v>3.8329238329238331</v>
      </c>
      <c r="R151" s="148">
        <f t="shared" si="17"/>
        <v>5.6635365153451496E-3</v>
      </c>
    </row>
    <row r="152" spans="2:18" x14ac:dyDescent="0.25">
      <c r="B152" t="s">
        <v>566</v>
      </c>
      <c r="E152">
        <v>439</v>
      </c>
      <c r="F152" t="s">
        <v>25</v>
      </c>
      <c r="G152" t="s">
        <v>814</v>
      </c>
      <c r="H152">
        <v>9.1329999999999991</v>
      </c>
      <c r="I152">
        <v>11465</v>
      </c>
      <c r="J152">
        <v>89</v>
      </c>
      <c r="K152" t="s">
        <v>1006</v>
      </c>
      <c r="L152" s="7">
        <v>40032</v>
      </c>
      <c r="M152" s="28">
        <f t="shared" si="12"/>
        <v>6.1610268378063009E-3</v>
      </c>
      <c r="N152" s="32" t="str">
        <f t="shared" si="13"/>
        <v>2024-01-09</v>
      </c>
      <c r="O152" s="30">
        <f t="shared" si="14"/>
        <v>45300</v>
      </c>
      <c r="P152" s="32" t="str">
        <f t="shared" si="15"/>
        <v>09:00</v>
      </c>
      <c r="Q152" s="32">
        <f t="shared" si="16"/>
        <v>3.491670300915831</v>
      </c>
      <c r="R152" s="148">
        <f t="shared" si="17"/>
        <v>5.6635365153451496E-3</v>
      </c>
    </row>
    <row r="153" spans="2:18" x14ac:dyDescent="0.25">
      <c r="B153" t="s">
        <v>370</v>
      </c>
      <c r="E153">
        <v>270</v>
      </c>
      <c r="F153" t="s">
        <v>25</v>
      </c>
      <c r="G153" t="s">
        <v>815</v>
      </c>
      <c r="H153">
        <v>8.9659999999999993</v>
      </c>
      <c r="I153">
        <v>6886</v>
      </c>
      <c r="J153">
        <v>40</v>
      </c>
      <c r="K153" t="s">
        <v>1007</v>
      </c>
      <c r="L153" s="7">
        <v>25915</v>
      </c>
      <c r="M153" s="28">
        <f t="shared" si="12"/>
        <v>3.6172695449241542E-3</v>
      </c>
      <c r="N153" s="32" t="str">
        <f t="shared" si="13"/>
        <v>2024-01-15</v>
      </c>
      <c r="O153" s="30">
        <f t="shared" si="14"/>
        <v>45306</v>
      </c>
      <c r="P153" s="32" t="str">
        <f t="shared" si="15"/>
        <v>09:00</v>
      </c>
      <c r="Q153" s="32">
        <f t="shared" si="16"/>
        <v>3.7634330525704329</v>
      </c>
      <c r="R153" s="148">
        <f t="shared" si="17"/>
        <v>5.6635365153451496E-3</v>
      </c>
    </row>
    <row r="154" spans="2:18" x14ac:dyDescent="0.25">
      <c r="B154" t="s">
        <v>567</v>
      </c>
      <c r="C154" t="s">
        <v>644</v>
      </c>
      <c r="D154" t="s">
        <v>659</v>
      </c>
      <c r="E154">
        <v>385</v>
      </c>
      <c r="F154" t="s">
        <v>662</v>
      </c>
      <c r="G154" t="s">
        <v>816</v>
      </c>
      <c r="J154">
        <v>37</v>
      </c>
      <c r="K154" t="s">
        <v>1008</v>
      </c>
      <c r="L154" s="7"/>
      <c r="M154" s="28">
        <f t="shared" si="12"/>
        <v>4.9241540256709454E-3</v>
      </c>
      <c r="N154" s="32" t="str">
        <f t="shared" si="13"/>
        <v>2024-01-16</v>
      </c>
      <c r="O154" s="30">
        <f t="shared" si="14"/>
        <v>45307</v>
      </c>
      <c r="P154" s="32" t="str">
        <f t="shared" si="15"/>
        <v>09:00</v>
      </c>
      <c r="Q154" s="32" t="e">
        <f t="shared" si="16"/>
        <v>#DIV/0!</v>
      </c>
      <c r="R154" s="148">
        <f t="shared" si="17"/>
        <v>5.6635365153451496E-3</v>
      </c>
    </row>
    <row r="155" spans="2:18" x14ac:dyDescent="0.25">
      <c r="B155" t="s">
        <v>372</v>
      </c>
      <c r="E155">
        <v>435</v>
      </c>
      <c r="F155" t="s">
        <v>25</v>
      </c>
      <c r="G155" t="s">
        <v>817</v>
      </c>
      <c r="H155">
        <v>10.032999999999999</v>
      </c>
      <c r="I155">
        <v>8464</v>
      </c>
      <c r="J155">
        <v>110</v>
      </c>
      <c r="K155" t="s">
        <v>1009</v>
      </c>
      <c r="L155" s="7">
        <v>30814</v>
      </c>
      <c r="M155" s="28">
        <f t="shared" si="12"/>
        <v>6.3593932322053674E-3</v>
      </c>
      <c r="N155" s="32" t="str">
        <f t="shared" si="13"/>
        <v>2024-01-13</v>
      </c>
      <c r="O155" s="30">
        <f t="shared" si="14"/>
        <v>45304</v>
      </c>
      <c r="P155" s="32" t="str">
        <f t="shared" si="15"/>
        <v>11:00</v>
      </c>
      <c r="Q155" s="32">
        <f t="shared" si="16"/>
        <v>3.6405954631379962</v>
      </c>
      <c r="R155" s="148">
        <f t="shared" si="17"/>
        <v>5.6635365153451496E-3</v>
      </c>
    </row>
    <row r="156" spans="2:18" x14ac:dyDescent="0.25">
      <c r="B156" t="s">
        <v>377</v>
      </c>
      <c r="E156">
        <v>226</v>
      </c>
      <c r="F156" t="s">
        <v>25</v>
      </c>
      <c r="G156" t="s">
        <v>818</v>
      </c>
      <c r="H156">
        <v>39.9</v>
      </c>
      <c r="I156">
        <v>5303</v>
      </c>
      <c r="J156">
        <v>10</v>
      </c>
      <c r="K156" t="s">
        <v>1010</v>
      </c>
      <c r="L156" s="7">
        <v>19048</v>
      </c>
      <c r="M156" s="28">
        <f t="shared" si="12"/>
        <v>2.7537922987164527E-3</v>
      </c>
      <c r="N156" s="32" t="str">
        <f t="shared" si="13"/>
        <v>2024-01-07</v>
      </c>
      <c r="O156" s="30">
        <f t="shared" si="14"/>
        <v>45298</v>
      </c>
      <c r="P156" s="32" t="str">
        <f t="shared" si="15"/>
        <v>11:01</v>
      </c>
      <c r="Q156" s="32">
        <f t="shared" si="16"/>
        <v>3.5919290967376956</v>
      </c>
      <c r="R156" s="148">
        <f t="shared" si="17"/>
        <v>5.6635365153451496E-3</v>
      </c>
    </row>
    <row r="157" spans="2:18" x14ac:dyDescent="0.25">
      <c r="B157" t="s">
        <v>568</v>
      </c>
      <c r="E157">
        <v>347</v>
      </c>
      <c r="F157" t="s">
        <v>659</v>
      </c>
      <c r="G157" t="s">
        <v>819</v>
      </c>
      <c r="J157">
        <v>32</v>
      </c>
      <c r="K157" t="s">
        <v>1011</v>
      </c>
      <c r="L157" s="7"/>
      <c r="M157" s="28">
        <f t="shared" si="12"/>
        <v>4.4224037339556594E-3</v>
      </c>
      <c r="N157" s="32" t="str">
        <f t="shared" si="13"/>
        <v>2024-01-18</v>
      </c>
      <c r="O157" s="30">
        <f t="shared" si="14"/>
        <v>45309</v>
      </c>
      <c r="P157" s="32" t="str">
        <f t="shared" si="15"/>
        <v>09:00</v>
      </c>
      <c r="Q157" s="32" t="e">
        <f t="shared" si="16"/>
        <v>#DIV/0!</v>
      </c>
      <c r="R157" s="148">
        <f t="shared" si="17"/>
        <v>5.6635365153451496E-3</v>
      </c>
    </row>
    <row r="158" spans="2:18" x14ac:dyDescent="0.25">
      <c r="B158" t="s">
        <v>385</v>
      </c>
      <c r="E158">
        <v>414</v>
      </c>
      <c r="F158" t="s">
        <v>25</v>
      </c>
      <c r="G158" t="s">
        <v>820</v>
      </c>
      <c r="H158">
        <v>30.1</v>
      </c>
      <c r="I158">
        <v>11874</v>
      </c>
      <c r="J158">
        <v>54</v>
      </c>
      <c r="K158" t="s">
        <v>1012</v>
      </c>
      <c r="L158" s="7">
        <v>41126</v>
      </c>
      <c r="M158" s="28">
        <f t="shared" si="12"/>
        <v>5.4609101516919483E-3</v>
      </c>
      <c r="N158" s="32" t="str">
        <f t="shared" si="13"/>
        <v>2023-12-29</v>
      </c>
      <c r="O158" s="30">
        <f t="shared" si="14"/>
        <v>45289</v>
      </c>
      <c r="P158" s="32" t="str">
        <f t="shared" si="15"/>
        <v>09:00</v>
      </c>
      <c r="Q158" s="32">
        <f t="shared" si="16"/>
        <v>3.4635337712649488</v>
      </c>
      <c r="R158" s="148">
        <f t="shared" si="17"/>
        <v>5.6635365153451496E-3</v>
      </c>
    </row>
    <row r="159" spans="2:18" x14ac:dyDescent="0.25">
      <c r="B159" t="s">
        <v>379</v>
      </c>
      <c r="E159">
        <v>530</v>
      </c>
      <c r="F159" t="s">
        <v>25</v>
      </c>
      <c r="G159" t="s">
        <v>821</v>
      </c>
      <c r="H159">
        <v>11.8</v>
      </c>
      <c r="I159">
        <v>14107</v>
      </c>
      <c r="J159">
        <v>90</v>
      </c>
      <c r="K159" t="s">
        <v>1013</v>
      </c>
      <c r="L159" s="7">
        <v>45406</v>
      </c>
      <c r="M159" s="28">
        <f t="shared" si="12"/>
        <v>7.2345390898483084E-3</v>
      </c>
      <c r="N159" s="32" t="str">
        <f t="shared" si="13"/>
        <v>2024-01-05</v>
      </c>
      <c r="O159" s="30">
        <f t="shared" si="14"/>
        <v>45296</v>
      </c>
      <c r="P159" s="32" t="str">
        <f t="shared" si="15"/>
        <v>08:59</v>
      </c>
      <c r="Q159" s="32">
        <f t="shared" si="16"/>
        <v>3.2186857588431277</v>
      </c>
      <c r="R159" s="148">
        <f t="shared" si="17"/>
        <v>5.6635365153451496E-3</v>
      </c>
    </row>
    <row r="160" spans="2:18" x14ac:dyDescent="0.25">
      <c r="B160" t="s">
        <v>382</v>
      </c>
      <c r="E160">
        <v>309</v>
      </c>
      <c r="F160" t="s">
        <v>659</v>
      </c>
      <c r="G160" t="s">
        <v>822</v>
      </c>
      <c r="J160">
        <v>238</v>
      </c>
      <c r="K160" t="s">
        <v>1014</v>
      </c>
      <c r="L160" s="7"/>
      <c r="M160" s="28">
        <f t="shared" si="12"/>
        <v>6.3827304550758456E-3</v>
      </c>
      <c r="N160" s="32" t="str">
        <f t="shared" si="13"/>
        <v>2024-01-02</v>
      </c>
      <c r="O160" s="30">
        <f t="shared" si="14"/>
        <v>45293</v>
      </c>
      <c r="P160" s="32" t="str">
        <f t="shared" si="15"/>
        <v>09:00</v>
      </c>
      <c r="Q160" s="32" t="e">
        <f t="shared" si="16"/>
        <v>#DIV/0!</v>
      </c>
      <c r="R160" s="148">
        <f t="shared" si="17"/>
        <v>5.6635365153451496E-3</v>
      </c>
    </row>
    <row r="161" spans="2:18" x14ac:dyDescent="0.25">
      <c r="B161" t="s">
        <v>569</v>
      </c>
      <c r="E161">
        <v>330</v>
      </c>
      <c r="F161" t="s">
        <v>25</v>
      </c>
      <c r="G161" t="s">
        <v>823</v>
      </c>
      <c r="H161">
        <v>46.665999999999997</v>
      </c>
      <c r="I161">
        <v>5352</v>
      </c>
      <c r="J161">
        <v>67</v>
      </c>
      <c r="K161" t="s">
        <v>1015</v>
      </c>
      <c r="L161" s="7">
        <v>26112</v>
      </c>
      <c r="M161" s="28">
        <f t="shared" si="12"/>
        <v>4.6324387397899654E-3</v>
      </c>
      <c r="N161" s="32" t="str">
        <f t="shared" si="13"/>
        <v>2023-12-28</v>
      </c>
      <c r="O161" s="30">
        <f t="shared" si="14"/>
        <v>45288</v>
      </c>
      <c r="P161" s="32" t="str">
        <f t="shared" si="15"/>
        <v>09:17</v>
      </c>
      <c r="Q161" s="32">
        <f t="shared" si="16"/>
        <v>4.8789237668161434</v>
      </c>
      <c r="R161" s="148">
        <f t="shared" si="17"/>
        <v>5.6635365153451496E-3</v>
      </c>
    </row>
    <row r="162" spans="2:18" x14ac:dyDescent="0.25">
      <c r="B162" t="s">
        <v>570</v>
      </c>
      <c r="C162" t="s">
        <v>645</v>
      </c>
      <c r="D162" t="s">
        <v>659</v>
      </c>
      <c r="E162">
        <v>434</v>
      </c>
      <c r="F162" t="s">
        <v>662</v>
      </c>
      <c r="G162" t="s">
        <v>824</v>
      </c>
      <c r="J162">
        <v>54</v>
      </c>
      <c r="K162" t="s">
        <v>1016</v>
      </c>
      <c r="L162" s="7"/>
      <c r="M162" s="28">
        <f t="shared" si="12"/>
        <v>5.6942823803967325E-3</v>
      </c>
      <c r="N162" s="32" t="str">
        <f t="shared" si="13"/>
        <v>2023-12-22</v>
      </c>
      <c r="O162" s="30">
        <f t="shared" si="14"/>
        <v>45282</v>
      </c>
      <c r="P162" s="32" t="str">
        <f t="shared" si="15"/>
        <v>09:00</v>
      </c>
      <c r="Q162" s="32" t="e">
        <f t="shared" si="16"/>
        <v>#DIV/0!</v>
      </c>
      <c r="R162" s="148">
        <f t="shared" si="17"/>
        <v>5.6635365153451496E-3</v>
      </c>
    </row>
    <row r="163" spans="2:18" x14ac:dyDescent="0.25">
      <c r="B163" t="s">
        <v>384</v>
      </c>
      <c r="E163">
        <v>267</v>
      </c>
      <c r="F163" t="s">
        <v>659</v>
      </c>
      <c r="G163" t="s">
        <v>825</v>
      </c>
      <c r="J163">
        <v>47</v>
      </c>
      <c r="K163" t="s">
        <v>1017</v>
      </c>
      <c r="L163" s="7"/>
      <c r="M163" s="28">
        <f t="shared" si="12"/>
        <v>3.6639439906651109E-3</v>
      </c>
      <c r="N163" s="32" t="str">
        <f t="shared" ref="N163:N190" si="18">LEFT(K163,10)</f>
        <v>2023-12-30</v>
      </c>
      <c r="O163" s="30">
        <f t="shared" si="14"/>
        <v>45290</v>
      </c>
      <c r="P163" s="32" t="str">
        <f t="shared" ref="P163:P190" si="19">MID(K163,12,5)</f>
        <v>11:00</v>
      </c>
      <c r="Q163" s="32" t="e">
        <f t="shared" ref="Q163:Q190" si="20">L163/I163</f>
        <v>#DIV/0!</v>
      </c>
      <c r="R163" s="148">
        <f t="shared" si="17"/>
        <v>5.6635365153451496E-3</v>
      </c>
    </row>
    <row r="164" spans="2:18" x14ac:dyDescent="0.25">
      <c r="B164" t="s">
        <v>380</v>
      </c>
      <c r="C164" t="s">
        <v>646</v>
      </c>
      <c r="D164" t="s">
        <v>659</v>
      </c>
      <c r="E164">
        <v>371</v>
      </c>
      <c r="F164" t="s">
        <v>662</v>
      </c>
      <c r="G164" t="s">
        <v>826</v>
      </c>
      <c r="J164">
        <v>37</v>
      </c>
      <c r="K164" t="s">
        <v>1018</v>
      </c>
      <c r="L164" s="7"/>
      <c r="M164" s="28">
        <f t="shared" si="12"/>
        <v>4.7607934655775966E-3</v>
      </c>
      <c r="N164" s="32" t="str">
        <f t="shared" si="18"/>
        <v>2024-01-04</v>
      </c>
      <c r="O164" s="30">
        <f t="shared" si="14"/>
        <v>45295</v>
      </c>
      <c r="P164" s="32" t="str">
        <f t="shared" si="19"/>
        <v>09:00</v>
      </c>
      <c r="Q164" s="32" t="e">
        <f t="shared" si="20"/>
        <v>#DIV/0!</v>
      </c>
      <c r="R164" s="148">
        <f t="shared" si="17"/>
        <v>5.6635365153451496E-3</v>
      </c>
    </row>
    <row r="165" spans="2:18" x14ac:dyDescent="0.25">
      <c r="B165" t="s">
        <v>381</v>
      </c>
      <c r="E165">
        <v>273</v>
      </c>
      <c r="F165" t="s">
        <v>25</v>
      </c>
      <c r="G165" t="s">
        <v>827</v>
      </c>
      <c r="H165">
        <v>40.200000000000003</v>
      </c>
      <c r="I165">
        <v>9736</v>
      </c>
      <c r="J165">
        <v>18</v>
      </c>
      <c r="K165" t="s">
        <v>1019</v>
      </c>
      <c r="L165" s="7">
        <v>41578</v>
      </c>
      <c r="M165" s="28">
        <f t="shared" si="12"/>
        <v>3.3955659276546091E-3</v>
      </c>
      <c r="N165" s="32" t="str">
        <f t="shared" si="18"/>
        <v>2024-01-03</v>
      </c>
      <c r="O165" s="30">
        <f t="shared" si="14"/>
        <v>45294</v>
      </c>
      <c r="P165" s="32" t="str">
        <f t="shared" si="19"/>
        <v>09:00</v>
      </c>
      <c r="Q165" s="32">
        <f t="shared" si="20"/>
        <v>4.2705423171733772</v>
      </c>
      <c r="R165" s="148">
        <f t="shared" si="17"/>
        <v>5.6635365153451496E-3</v>
      </c>
    </row>
    <row r="166" spans="2:18" x14ac:dyDescent="0.25">
      <c r="B166" t="s">
        <v>378</v>
      </c>
      <c r="C166" t="s">
        <v>647</v>
      </c>
      <c r="D166" t="s">
        <v>659</v>
      </c>
      <c r="E166">
        <v>492</v>
      </c>
      <c r="F166" t="s">
        <v>662</v>
      </c>
      <c r="G166" t="s">
        <v>828</v>
      </c>
      <c r="J166">
        <v>22</v>
      </c>
      <c r="K166" t="s">
        <v>1020</v>
      </c>
      <c r="L166" s="7"/>
      <c r="M166" s="28">
        <f t="shared" si="12"/>
        <v>5.997666277712952E-3</v>
      </c>
      <c r="N166" s="32" t="str">
        <f t="shared" si="18"/>
        <v>2024-01-06</v>
      </c>
      <c r="O166" s="30">
        <f t="shared" si="14"/>
        <v>45297</v>
      </c>
      <c r="P166" s="32" t="str">
        <f t="shared" si="19"/>
        <v>11:00</v>
      </c>
      <c r="Q166" s="32" t="e">
        <f t="shared" si="20"/>
        <v>#DIV/0!</v>
      </c>
      <c r="R166" s="148">
        <f t="shared" si="17"/>
        <v>5.6635365153451496E-3</v>
      </c>
    </row>
    <row r="167" spans="2:18" x14ac:dyDescent="0.25">
      <c r="B167" t="s">
        <v>388</v>
      </c>
      <c r="E167">
        <v>381</v>
      </c>
      <c r="F167" t="s">
        <v>25</v>
      </c>
      <c r="G167" t="s">
        <v>829</v>
      </c>
      <c r="H167">
        <v>8.5329999999999995</v>
      </c>
      <c r="I167">
        <v>9272</v>
      </c>
      <c r="J167">
        <v>24</v>
      </c>
      <c r="K167" t="s">
        <v>1021</v>
      </c>
      <c r="L167" s="7">
        <v>31697</v>
      </c>
      <c r="M167" s="28">
        <f t="shared" si="12"/>
        <v>4.7257876312718789E-3</v>
      </c>
      <c r="N167" s="32" t="str">
        <f t="shared" si="18"/>
        <v>2023-12-23</v>
      </c>
      <c r="O167" s="30">
        <f t="shared" si="14"/>
        <v>45283</v>
      </c>
      <c r="P167" s="32" t="str">
        <f t="shared" si="19"/>
        <v>11:08</v>
      </c>
      <c r="Q167" s="32">
        <f t="shared" si="20"/>
        <v>3.4185720448662642</v>
      </c>
      <c r="R167" s="148">
        <f t="shared" si="17"/>
        <v>5.6635365153451496E-3</v>
      </c>
    </row>
    <row r="168" spans="2:18" x14ac:dyDescent="0.25">
      <c r="B168" t="s">
        <v>383</v>
      </c>
      <c r="E168">
        <v>273</v>
      </c>
      <c r="F168" t="s">
        <v>25</v>
      </c>
      <c r="G168" t="s">
        <v>830</v>
      </c>
      <c r="H168">
        <v>23.366</v>
      </c>
      <c r="I168">
        <v>3720</v>
      </c>
      <c r="J168">
        <v>58</v>
      </c>
      <c r="K168" t="s">
        <v>1022</v>
      </c>
      <c r="L168" s="7">
        <v>18435</v>
      </c>
      <c r="M168" s="28">
        <f t="shared" si="12"/>
        <v>3.8623103850641775E-3</v>
      </c>
      <c r="N168" s="32" t="str">
        <f t="shared" si="18"/>
        <v>2023-12-31</v>
      </c>
      <c r="O168" s="30">
        <f t="shared" si="14"/>
        <v>45291</v>
      </c>
      <c r="P168" s="32" t="str">
        <f t="shared" si="19"/>
        <v>09:02</v>
      </c>
      <c r="Q168" s="32">
        <f t="shared" si="20"/>
        <v>4.955645161290323</v>
      </c>
      <c r="R168" s="148">
        <f t="shared" si="17"/>
        <v>5.6635365153451496E-3</v>
      </c>
    </row>
    <row r="169" spans="2:18" x14ac:dyDescent="0.25">
      <c r="B169" t="s">
        <v>387</v>
      </c>
      <c r="C169" t="s">
        <v>648</v>
      </c>
      <c r="D169" t="s">
        <v>659</v>
      </c>
      <c r="E169">
        <v>378</v>
      </c>
      <c r="F169" t="s">
        <v>662</v>
      </c>
      <c r="G169" t="s">
        <v>831</v>
      </c>
      <c r="J169">
        <v>53</v>
      </c>
      <c r="K169" t="s">
        <v>1023</v>
      </c>
      <c r="L169" s="7"/>
      <c r="M169" s="28">
        <f t="shared" si="12"/>
        <v>5.0291715285880976E-3</v>
      </c>
      <c r="N169" s="32" t="str">
        <f t="shared" si="18"/>
        <v>2023-12-27</v>
      </c>
      <c r="O169" s="30">
        <f t="shared" si="14"/>
        <v>45287</v>
      </c>
      <c r="P169" s="32" t="str">
        <f t="shared" si="19"/>
        <v>09:00</v>
      </c>
      <c r="Q169" s="32" t="e">
        <f t="shared" si="20"/>
        <v>#DIV/0!</v>
      </c>
      <c r="R169" s="148">
        <f t="shared" si="17"/>
        <v>5.6635365153451496E-3</v>
      </c>
    </row>
    <row r="170" spans="2:18" x14ac:dyDescent="0.25">
      <c r="B170" t="s">
        <v>390</v>
      </c>
      <c r="E170">
        <v>252</v>
      </c>
      <c r="F170" t="s">
        <v>25</v>
      </c>
      <c r="G170" t="s">
        <v>832</v>
      </c>
      <c r="H170">
        <v>18.166</v>
      </c>
      <c r="I170">
        <v>6675</v>
      </c>
      <c r="J170">
        <v>27</v>
      </c>
      <c r="K170" t="s">
        <v>1024</v>
      </c>
      <c r="L170" s="7">
        <v>23388</v>
      </c>
      <c r="M170" s="28">
        <f t="shared" si="12"/>
        <v>3.2555425904317388E-3</v>
      </c>
      <c r="N170" s="32" t="str">
        <f t="shared" si="18"/>
        <v>2023-12-21</v>
      </c>
      <c r="O170" s="30">
        <f t="shared" si="14"/>
        <v>45281</v>
      </c>
      <c r="P170" s="32" t="str">
        <f t="shared" si="19"/>
        <v>09:04</v>
      </c>
      <c r="Q170" s="32">
        <f t="shared" si="20"/>
        <v>3.5038202247191013</v>
      </c>
      <c r="R170" s="148">
        <f t="shared" si="17"/>
        <v>5.6635365153451496E-3</v>
      </c>
    </row>
    <row r="171" spans="2:18" x14ac:dyDescent="0.25">
      <c r="B171" t="s">
        <v>571</v>
      </c>
      <c r="C171" t="s">
        <v>649</v>
      </c>
      <c r="D171" t="s">
        <v>659</v>
      </c>
      <c r="E171">
        <v>433</v>
      </c>
      <c r="F171" t="s">
        <v>662</v>
      </c>
      <c r="G171" t="s">
        <v>833</v>
      </c>
      <c r="J171">
        <v>26</v>
      </c>
      <c r="K171" t="s">
        <v>1025</v>
      </c>
      <c r="L171" s="7"/>
      <c r="M171" s="28">
        <f t="shared" si="12"/>
        <v>5.3558926487747962E-3</v>
      </c>
      <c r="N171" s="32" t="str">
        <f t="shared" si="18"/>
        <v>2023-12-18</v>
      </c>
      <c r="O171" s="30">
        <f t="shared" si="14"/>
        <v>45278</v>
      </c>
      <c r="P171" s="32" t="str">
        <f t="shared" si="19"/>
        <v>09:25</v>
      </c>
      <c r="Q171" s="32" t="e">
        <f t="shared" si="20"/>
        <v>#DIV/0!</v>
      </c>
      <c r="R171" s="148">
        <f t="shared" si="17"/>
        <v>5.6635365153451496E-3</v>
      </c>
    </row>
    <row r="172" spans="2:18" x14ac:dyDescent="0.25">
      <c r="B172" t="s">
        <v>394</v>
      </c>
      <c r="E172">
        <v>334</v>
      </c>
      <c r="F172" t="s">
        <v>25</v>
      </c>
      <c r="G172" t="s">
        <v>834</v>
      </c>
      <c r="H172">
        <v>25.132999999999999</v>
      </c>
      <c r="I172">
        <v>8579</v>
      </c>
      <c r="J172">
        <v>58</v>
      </c>
      <c r="K172" t="s">
        <v>1026</v>
      </c>
      <c r="L172" s="7">
        <v>32493</v>
      </c>
      <c r="M172" s="28">
        <f t="shared" si="12"/>
        <v>4.5740956826137687E-3</v>
      </c>
      <c r="N172" s="32" t="str">
        <f t="shared" si="18"/>
        <v>2023-12-17</v>
      </c>
      <c r="O172" s="30">
        <f t="shared" si="14"/>
        <v>45277</v>
      </c>
      <c r="P172" s="32" t="str">
        <f t="shared" si="19"/>
        <v>10:59</v>
      </c>
      <c r="Q172" s="32">
        <f t="shared" si="20"/>
        <v>3.7875043711388274</v>
      </c>
      <c r="R172" s="148">
        <f t="shared" si="17"/>
        <v>5.6635365153451496E-3</v>
      </c>
    </row>
    <row r="173" spans="2:18" x14ac:dyDescent="0.25">
      <c r="B173" t="s">
        <v>391</v>
      </c>
      <c r="E173">
        <v>223</v>
      </c>
      <c r="F173" t="s">
        <v>659</v>
      </c>
      <c r="G173" t="s">
        <v>835</v>
      </c>
      <c r="J173">
        <v>37</v>
      </c>
      <c r="K173" t="s">
        <v>1027</v>
      </c>
      <c r="L173" s="7"/>
      <c r="M173" s="28">
        <f t="shared" si="12"/>
        <v>3.0338389731621937E-3</v>
      </c>
      <c r="N173" s="32" t="str">
        <f t="shared" si="18"/>
        <v>2023-12-20</v>
      </c>
      <c r="O173" s="30">
        <f t="shared" si="14"/>
        <v>45280</v>
      </c>
      <c r="P173" s="32" t="str">
        <f t="shared" si="19"/>
        <v>09:00</v>
      </c>
      <c r="Q173" s="32" t="e">
        <f t="shared" si="20"/>
        <v>#DIV/0!</v>
      </c>
      <c r="R173" s="148">
        <f t="shared" si="17"/>
        <v>5.6635365153451496E-3</v>
      </c>
    </row>
    <row r="174" spans="2:18" x14ac:dyDescent="0.25">
      <c r="B174" t="s">
        <v>397</v>
      </c>
      <c r="C174" t="s">
        <v>650</v>
      </c>
      <c r="D174" t="s">
        <v>659</v>
      </c>
      <c r="E174">
        <v>463</v>
      </c>
      <c r="F174" t="s">
        <v>662</v>
      </c>
      <c r="G174" t="s">
        <v>836</v>
      </c>
      <c r="J174">
        <v>43</v>
      </c>
      <c r="K174" t="s">
        <v>1028</v>
      </c>
      <c r="L174" s="7"/>
      <c r="M174" s="28">
        <f t="shared" si="12"/>
        <v>5.9043173862310385E-3</v>
      </c>
      <c r="N174" s="32" t="str">
        <f t="shared" si="18"/>
        <v>2023-12-14</v>
      </c>
      <c r="O174" s="30">
        <f t="shared" si="14"/>
        <v>45274</v>
      </c>
      <c r="P174" s="32" t="str">
        <f t="shared" si="19"/>
        <v>09:08</v>
      </c>
      <c r="Q174" s="32" t="e">
        <f t="shared" si="20"/>
        <v>#DIV/0!</v>
      </c>
      <c r="R174" s="148">
        <f t="shared" si="17"/>
        <v>5.6635365153451496E-3</v>
      </c>
    </row>
    <row r="175" spans="2:18" x14ac:dyDescent="0.25">
      <c r="B175" t="s">
        <v>572</v>
      </c>
      <c r="C175" t="s">
        <v>651</v>
      </c>
      <c r="D175" t="s">
        <v>659</v>
      </c>
      <c r="E175">
        <v>222</v>
      </c>
      <c r="F175" t="s">
        <v>662</v>
      </c>
      <c r="G175" t="s">
        <v>837</v>
      </c>
      <c r="J175">
        <v>32</v>
      </c>
      <c r="K175" t="s">
        <v>1029</v>
      </c>
      <c r="L175" s="7"/>
      <c r="M175" s="28">
        <f t="shared" si="12"/>
        <v>2.9638273045507584E-3</v>
      </c>
      <c r="N175" s="32" t="str">
        <f t="shared" si="18"/>
        <v>2023-12-12</v>
      </c>
      <c r="O175" s="30">
        <f t="shared" si="14"/>
        <v>45272</v>
      </c>
      <c r="P175" s="32" t="str">
        <f t="shared" si="19"/>
        <v>09:00</v>
      </c>
      <c r="Q175" s="32" t="e">
        <f t="shared" si="20"/>
        <v>#DIV/0!</v>
      </c>
      <c r="R175" s="148">
        <f t="shared" si="17"/>
        <v>5.6635365153451496E-3</v>
      </c>
    </row>
    <row r="176" spans="2:18" x14ac:dyDescent="0.25">
      <c r="B176" t="s">
        <v>396</v>
      </c>
      <c r="E176">
        <v>199</v>
      </c>
      <c r="F176" t="s">
        <v>25</v>
      </c>
      <c r="G176" t="s">
        <v>838</v>
      </c>
      <c r="H176">
        <v>37.200000000000003</v>
      </c>
      <c r="I176">
        <v>5836</v>
      </c>
      <c r="J176">
        <v>25</v>
      </c>
      <c r="K176" t="s">
        <v>1030</v>
      </c>
      <c r="L176" s="7">
        <v>21073</v>
      </c>
      <c r="M176" s="28">
        <f t="shared" si="12"/>
        <v>2.6137689614935821E-3</v>
      </c>
      <c r="N176" s="32" t="str">
        <f t="shared" si="18"/>
        <v>2023-12-15</v>
      </c>
      <c r="O176" s="30">
        <f t="shared" si="14"/>
        <v>45275</v>
      </c>
      <c r="P176" s="32" t="str">
        <f t="shared" si="19"/>
        <v>09:00</v>
      </c>
      <c r="Q176" s="32">
        <f t="shared" si="20"/>
        <v>3.6108636052090475</v>
      </c>
      <c r="R176" s="148">
        <f t="shared" si="17"/>
        <v>5.6635365153451496E-3</v>
      </c>
    </row>
    <row r="177" spans="2:18" x14ac:dyDescent="0.25">
      <c r="B177" t="s">
        <v>398</v>
      </c>
      <c r="E177">
        <v>191</v>
      </c>
      <c r="F177" t="s">
        <v>25</v>
      </c>
      <c r="G177" t="s">
        <v>839</v>
      </c>
      <c r="H177">
        <v>18.2</v>
      </c>
      <c r="I177">
        <v>5629</v>
      </c>
      <c r="J177">
        <v>26</v>
      </c>
      <c r="K177" t="s">
        <v>1031</v>
      </c>
      <c r="L177" s="7">
        <v>19791</v>
      </c>
      <c r="M177" s="28">
        <f t="shared" si="12"/>
        <v>2.5320886814469076E-3</v>
      </c>
      <c r="N177" s="32" t="str">
        <f t="shared" si="18"/>
        <v>2023-12-13</v>
      </c>
      <c r="O177" s="30">
        <f t="shared" si="14"/>
        <v>45273</v>
      </c>
      <c r="P177" s="32" t="str">
        <f t="shared" si="19"/>
        <v>09:10</v>
      </c>
      <c r="Q177" s="32">
        <f t="shared" si="20"/>
        <v>3.5158998045834076</v>
      </c>
      <c r="R177" s="148">
        <f t="shared" si="17"/>
        <v>5.6635365153451496E-3</v>
      </c>
    </row>
    <row r="178" spans="2:18" x14ac:dyDescent="0.25">
      <c r="B178" t="s">
        <v>573</v>
      </c>
      <c r="C178" t="s">
        <v>652</v>
      </c>
      <c r="D178" t="s">
        <v>659</v>
      </c>
      <c r="E178">
        <v>316</v>
      </c>
      <c r="F178" t="s">
        <v>662</v>
      </c>
      <c r="G178" t="s">
        <v>840</v>
      </c>
      <c r="J178">
        <v>36</v>
      </c>
      <c r="K178" t="s">
        <v>1032</v>
      </c>
      <c r="L178" s="7"/>
      <c r="M178" s="28">
        <f t="shared" si="12"/>
        <v>4.1073512252042003E-3</v>
      </c>
      <c r="N178" s="32" t="str">
        <f t="shared" si="18"/>
        <v>2023-12-10</v>
      </c>
      <c r="O178" s="30">
        <f t="shared" si="14"/>
        <v>45270</v>
      </c>
      <c r="P178" s="32" t="str">
        <f t="shared" si="19"/>
        <v>11:00</v>
      </c>
      <c r="Q178" s="32" t="e">
        <f t="shared" si="20"/>
        <v>#DIV/0!</v>
      </c>
      <c r="R178" s="148">
        <f t="shared" si="17"/>
        <v>5.6635365153451496E-3</v>
      </c>
    </row>
    <row r="179" spans="2:18" x14ac:dyDescent="0.25">
      <c r="B179" t="s">
        <v>574</v>
      </c>
      <c r="C179" t="s">
        <v>653</v>
      </c>
      <c r="D179" t="s">
        <v>659</v>
      </c>
      <c r="E179">
        <v>414</v>
      </c>
      <c r="F179" t="s">
        <v>662</v>
      </c>
      <c r="G179" t="s">
        <v>841</v>
      </c>
      <c r="J179">
        <v>67</v>
      </c>
      <c r="K179" t="s">
        <v>1033</v>
      </c>
      <c r="L179" s="7"/>
      <c r="M179" s="28">
        <f t="shared" si="12"/>
        <v>5.6126021003500585E-3</v>
      </c>
      <c r="N179" s="32" t="str">
        <f t="shared" si="18"/>
        <v>2023-12-16</v>
      </c>
      <c r="O179" s="30">
        <f t="shared" si="14"/>
        <v>45276</v>
      </c>
      <c r="P179" s="32" t="str">
        <f t="shared" si="19"/>
        <v>11:00</v>
      </c>
      <c r="Q179" s="32" t="e">
        <f t="shared" si="20"/>
        <v>#DIV/0!</v>
      </c>
      <c r="R179" s="148">
        <f t="shared" si="17"/>
        <v>5.6635365153451496E-3</v>
      </c>
    </row>
    <row r="180" spans="2:18" x14ac:dyDescent="0.25">
      <c r="B180" t="s">
        <v>400</v>
      </c>
      <c r="E180">
        <v>187</v>
      </c>
      <c r="F180" t="s">
        <v>25</v>
      </c>
      <c r="G180" t="s">
        <v>842</v>
      </c>
      <c r="H180">
        <v>6.7</v>
      </c>
      <c r="I180">
        <v>5548</v>
      </c>
      <c r="J180">
        <v>15</v>
      </c>
      <c r="K180" t="s">
        <v>1034</v>
      </c>
      <c r="L180" s="7">
        <v>22911</v>
      </c>
      <c r="M180" s="28">
        <f t="shared" si="12"/>
        <v>2.3570595099183197E-3</v>
      </c>
      <c r="N180" s="32" t="str">
        <f t="shared" si="18"/>
        <v>2023-12-11</v>
      </c>
      <c r="O180" s="30">
        <f t="shared" si="14"/>
        <v>45271</v>
      </c>
      <c r="P180" s="32" t="str">
        <f t="shared" si="19"/>
        <v>09:02</v>
      </c>
      <c r="Q180" s="32">
        <f t="shared" si="20"/>
        <v>4.1295962509012254</v>
      </c>
      <c r="R180" s="148">
        <f t="shared" si="17"/>
        <v>5.6635365153451496E-3</v>
      </c>
    </row>
    <row r="181" spans="2:18" x14ac:dyDescent="0.25">
      <c r="B181" t="s">
        <v>392</v>
      </c>
      <c r="E181">
        <v>190</v>
      </c>
      <c r="F181" t="s">
        <v>25</v>
      </c>
      <c r="G181" t="s">
        <v>843</v>
      </c>
      <c r="H181">
        <v>5.0330000000000004</v>
      </c>
      <c r="I181">
        <v>3532</v>
      </c>
      <c r="J181">
        <v>55</v>
      </c>
      <c r="K181" t="s">
        <v>1035</v>
      </c>
      <c r="L181" s="7">
        <v>18749</v>
      </c>
      <c r="M181" s="28">
        <f t="shared" si="12"/>
        <v>2.8588098016336058E-3</v>
      </c>
      <c r="N181" s="32" t="str">
        <f t="shared" si="18"/>
        <v>2023-12-19</v>
      </c>
      <c r="O181" s="30">
        <f t="shared" si="14"/>
        <v>45279</v>
      </c>
      <c r="P181" s="32" t="str">
        <f t="shared" si="19"/>
        <v>09:00</v>
      </c>
      <c r="Q181" s="32">
        <f t="shared" si="20"/>
        <v>5.3083238958097398</v>
      </c>
      <c r="R181" s="148">
        <f t="shared" si="17"/>
        <v>5.6635365153451496E-3</v>
      </c>
    </row>
    <row r="182" spans="2:18" x14ac:dyDescent="0.25">
      <c r="B182" t="s">
        <v>410</v>
      </c>
      <c r="E182">
        <v>239</v>
      </c>
      <c r="F182" t="s">
        <v>25</v>
      </c>
      <c r="G182" t="s">
        <v>844</v>
      </c>
      <c r="H182">
        <v>9.5</v>
      </c>
      <c r="I182">
        <v>5222</v>
      </c>
      <c r="J182">
        <v>18</v>
      </c>
      <c r="K182" t="s">
        <v>1036</v>
      </c>
      <c r="L182" s="7">
        <v>22759</v>
      </c>
      <c r="M182" s="28">
        <f t="shared" si="12"/>
        <v>2.998833138856476E-3</v>
      </c>
      <c r="N182" s="32" t="str">
        <f t="shared" si="18"/>
        <v>2023-12-01</v>
      </c>
      <c r="O182" s="30">
        <f t="shared" si="14"/>
        <v>45261</v>
      </c>
      <c r="P182" s="32" t="str">
        <f t="shared" si="19"/>
        <v>08:49</v>
      </c>
      <c r="Q182" s="32">
        <f t="shared" si="20"/>
        <v>4.358291842206051</v>
      </c>
      <c r="R182" s="148">
        <f t="shared" si="17"/>
        <v>5.6635365153451496E-3</v>
      </c>
    </row>
    <row r="183" spans="2:18" x14ac:dyDescent="0.25">
      <c r="B183" t="s">
        <v>402</v>
      </c>
      <c r="E183">
        <v>193</v>
      </c>
      <c r="F183" t="s">
        <v>25</v>
      </c>
      <c r="G183" t="s">
        <v>845</v>
      </c>
      <c r="H183">
        <v>19.600000000000001</v>
      </c>
      <c r="I183">
        <v>2991</v>
      </c>
      <c r="J183">
        <v>33</v>
      </c>
      <c r="K183" t="s">
        <v>1037</v>
      </c>
      <c r="L183" s="7">
        <v>18197</v>
      </c>
      <c r="M183" s="28">
        <f t="shared" si="12"/>
        <v>2.6371061843640606E-3</v>
      </c>
      <c r="N183" s="32" t="str">
        <f t="shared" si="18"/>
        <v>2023-12-09</v>
      </c>
      <c r="O183" s="30">
        <f t="shared" si="14"/>
        <v>45269</v>
      </c>
      <c r="P183" s="32" t="str">
        <f t="shared" si="19"/>
        <v>11:15</v>
      </c>
      <c r="Q183" s="32">
        <f t="shared" si="20"/>
        <v>6.0839184219324638</v>
      </c>
      <c r="R183" s="148">
        <f t="shared" si="17"/>
        <v>5.6635365153451496E-3</v>
      </c>
    </row>
    <row r="184" spans="2:18" x14ac:dyDescent="0.25">
      <c r="B184" t="s">
        <v>407</v>
      </c>
      <c r="C184" t="s">
        <v>654</v>
      </c>
      <c r="D184" t="s">
        <v>659</v>
      </c>
      <c r="E184">
        <v>247</v>
      </c>
      <c r="F184" t="s">
        <v>662</v>
      </c>
      <c r="G184" t="s">
        <v>846</v>
      </c>
      <c r="J184">
        <v>32</v>
      </c>
      <c r="K184" t="s">
        <v>1038</v>
      </c>
      <c r="L184" s="7"/>
      <c r="M184" s="28">
        <f t="shared" si="12"/>
        <v>3.2555425904317388E-3</v>
      </c>
      <c r="N184" s="32" t="str">
        <f t="shared" si="18"/>
        <v>2023-12-04</v>
      </c>
      <c r="O184" s="30">
        <f t="shared" si="14"/>
        <v>45264</v>
      </c>
      <c r="P184" s="32" t="str">
        <f t="shared" si="19"/>
        <v>13:40</v>
      </c>
      <c r="Q184" s="32" t="e">
        <f t="shared" si="20"/>
        <v>#DIV/0!</v>
      </c>
      <c r="R184" s="148">
        <f t="shared" si="17"/>
        <v>5.6635365153451496E-3</v>
      </c>
    </row>
    <row r="185" spans="2:18" x14ac:dyDescent="0.25">
      <c r="B185" t="s">
        <v>403</v>
      </c>
      <c r="C185" t="s">
        <v>655</v>
      </c>
      <c r="D185" t="s">
        <v>659</v>
      </c>
      <c r="E185">
        <v>231</v>
      </c>
      <c r="F185" t="s">
        <v>662</v>
      </c>
      <c r="G185" t="s">
        <v>847</v>
      </c>
      <c r="J185">
        <v>26</v>
      </c>
      <c r="K185" t="s">
        <v>1039</v>
      </c>
      <c r="L185" s="7"/>
      <c r="M185" s="28">
        <f t="shared" si="12"/>
        <v>2.998833138856476E-3</v>
      </c>
      <c r="N185" s="32" t="str">
        <f t="shared" si="18"/>
        <v>2023-12-08</v>
      </c>
      <c r="O185" s="30">
        <f t="shared" si="14"/>
        <v>45268</v>
      </c>
      <c r="P185" s="32" t="str">
        <f t="shared" si="19"/>
        <v>09:00</v>
      </c>
      <c r="Q185" s="32" t="e">
        <f t="shared" si="20"/>
        <v>#DIV/0!</v>
      </c>
      <c r="R185" s="148">
        <f t="shared" si="17"/>
        <v>5.6635365153451496E-3</v>
      </c>
    </row>
    <row r="186" spans="2:18" x14ac:dyDescent="0.25">
      <c r="B186" t="s">
        <v>408</v>
      </c>
      <c r="E186">
        <v>414</v>
      </c>
      <c r="F186" t="s">
        <v>25</v>
      </c>
      <c r="G186" t="s">
        <v>848</v>
      </c>
      <c r="H186">
        <v>18.332999999999998</v>
      </c>
      <c r="I186">
        <v>9766</v>
      </c>
      <c r="J186">
        <v>102</v>
      </c>
      <c r="K186" t="s">
        <v>1040</v>
      </c>
      <c r="L186" s="7">
        <v>32990</v>
      </c>
      <c r="M186" s="28">
        <f t="shared" si="12"/>
        <v>6.0210035005834302E-3</v>
      </c>
      <c r="N186" s="32" t="str">
        <f t="shared" si="18"/>
        <v>2023-12-03</v>
      </c>
      <c r="O186" s="30">
        <f t="shared" si="14"/>
        <v>45263</v>
      </c>
      <c r="P186" s="32" t="str">
        <f t="shared" si="19"/>
        <v>11:01</v>
      </c>
      <c r="Q186" s="32">
        <f t="shared" si="20"/>
        <v>3.3780462830227318</v>
      </c>
      <c r="R186" s="148">
        <f t="shared" si="17"/>
        <v>5.6635365153451496E-3</v>
      </c>
    </row>
    <row r="187" spans="2:18" x14ac:dyDescent="0.25">
      <c r="B187" t="s">
        <v>575</v>
      </c>
      <c r="E187">
        <v>349</v>
      </c>
      <c r="F187" t="s">
        <v>25</v>
      </c>
      <c r="G187" t="s">
        <v>849</v>
      </c>
      <c r="H187">
        <v>16.065999999999999</v>
      </c>
      <c r="I187">
        <v>10107</v>
      </c>
      <c r="J187">
        <v>24</v>
      </c>
      <c r="K187" t="s">
        <v>1041</v>
      </c>
      <c r="L187" s="7">
        <v>34240</v>
      </c>
      <c r="M187" s="28">
        <f t="shared" si="12"/>
        <v>4.352392065344224E-3</v>
      </c>
      <c r="N187" s="32" t="str">
        <f t="shared" si="18"/>
        <v>2023-12-05</v>
      </c>
      <c r="O187" s="30">
        <f t="shared" si="14"/>
        <v>45265</v>
      </c>
      <c r="P187" s="32" t="str">
        <f t="shared" si="19"/>
        <v>09:00</v>
      </c>
      <c r="Q187" s="32">
        <f t="shared" si="20"/>
        <v>3.3877510636192736</v>
      </c>
      <c r="R187" s="148">
        <f t="shared" si="17"/>
        <v>5.6635365153451496E-3</v>
      </c>
    </row>
    <row r="188" spans="2:18" x14ac:dyDescent="0.25">
      <c r="B188" t="s">
        <v>576</v>
      </c>
      <c r="C188" t="s">
        <v>656</v>
      </c>
      <c r="D188" t="s">
        <v>659</v>
      </c>
      <c r="E188">
        <v>334</v>
      </c>
      <c r="F188" t="s">
        <v>662</v>
      </c>
      <c r="G188" t="s">
        <v>850</v>
      </c>
      <c r="J188">
        <v>23</v>
      </c>
      <c r="K188" t="s">
        <v>1042</v>
      </c>
      <c r="L188" s="7"/>
      <c r="M188" s="28">
        <f t="shared" si="12"/>
        <v>4.165694282380397E-3</v>
      </c>
      <c r="N188" s="32" t="str">
        <f t="shared" si="18"/>
        <v>2023-12-02</v>
      </c>
      <c r="O188" s="30">
        <f t="shared" si="14"/>
        <v>45262</v>
      </c>
      <c r="P188" s="32" t="str">
        <f t="shared" si="19"/>
        <v>11:00</v>
      </c>
      <c r="Q188" s="32" t="e">
        <f t="shared" si="20"/>
        <v>#DIV/0!</v>
      </c>
      <c r="R188" s="148">
        <f t="shared" si="17"/>
        <v>5.6635365153451496E-3</v>
      </c>
    </row>
    <row r="189" spans="2:18" x14ac:dyDescent="0.25">
      <c r="B189" t="s">
        <v>405</v>
      </c>
      <c r="C189" t="s">
        <v>657</v>
      </c>
      <c r="D189" t="s">
        <v>659</v>
      </c>
      <c r="E189">
        <v>229</v>
      </c>
      <c r="F189" t="s">
        <v>662</v>
      </c>
      <c r="G189" t="s">
        <v>851</v>
      </c>
      <c r="J189">
        <v>22</v>
      </c>
      <c r="K189" t="s">
        <v>1043</v>
      </c>
      <c r="L189" s="7"/>
      <c r="M189" s="28">
        <f t="shared" si="12"/>
        <v>2.9288214702450407E-3</v>
      </c>
      <c r="N189" s="32" t="str">
        <f t="shared" si="18"/>
        <v>2023-12-06</v>
      </c>
      <c r="O189" s="30">
        <f t="shared" si="14"/>
        <v>45266</v>
      </c>
      <c r="P189" s="32" t="str">
        <f t="shared" si="19"/>
        <v>09:00</v>
      </c>
      <c r="Q189" s="32" t="e">
        <f t="shared" si="20"/>
        <v>#DIV/0!</v>
      </c>
      <c r="R189" s="148">
        <f t="shared" si="17"/>
        <v>5.6635365153451496E-3</v>
      </c>
    </row>
    <row r="190" spans="2:18" x14ac:dyDescent="0.25">
      <c r="B190" t="s">
        <v>404</v>
      </c>
      <c r="E190">
        <v>284</v>
      </c>
      <c r="F190" t="s">
        <v>25</v>
      </c>
      <c r="G190" t="s">
        <v>852</v>
      </c>
      <c r="H190">
        <v>49.4</v>
      </c>
      <c r="I190">
        <v>7144</v>
      </c>
      <c r="J190">
        <v>35</v>
      </c>
      <c r="K190" t="s">
        <v>1044</v>
      </c>
      <c r="L190" s="7">
        <v>24697</v>
      </c>
      <c r="M190" s="28">
        <f t="shared" si="12"/>
        <v>3.7222870478413068E-3</v>
      </c>
      <c r="N190" s="32" t="str">
        <f t="shared" si="18"/>
        <v>2023-12-07</v>
      </c>
      <c r="O190" s="30">
        <f t="shared" si="14"/>
        <v>45267</v>
      </c>
      <c r="P190" s="32" t="str">
        <f t="shared" si="19"/>
        <v>08:58</v>
      </c>
      <c r="Q190" s="32">
        <f t="shared" si="20"/>
        <v>3.4570268756998881</v>
      </c>
      <c r="R190" s="148">
        <f t="shared" si="17"/>
        <v>5.6635365153451496E-3</v>
      </c>
    </row>
  </sheetData>
  <autoFilter ref="A1:K191" xr:uid="{00000000-0009-0000-0000-00000A000000}"/>
  <mergeCells count="1">
    <mergeCell ref="AB13:AD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A1:AF144"/>
  <sheetViews>
    <sheetView topLeftCell="L1" workbookViewId="0">
      <selection activeCell="W10" sqref="W10"/>
    </sheetView>
  </sheetViews>
  <sheetFormatPr defaultColWidth="17.5703125" defaultRowHeight="15" x14ac:dyDescent="0.25"/>
  <cols>
    <col min="2" max="2" width="17.5703125" style="9"/>
    <col min="4" max="10" width="17.5703125" style="9"/>
    <col min="12" max="12" width="9.140625" style="166" bestFit="1" customWidth="1"/>
    <col min="13" max="13" width="9" style="31"/>
    <col min="14" max="14" width="10" style="164" bestFit="1" customWidth="1"/>
    <col min="15" max="16" width="9" style="31"/>
    <col min="17" max="17" width="9" style="169"/>
    <col min="18" max="18" width="12.5703125" style="31" customWidth="1"/>
    <col min="19" max="19" width="11.5703125" style="31" bestFit="1" customWidth="1"/>
    <col min="20" max="20" width="9.85546875" style="31" bestFit="1" customWidth="1"/>
    <col min="21" max="21" width="11" style="31" customWidth="1"/>
    <col min="22" max="22" width="9" style="31"/>
    <col min="23" max="23" width="9.140625" style="31" bestFit="1" customWidth="1"/>
    <col min="24" max="24" width="9" style="31"/>
    <col min="31" max="32" width="17.5703125" style="160"/>
  </cols>
  <sheetData>
    <row r="1" spans="1:32" x14ac:dyDescent="0.25">
      <c r="A1" t="s">
        <v>1055</v>
      </c>
      <c r="B1" s="9" t="s">
        <v>501</v>
      </c>
      <c r="C1" t="s">
        <v>577</v>
      </c>
      <c r="D1" s="9" t="s">
        <v>660</v>
      </c>
      <c r="E1" s="9" t="s">
        <v>661</v>
      </c>
      <c r="F1" s="9" t="s">
        <v>663</v>
      </c>
      <c r="G1" s="9" t="s">
        <v>853</v>
      </c>
      <c r="H1" s="9" t="s">
        <v>854</v>
      </c>
      <c r="I1" s="9" t="s">
        <v>855</v>
      </c>
      <c r="J1" s="9" t="s">
        <v>856</v>
      </c>
      <c r="K1" s="7" t="s">
        <v>4470</v>
      </c>
      <c r="L1" s="165" t="s">
        <v>4260</v>
      </c>
      <c r="M1" s="24" t="s">
        <v>4262</v>
      </c>
      <c r="N1" s="162" t="s">
        <v>4263</v>
      </c>
      <c r="O1" s="24" t="s">
        <v>4261</v>
      </c>
      <c r="P1" s="24" t="s">
        <v>4472</v>
      </c>
      <c r="Q1" s="167"/>
      <c r="R1" s="24" t="s">
        <v>412</v>
      </c>
      <c r="S1" s="24" t="s">
        <v>413</v>
      </c>
      <c r="T1" s="24" t="s">
        <v>414</v>
      </c>
      <c r="U1" s="24" t="s">
        <v>416</v>
      </c>
      <c r="V1" s="24" t="s">
        <v>15</v>
      </c>
      <c r="W1" s="24" t="s">
        <v>4465</v>
      </c>
      <c r="AD1" t="s">
        <v>4502</v>
      </c>
      <c r="AE1" s="160" t="s">
        <v>4509</v>
      </c>
      <c r="AF1" s="160" t="s">
        <v>4509</v>
      </c>
    </row>
    <row r="2" spans="1:32" x14ac:dyDescent="0.25">
      <c r="B2" s="9" t="s">
        <v>2973</v>
      </c>
      <c r="D2" s="9">
        <v>60</v>
      </c>
      <c r="E2" s="9" t="s">
        <v>662</v>
      </c>
      <c r="F2" s="9" t="s">
        <v>3115</v>
      </c>
      <c r="I2" s="9">
        <v>6</v>
      </c>
      <c r="J2" s="9" t="s">
        <v>3258</v>
      </c>
      <c r="K2" s="7"/>
      <c r="L2" s="166">
        <f>((D2+I2)/$W$2)*100%</f>
        <v>8.8829071332436065E-4</v>
      </c>
      <c r="M2" s="32" t="str">
        <f>LEFT(J2,10)</f>
        <v>2024-06-11</v>
      </c>
      <c r="N2" s="163">
        <f>DATE(LEFT(M2,4),MID(M2,6,2),RIGHT(M2,2))</f>
        <v>45454</v>
      </c>
      <c r="O2" s="32" t="str">
        <f>MID(J2,12,5)</f>
        <v>17:17</v>
      </c>
      <c r="P2" s="32" t="e">
        <f>K2/H2</f>
        <v>#DIV/0!</v>
      </c>
      <c r="Q2" s="168">
        <f>$S$2</f>
        <v>5.187342939698256E-3</v>
      </c>
      <c r="R2" s="31">
        <f>R4</f>
        <v>55115</v>
      </c>
      <c r="S2" s="28">
        <f>(R2/W2*100%)/S14</f>
        <v>5.187342939698256E-3</v>
      </c>
      <c r="U2" s="28">
        <f>SUM(I:I)/R2</f>
        <v>4.2855846865644559E-2</v>
      </c>
      <c r="V2" s="28">
        <f>SUM(D:D)/R2</f>
        <v>0.95714415313435541</v>
      </c>
      <c r="W2" s="31">
        <v>74300</v>
      </c>
      <c r="AD2">
        <v>0</v>
      </c>
      <c r="AE2" s="160">
        <f>AD2*L2</f>
        <v>0</v>
      </c>
      <c r="AF2" s="160" t="e">
        <f t="shared" ref="AF2:AF66" si="0">IF(NOT(AE2=0),AE2,NA())</f>
        <v>#N/A</v>
      </c>
    </row>
    <row r="3" spans="1:32" x14ac:dyDescent="0.25">
      <c r="B3" s="9" t="s">
        <v>2976</v>
      </c>
      <c r="D3" s="9">
        <v>104</v>
      </c>
      <c r="E3" s="9" t="s">
        <v>25</v>
      </c>
      <c r="F3" s="9" t="s">
        <v>3118</v>
      </c>
      <c r="G3" s="9">
        <v>43.866</v>
      </c>
      <c r="H3" s="9">
        <v>1476</v>
      </c>
      <c r="I3" s="9">
        <v>1</v>
      </c>
      <c r="J3" s="9" t="s">
        <v>3261</v>
      </c>
      <c r="K3" s="7">
        <v>5348</v>
      </c>
      <c r="L3" s="166">
        <f t="shared" ref="L3:L66" si="1">((D3+I3)/$W$2)*100%</f>
        <v>1.4131897711978465E-3</v>
      </c>
      <c r="M3" s="32" t="str">
        <f>LEFT(J3,10)</f>
        <v>2024-06-11</v>
      </c>
      <c r="N3" s="163">
        <f>DATE(LEFT(M3,4),MID(M3,6,2),RIGHT(M3,2))</f>
        <v>45454</v>
      </c>
      <c r="O3" s="32" t="str">
        <f>MID(J3,12,5)</f>
        <v>08:20</v>
      </c>
      <c r="P3" s="32">
        <f>K3/H3</f>
        <v>3.6233062330623307</v>
      </c>
      <c r="Q3" s="168">
        <f t="shared" ref="Q3:Q66" si="2">$S$2</f>
        <v>5.187342939698256E-3</v>
      </c>
      <c r="AD3">
        <v>0</v>
      </c>
      <c r="AE3" s="160">
        <f t="shared" ref="AE3:AE66" si="3">AD3*L3</f>
        <v>0</v>
      </c>
      <c r="AF3" s="160" t="e">
        <f t="shared" si="0"/>
        <v>#N/A</v>
      </c>
    </row>
    <row r="4" spans="1:32" x14ac:dyDescent="0.25">
      <c r="A4" t="s">
        <v>1055</v>
      </c>
      <c r="B4" s="9" t="s">
        <v>2969</v>
      </c>
      <c r="D4" s="9">
        <v>115</v>
      </c>
      <c r="E4" s="9" t="s">
        <v>662</v>
      </c>
      <c r="F4" s="9" t="s">
        <v>3111</v>
      </c>
      <c r="I4" s="9">
        <v>9</v>
      </c>
      <c r="J4" s="9" t="s">
        <v>3254</v>
      </c>
      <c r="K4" s="7"/>
      <c r="L4" s="166">
        <f t="shared" si="1"/>
        <v>1.6689098250336474E-3</v>
      </c>
      <c r="M4" s="32" t="str">
        <f>LEFT(J4,10)</f>
        <v>2024-06-09</v>
      </c>
      <c r="N4" s="163">
        <f>DATE(LEFT(M4,4),MID(M4,6,2),RIGHT(M4,2))</f>
        <v>45452</v>
      </c>
      <c r="O4" s="32" t="str">
        <f>MID(J4,12,5)</f>
        <v>15:58</v>
      </c>
      <c r="P4" s="32" t="e">
        <f>K4/H4</f>
        <v>#DIV/0!</v>
      </c>
      <c r="Q4" s="168">
        <f t="shared" si="2"/>
        <v>5.187342939698256E-3</v>
      </c>
      <c r="R4" s="31">
        <f>SUM(D:D,I:I)</f>
        <v>55115</v>
      </c>
      <c r="AD4">
        <v>0</v>
      </c>
      <c r="AE4" s="160">
        <f t="shared" si="3"/>
        <v>0</v>
      </c>
      <c r="AF4" s="160" t="e">
        <f t="shared" si="0"/>
        <v>#N/A</v>
      </c>
    </row>
    <row r="5" spans="1:32" x14ac:dyDescent="0.25">
      <c r="B5" s="9" t="s">
        <v>2974</v>
      </c>
      <c r="D5" s="9">
        <v>164</v>
      </c>
      <c r="E5" s="9" t="s">
        <v>662</v>
      </c>
      <c r="F5" s="9" t="s">
        <v>3116</v>
      </c>
      <c r="I5" s="9">
        <v>14</v>
      </c>
      <c r="J5" s="9" t="s">
        <v>3259</v>
      </c>
      <c r="K5" s="7"/>
      <c r="L5" s="166">
        <f t="shared" si="1"/>
        <v>2.395693135935397E-3</v>
      </c>
      <c r="M5" s="32" t="str">
        <f>LEFT(J5,10)</f>
        <v>2024-06-08</v>
      </c>
      <c r="N5" s="163">
        <f>DATE(LEFT(M5,4),MID(M5,6,2),RIGHT(M5,2))</f>
        <v>45451</v>
      </c>
      <c r="O5" s="32" t="str">
        <f>MID(J5,12,5)</f>
        <v>14:28</v>
      </c>
      <c r="P5" s="32" t="e">
        <f>K5/H5</f>
        <v>#DIV/0!</v>
      </c>
      <c r="Q5" s="168">
        <f t="shared" si="2"/>
        <v>5.187342939698256E-3</v>
      </c>
      <c r="U5" s="31" t="s">
        <v>4520</v>
      </c>
      <c r="V5" s="31">
        <f>S7+W7</f>
        <v>143</v>
      </c>
      <c r="AD5">
        <v>0</v>
      </c>
      <c r="AE5" s="160">
        <f t="shared" si="3"/>
        <v>0</v>
      </c>
      <c r="AF5" s="160" t="e">
        <f t="shared" si="0"/>
        <v>#N/A</v>
      </c>
    </row>
    <row r="6" spans="1:32" x14ac:dyDescent="0.25">
      <c r="B6" s="9" t="s">
        <v>2971</v>
      </c>
      <c r="D6" s="9">
        <v>123</v>
      </c>
      <c r="E6" s="9" t="s">
        <v>25</v>
      </c>
      <c r="F6" s="9" t="s">
        <v>3113</v>
      </c>
      <c r="G6" s="9">
        <v>33.341999999999999</v>
      </c>
      <c r="H6" s="9">
        <v>2254</v>
      </c>
      <c r="I6" s="9">
        <v>4</v>
      </c>
      <c r="J6" s="9" t="s">
        <v>3256</v>
      </c>
      <c r="K6" s="7">
        <v>8431</v>
      </c>
      <c r="L6" s="166">
        <f t="shared" si="1"/>
        <v>1.7092866756393001E-3</v>
      </c>
      <c r="M6" s="32" t="str">
        <f>LEFT(J6,10)</f>
        <v>2024-06-07</v>
      </c>
      <c r="N6" s="163">
        <f>DATE(LEFT(M6,4),MID(M6,6,2),RIGHT(M6,2))</f>
        <v>45450</v>
      </c>
      <c r="O6" s="32" t="str">
        <f>MID(J6,12,5)</f>
        <v>19:39</v>
      </c>
      <c r="P6" s="32">
        <f>K6/H6</f>
        <v>3.7404614019520852</v>
      </c>
      <c r="Q6" s="168">
        <f t="shared" si="2"/>
        <v>5.187342939698256E-3</v>
      </c>
      <c r="AD6">
        <v>0</v>
      </c>
      <c r="AE6" s="160">
        <f>AD6*L6</f>
        <v>0</v>
      </c>
      <c r="AF6" s="160" t="e">
        <f t="shared" si="0"/>
        <v>#N/A</v>
      </c>
    </row>
    <row r="7" spans="1:32" x14ac:dyDescent="0.25">
      <c r="B7" s="9" t="s">
        <v>2970</v>
      </c>
      <c r="D7" s="9">
        <v>100</v>
      </c>
      <c r="E7" s="9" t="s">
        <v>25</v>
      </c>
      <c r="F7" s="9" t="s">
        <v>3112</v>
      </c>
      <c r="G7" s="9">
        <v>16.484999999999999</v>
      </c>
      <c r="H7" s="9">
        <v>710</v>
      </c>
      <c r="I7" s="9">
        <v>6</v>
      </c>
      <c r="J7" s="9" t="s">
        <v>3255</v>
      </c>
      <c r="K7" s="7">
        <v>3526</v>
      </c>
      <c r="L7" s="166">
        <f t="shared" si="1"/>
        <v>1.4266487213997307E-3</v>
      </c>
      <c r="M7" s="32" t="str">
        <f>LEFT(J7,10)</f>
        <v>2024-06-05</v>
      </c>
      <c r="N7" s="163">
        <f>DATE(LEFT(M7,4),MID(M7,6,2),RIGHT(M7,2))</f>
        <v>45448</v>
      </c>
      <c r="O7" s="32" t="str">
        <f>MID(J7,12,5)</f>
        <v>17:46</v>
      </c>
      <c r="P7" s="32">
        <f>K7/H7</f>
        <v>4.9661971830985916</v>
      </c>
      <c r="Q7" s="168">
        <f t="shared" si="2"/>
        <v>5.187342939698256E-3</v>
      </c>
      <c r="S7" s="169">
        <f>COUNTIFS(L2:L200,"&gt;0,52%")</f>
        <v>23</v>
      </c>
      <c r="T7" s="169" t="s">
        <v>4518</v>
      </c>
      <c r="U7" s="169"/>
      <c r="V7" s="169"/>
      <c r="W7" s="169">
        <f>COUNTIFS(L2:L200,"&lt;0,52%")</f>
        <v>120</v>
      </c>
      <c r="X7" s="169" t="s">
        <v>4519</v>
      </c>
      <c r="AD7">
        <v>0</v>
      </c>
      <c r="AE7" s="160">
        <f t="shared" si="3"/>
        <v>0</v>
      </c>
      <c r="AF7" s="160" t="e">
        <f t="shared" si="0"/>
        <v>#N/A</v>
      </c>
    </row>
    <row r="8" spans="1:32" x14ac:dyDescent="0.25">
      <c r="B8" s="9" t="s">
        <v>2979</v>
      </c>
      <c r="D8" s="9">
        <v>102</v>
      </c>
      <c r="E8" s="9" t="s">
        <v>662</v>
      </c>
      <c r="F8" s="9" t="s">
        <v>3121</v>
      </c>
      <c r="I8" s="9">
        <v>4</v>
      </c>
      <c r="J8" s="9" t="s">
        <v>3264</v>
      </c>
      <c r="K8" s="7"/>
      <c r="L8" s="166">
        <f t="shared" si="1"/>
        <v>1.4266487213997307E-3</v>
      </c>
      <c r="M8" s="32" t="str">
        <f>LEFT(J8,10)</f>
        <v>2024-06-04</v>
      </c>
      <c r="N8" s="163">
        <f>DATE(LEFT(M8,4),MID(M8,6,2),RIGHT(M8,2))</f>
        <v>45447</v>
      </c>
      <c r="O8" s="32" t="str">
        <f>MID(J8,12,5)</f>
        <v>08:35</v>
      </c>
      <c r="P8" s="32" t="e">
        <f>K8/H8</f>
        <v>#DIV/0!</v>
      </c>
      <c r="Q8" s="168">
        <f t="shared" si="2"/>
        <v>5.187342939698256E-3</v>
      </c>
      <c r="S8" s="169">
        <f>COUNTIFS(L2:L200,"&gt;0,52%",AD2:AD200,1)</f>
        <v>3</v>
      </c>
      <c r="T8" s="169" t="s">
        <v>4514</v>
      </c>
      <c r="U8" s="169"/>
      <c r="V8" s="169"/>
      <c r="W8" s="169">
        <f>COUNTIFS(L2:L200,"&lt;0,52%",AD2:AD200,1)</f>
        <v>2</v>
      </c>
      <c r="X8" s="169" t="s">
        <v>4516</v>
      </c>
      <c r="AD8">
        <v>0</v>
      </c>
      <c r="AE8" s="160">
        <f t="shared" si="3"/>
        <v>0</v>
      </c>
      <c r="AF8" s="160" t="e">
        <f t="shared" si="0"/>
        <v>#N/A</v>
      </c>
    </row>
    <row r="9" spans="1:32" x14ac:dyDescent="0.25">
      <c r="B9" s="9" t="s">
        <v>2975</v>
      </c>
      <c r="D9" s="9">
        <v>119</v>
      </c>
      <c r="E9" s="9" t="s">
        <v>662</v>
      </c>
      <c r="F9" s="9" t="s">
        <v>3117</v>
      </c>
      <c r="I9" s="9">
        <v>3</v>
      </c>
      <c r="J9" s="9" t="s">
        <v>3260</v>
      </c>
      <c r="K9" s="7"/>
      <c r="L9" s="166">
        <f t="shared" si="1"/>
        <v>1.6419919246298789E-3</v>
      </c>
      <c r="M9" s="32" t="str">
        <f>LEFT(J9,10)</f>
        <v>2024-06-03</v>
      </c>
      <c r="N9" s="163">
        <f>DATE(LEFT(M9,4),MID(M9,6,2),RIGHT(M9,2))</f>
        <v>45446</v>
      </c>
      <c r="O9" s="32" t="str">
        <f>MID(J9,12,5)</f>
        <v>15:31</v>
      </c>
      <c r="P9" s="32" t="e">
        <f>K9/H9</f>
        <v>#DIV/0!</v>
      </c>
      <c r="Q9" s="168">
        <f t="shared" si="2"/>
        <v>5.187342939698256E-3</v>
      </c>
      <c r="S9" s="169">
        <f>COUNTIFS(L2:L200,"&gt;0,52%",AD2:AD200,0)</f>
        <v>20</v>
      </c>
      <c r="T9" s="177" t="s">
        <v>4515</v>
      </c>
      <c r="U9" s="169"/>
      <c r="V9" s="177"/>
      <c r="W9" s="177">
        <f>COUNTIFS(L2:L200,"&lt;0,52%",AD2:AD200,0)</f>
        <v>118</v>
      </c>
      <c r="X9" s="177" t="s">
        <v>4517</v>
      </c>
      <c r="AD9">
        <v>0</v>
      </c>
      <c r="AE9" s="160">
        <f t="shared" si="3"/>
        <v>0</v>
      </c>
      <c r="AF9" s="160" t="e">
        <f t="shared" si="0"/>
        <v>#N/A</v>
      </c>
    </row>
    <row r="10" spans="1:32" x14ac:dyDescent="0.25">
      <c r="B10" s="9" t="s">
        <v>2978</v>
      </c>
      <c r="D10" s="9">
        <v>122</v>
      </c>
      <c r="E10" s="9" t="s">
        <v>662</v>
      </c>
      <c r="F10" s="9" t="s">
        <v>3120</v>
      </c>
      <c r="I10" s="9">
        <v>6</v>
      </c>
      <c r="J10" s="9" t="s">
        <v>3263</v>
      </c>
      <c r="K10" s="7"/>
      <c r="L10" s="166">
        <f t="shared" si="1"/>
        <v>1.7227456258411844E-3</v>
      </c>
      <c r="M10" s="32" t="str">
        <f>LEFT(J10,10)</f>
        <v>2024-06-01</v>
      </c>
      <c r="N10" s="163">
        <f>DATE(LEFT(M10,4),MID(M10,6,2),RIGHT(M10,2))</f>
        <v>45444</v>
      </c>
      <c r="O10" s="32" t="str">
        <f>MID(J10,12,5)</f>
        <v>15:17</v>
      </c>
      <c r="P10" s="32" t="e">
        <f>K10/H10</f>
        <v>#DIV/0!</v>
      </c>
      <c r="Q10" s="168">
        <f t="shared" si="2"/>
        <v>5.187342939698256E-3</v>
      </c>
      <c r="AD10">
        <v>0</v>
      </c>
      <c r="AE10" s="160">
        <f t="shared" si="3"/>
        <v>0</v>
      </c>
      <c r="AF10" s="160" t="e">
        <f t="shared" si="0"/>
        <v>#N/A</v>
      </c>
    </row>
    <row r="11" spans="1:32" x14ac:dyDescent="0.25">
      <c r="B11" s="9" t="s">
        <v>2992</v>
      </c>
      <c r="D11" s="9">
        <v>344</v>
      </c>
      <c r="E11" s="9" t="s">
        <v>662</v>
      </c>
      <c r="F11" s="9" t="s">
        <v>3134</v>
      </c>
      <c r="I11" s="9">
        <v>8</v>
      </c>
      <c r="J11" s="9" t="s">
        <v>3277</v>
      </c>
      <c r="K11" s="7"/>
      <c r="L11" s="166">
        <f t="shared" si="1"/>
        <v>4.7375504710632571E-3</v>
      </c>
      <c r="M11" s="32" t="str">
        <f>LEFT(J11,10)</f>
        <v>2024-05-30</v>
      </c>
      <c r="N11" s="163">
        <f>DATE(LEFT(M11,4),MID(M11,6,2),RIGHT(M11,2))</f>
        <v>45442</v>
      </c>
      <c r="O11" s="32" t="str">
        <f>MID(J11,12,5)</f>
        <v>07:19</v>
      </c>
      <c r="P11" s="32" t="e">
        <f>K11/H11</f>
        <v>#DIV/0!</v>
      </c>
      <c r="Q11" s="168">
        <f t="shared" si="2"/>
        <v>5.187342939698256E-3</v>
      </c>
      <c r="R11" s="134" t="s">
        <v>413</v>
      </c>
      <c r="AD11">
        <v>0</v>
      </c>
      <c r="AE11" s="160">
        <f t="shared" si="3"/>
        <v>0</v>
      </c>
      <c r="AF11" s="160" t="e">
        <f t="shared" si="0"/>
        <v>#N/A</v>
      </c>
    </row>
    <row r="12" spans="1:32" x14ac:dyDescent="0.25">
      <c r="B12" s="9" t="s">
        <v>2977</v>
      </c>
      <c r="D12" s="9">
        <v>99</v>
      </c>
      <c r="E12" s="9" t="s">
        <v>25</v>
      </c>
      <c r="F12" s="9" t="s">
        <v>3119</v>
      </c>
      <c r="G12" s="9">
        <v>18.713000000000001</v>
      </c>
      <c r="H12" s="9">
        <v>666</v>
      </c>
      <c r="I12" s="9">
        <v>9</v>
      </c>
      <c r="J12" s="9" t="s">
        <v>3262</v>
      </c>
      <c r="K12" s="7">
        <v>3871</v>
      </c>
      <c r="L12" s="166">
        <f t="shared" si="1"/>
        <v>1.4535666218034994E-3</v>
      </c>
      <c r="M12" s="32" t="str">
        <f>LEFT(J12,10)</f>
        <v>2024-05-29</v>
      </c>
      <c r="N12" s="163">
        <f>DATE(LEFT(M12,4),MID(M12,6,2),RIGHT(M12,2))</f>
        <v>45441</v>
      </c>
      <c r="O12" s="32" t="str">
        <f>MID(J12,12,5)</f>
        <v>18:10</v>
      </c>
      <c r="P12" s="32">
        <f>K12/H12</f>
        <v>5.8123123123123124</v>
      </c>
      <c r="Q12" s="168">
        <f t="shared" si="2"/>
        <v>5.187342939698256E-3</v>
      </c>
      <c r="AD12">
        <v>0</v>
      </c>
      <c r="AE12" s="160">
        <f t="shared" si="3"/>
        <v>0</v>
      </c>
      <c r="AF12" s="160" t="e">
        <f t="shared" si="0"/>
        <v>#N/A</v>
      </c>
    </row>
    <row r="13" spans="1:32" x14ac:dyDescent="0.25">
      <c r="B13" s="9" t="s">
        <v>2983</v>
      </c>
      <c r="D13" s="9">
        <v>89</v>
      </c>
      <c r="E13" s="9" t="s">
        <v>659</v>
      </c>
      <c r="F13" s="9" t="s">
        <v>3125</v>
      </c>
      <c r="I13" s="9">
        <v>5</v>
      </c>
      <c r="J13" s="9" t="s">
        <v>3268</v>
      </c>
      <c r="K13" s="7"/>
      <c r="L13" s="166">
        <f t="shared" si="1"/>
        <v>1.2651413189771197E-3</v>
      </c>
      <c r="M13" s="32" t="str">
        <f>LEFT(J13,10)</f>
        <v>2024-05-28</v>
      </c>
      <c r="N13" s="163">
        <f>DATE(LEFT(M13,4),MID(M13,6,2),RIGHT(M13,2))</f>
        <v>45440</v>
      </c>
      <c r="O13" s="32" t="str">
        <f>MID(J13,12,5)</f>
        <v>17:33</v>
      </c>
      <c r="P13" s="32" t="e">
        <f>K13/H13</f>
        <v>#DIV/0!</v>
      </c>
      <c r="Q13" s="168">
        <f t="shared" si="2"/>
        <v>5.187342939698256E-3</v>
      </c>
      <c r="R13" s="39" t="s">
        <v>4459</v>
      </c>
      <c r="S13" s="40"/>
      <c r="T13" s="41"/>
      <c r="V13" s="39" t="s">
        <v>4467</v>
      </c>
      <c r="W13" s="40"/>
      <c r="X13" s="41"/>
      <c r="Z13" s="106" t="s">
        <v>4482</v>
      </c>
      <c r="AA13" s="106"/>
      <c r="AB13" s="106"/>
      <c r="AD13">
        <v>0</v>
      </c>
      <c r="AE13" s="160">
        <f t="shared" si="3"/>
        <v>0</v>
      </c>
      <c r="AF13" s="160" t="e">
        <f t="shared" si="0"/>
        <v>#N/A</v>
      </c>
    </row>
    <row r="14" spans="1:32" x14ac:dyDescent="0.25">
      <c r="B14" s="9" t="s">
        <v>2982</v>
      </c>
      <c r="D14" s="9">
        <v>133</v>
      </c>
      <c r="E14" s="9" t="s">
        <v>25</v>
      </c>
      <c r="F14" s="9" t="s">
        <v>3124</v>
      </c>
      <c r="G14" s="9">
        <v>12.12</v>
      </c>
      <c r="H14" s="9">
        <v>1150</v>
      </c>
      <c r="I14" s="9">
        <v>10</v>
      </c>
      <c r="J14" s="9" t="s">
        <v>3267</v>
      </c>
      <c r="K14" s="7">
        <v>4961</v>
      </c>
      <c r="L14" s="166">
        <f t="shared" si="1"/>
        <v>1.9246298788694481E-3</v>
      </c>
      <c r="M14" s="32" t="str">
        <f>LEFT(J14,10)</f>
        <v>2024-05-27</v>
      </c>
      <c r="N14" s="163">
        <f>DATE(LEFT(M14,4),MID(M14,6,2),RIGHT(M14,2))</f>
        <v>45439</v>
      </c>
      <c r="O14" s="32" t="str">
        <f>MID(J14,12,5)</f>
        <v>14:15</v>
      </c>
      <c r="P14" s="32">
        <f>K14/H14</f>
        <v>4.3139130434782604</v>
      </c>
      <c r="Q14" s="168">
        <f t="shared" si="2"/>
        <v>5.187342939698256E-3</v>
      </c>
      <c r="R14" s="33" t="s">
        <v>4457</v>
      </c>
      <c r="S14" s="33">
        <f>COUNTA(B2:B1005)</f>
        <v>143</v>
      </c>
      <c r="T14" s="33" t="s">
        <v>4462</v>
      </c>
      <c r="V14" s="33" t="s">
        <v>4463</v>
      </c>
      <c r="W14" s="33">
        <f>S19</f>
        <v>61</v>
      </c>
      <c r="X14" s="33" t="s">
        <v>4462</v>
      </c>
      <c r="Z14" s="118" t="s">
        <v>4456</v>
      </c>
      <c r="AA14" s="40"/>
      <c r="AB14" s="41"/>
      <c r="AD14">
        <v>0</v>
      </c>
      <c r="AE14" s="160">
        <f t="shared" si="3"/>
        <v>0</v>
      </c>
      <c r="AF14" s="160" t="e">
        <f t="shared" si="0"/>
        <v>#N/A</v>
      </c>
    </row>
    <row r="15" spans="1:32" x14ac:dyDescent="0.25">
      <c r="B15" s="9" t="s">
        <v>2987</v>
      </c>
      <c r="D15" s="9">
        <v>156</v>
      </c>
      <c r="E15" s="9" t="s">
        <v>25</v>
      </c>
      <c r="F15" s="9" t="s">
        <v>3129</v>
      </c>
      <c r="G15" s="9">
        <v>16.972000000000001</v>
      </c>
      <c r="H15" s="9">
        <v>2519</v>
      </c>
      <c r="I15" s="9">
        <v>7</v>
      </c>
      <c r="J15" s="9" t="s">
        <v>3272</v>
      </c>
      <c r="K15" s="7">
        <v>8134</v>
      </c>
      <c r="L15" s="166">
        <f t="shared" si="1"/>
        <v>2.193808882907133E-3</v>
      </c>
      <c r="M15" s="32" t="str">
        <f>LEFT(J15,10)</f>
        <v>2024-05-24</v>
      </c>
      <c r="N15" s="163">
        <f>DATE(LEFT(M15,4),MID(M15,6,2),RIGHT(M15,2))</f>
        <v>45436</v>
      </c>
      <c r="O15" s="32" t="str">
        <f>MID(J15,12,5)</f>
        <v>12:27</v>
      </c>
      <c r="P15" s="32">
        <f>K15/H15</f>
        <v>3.2290591504565302</v>
      </c>
      <c r="Q15" s="168">
        <f t="shared" si="2"/>
        <v>5.187342939698256E-3</v>
      </c>
      <c r="R15" s="33"/>
      <c r="S15" s="33">
        <f>SUM(D:D)</f>
        <v>52753</v>
      </c>
      <c r="T15" s="33">
        <f>S15/S14</f>
        <v>368.90209790209792</v>
      </c>
      <c r="V15" s="33" t="s">
        <v>4457</v>
      </c>
      <c r="W15" s="33">
        <f>SUMIF(E:E,"Sidecar",D:D)</f>
        <v>12971</v>
      </c>
      <c r="X15" s="33">
        <f>W15/W14</f>
        <v>212.63934426229508</v>
      </c>
      <c r="Z15" s="33" t="s">
        <v>4458</v>
      </c>
      <c r="AA15" s="33">
        <v>143</v>
      </c>
      <c r="AB15" s="33" t="s">
        <v>4462</v>
      </c>
      <c r="AD15">
        <v>0</v>
      </c>
      <c r="AE15" s="160">
        <f t="shared" si="3"/>
        <v>0</v>
      </c>
      <c r="AF15" s="160" t="e">
        <f t="shared" si="0"/>
        <v>#N/A</v>
      </c>
    </row>
    <row r="16" spans="1:32" x14ac:dyDescent="0.25">
      <c r="B16" s="9" t="s">
        <v>2981</v>
      </c>
      <c r="D16" s="9">
        <v>104</v>
      </c>
      <c r="E16" s="9" t="s">
        <v>662</v>
      </c>
      <c r="F16" s="9" t="s">
        <v>3123</v>
      </c>
      <c r="I16" s="9">
        <v>4</v>
      </c>
      <c r="J16" s="9" t="s">
        <v>3266</v>
      </c>
      <c r="K16" s="7"/>
      <c r="L16" s="166">
        <f t="shared" si="1"/>
        <v>1.4535666218034994E-3</v>
      </c>
      <c r="M16" s="32" t="str">
        <f>LEFT(J16,10)</f>
        <v>2024-05-22</v>
      </c>
      <c r="N16" s="163">
        <f>DATE(LEFT(M16,4),MID(M16,6,2),RIGHT(M16,2))</f>
        <v>45434</v>
      </c>
      <c r="O16" s="32" t="str">
        <f>MID(J16,12,5)</f>
        <v>13:53</v>
      </c>
      <c r="P16" s="32" t="e">
        <f>K16/H16</f>
        <v>#DIV/0!</v>
      </c>
      <c r="Q16" s="168">
        <f t="shared" si="2"/>
        <v>5.187342939698256E-3</v>
      </c>
      <c r="R16" s="33" t="s">
        <v>4458</v>
      </c>
      <c r="S16" s="33">
        <f>SUM(I:I)</f>
        <v>2362</v>
      </c>
      <c r="T16" s="33">
        <f>S16/S14</f>
        <v>16.517482517482517</v>
      </c>
      <c r="V16" s="33" t="s">
        <v>4459</v>
      </c>
      <c r="W16" s="33">
        <f>SUMIF(E:E,"Sidecar",I:I)</f>
        <v>724</v>
      </c>
      <c r="X16" s="33">
        <f>W16/W14</f>
        <v>11.868852459016393</v>
      </c>
      <c r="Z16" s="33" t="s">
        <v>4457</v>
      </c>
      <c r="AA16" s="33">
        <v>52753</v>
      </c>
      <c r="AB16" s="33">
        <v>368.90209790209792</v>
      </c>
      <c r="AD16">
        <v>0</v>
      </c>
      <c r="AE16" s="160">
        <f t="shared" si="3"/>
        <v>0</v>
      </c>
      <c r="AF16" s="160" t="e">
        <f t="shared" si="0"/>
        <v>#N/A</v>
      </c>
    </row>
    <row r="17" spans="2:32" x14ac:dyDescent="0.25">
      <c r="B17" s="9" t="s">
        <v>2980</v>
      </c>
      <c r="D17" s="9">
        <v>134</v>
      </c>
      <c r="E17" s="9" t="s">
        <v>662</v>
      </c>
      <c r="F17" s="9" t="s">
        <v>3122</v>
      </c>
      <c r="I17" s="9">
        <v>10</v>
      </c>
      <c r="J17" s="9" t="s">
        <v>3265</v>
      </c>
      <c r="K17" s="7"/>
      <c r="L17" s="166">
        <f t="shared" si="1"/>
        <v>1.9380888290713323E-3</v>
      </c>
      <c r="M17" s="32" t="str">
        <f>LEFT(J17,10)</f>
        <v>2024-05-21</v>
      </c>
      <c r="N17" s="163">
        <f>DATE(LEFT(M17,4),MID(M17,6,2),RIGHT(M17,2))</f>
        <v>45433</v>
      </c>
      <c r="O17" s="32" t="str">
        <f>MID(J17,12,5)</f>
        <v>15:09</v>
      </c>
      <c r="P17" s="32" t="e">
        <f>K17/H17</f>
        <v>#DIV/0!</v>
      </c>
      <c r="Q17" s="168">
        <f t="shared" si="2"/>
        <v>5.187342939698256E-3</v>
      </c>
      <c r="R17" s="33" t="s">
        <v>4456</v>
      </c>
      <c r="S17" s="33">
        <f>COUNTIF(E:E,"Video")</f>
        <v>39</v>
      </c>
      <c r="T17" s="33"/>
      <c r="V17" s="37" t="s">
        <v>413</v>
      </c>
      <c r="W17" s="38">
        <f>((W16+W15)/$W$2)/W14</f>
        <v>3.0216446395869645E-3</v>
      </c>
      <c r="Z17" s="33" t="s">
        <v>4459</v>
      </c>
      <c r="AA17" s="33">
        <v>2362</v>
      </c>
      <c r="AB17" s="33">
        <v>16.517482517482517</v>
      </c>
      <c r="AD17">
        <v>0</v>
      </c>
      <c r="AE17" s="160">
        <f t="shared" si="3"/>
        <v>0</v>
      </c>
      <c r="AF17" s="160" t="e">
        <f t="shared" si="0"/>
        <v>#N/A</v>
      </c>
    </row>
    <row r="18" spans="2:32" x14ac:dyDescent="0.25">
      <c r="B18" s="9" t="s">
        <v>2984</v>
      </c>
      <c r="D18" s="9">
        <v>170</v>
      </c>
      <c r="E18" s="9" t="s">
        <v>662</v>
      </c>
      <c r="F18" s="9" t="s">
        <v>3126</v>
      </c>
      <c r="I18" s="9">
        <v>8</v>
      </c>
      <c r="J18" s="9" t="s">
        <v>3269</v>
      </c>
      <c r="K18" s="7"/>
      <c r="L18" s="166">
        <f t="shared" si="1"/>
        <v>2.395693135935397E-3</v>
      </c>
      <c r="M18" s="32" t="str">
        <f>LEFT(J18,10)</f>
        <v>2024-05-20</v>
      </c>
      <c r="N18" s="163">
        <f>DATE(LEFT(M18,4),MID(M18,6,2),RIGHT(M18,2))</f>
        <v>45432</v>
      </c>
      <c r="O18" s="32" t="str">
        <f>MID(J18,12,5)</f>
        <v>06:59</v>
      </c>
      <c r="P18" s="32" t="e">
        <f>K18/H18</f>
        <v>#DIV/0!</v>
      </c>
      <c r="Q18" s="168">
        <f t="shared" si="2"/>
        <v>5.187342939698256E-3</v>
      </c>
      <c r="R18" s="33" t="s">
        <v>25</v>
      </c>
      <c r="S18" s="33">
        <f>COUNTIF(E:E,"image")</f>
        <v>42</v>
      </c>
      <c r="T18" s="33"/>
      <c r="Z18" s="33" t="s">
        <v>25</v>
      </c>
      <c r="AA18" s="33">
        <v>40</v>
      </c>
      <c r="AB18" s="33"/>
      <c r="AD18">
        <v>0</v>
      </c>
      <c r="AE18" s="160">
        <f t="shared" si="3"/>
        <v>0</v>
      </c>
      <c r="AF18" s="160" t="e">
        <f t="shared" si="0"/>
        <v>#N/A</v>
      </c>
    </row>
    <row r="19" spans="2:32" x14ac:dyDescent="0.25">
      <c r="B19" s="9" t="s">
        <v>2985</v>
      </c>
      <c r="D19" s="9">
        <v>177</v>
      </c>
      <c r="E19" s="9" t="s">
        <v>662</v>
      </c>
      <c r="F19" s="9" t="s">
        <v>3127</v>
      </c>
      <c r="I19" s="9">
        <v>11</v>
      </c>
      <c r="J19" s="9" t="s">
        <v>3270</v>
      </c>
      <c r="K19" s="7"/>
      <c r="L19" s="166">
        <f t="shared" si="1"/>
        <v>2.5302826379542394E-3</v>
      </c>
      <c r="M19" s="32" t="str">
        <f>LEFT(J19,10)</f>
        <v>2024-05-18</v>
      </c>
      <c r="N19" s="163">
        <f>DATE(LEFT(M19,4),MID(M19,6,2),RIGHT(M19,2))</f>
        <v>45430</v>
      </c>
      <c r="O19" s="32" t="str">
        <f>MID(J19,12,5)</f>
        <v>09:20</v>
      </c>
      <c r="P19" s="32" t="e">
        <f>K19/H19</f>
        <v>#DIV/0!</v>
      </c>
      <c r="Q19" s="168">
        <f t="shared" si="2"/>
        <v>5.187342939698256E-3</v>
      </c>
      <c r="R19" s="33" t="s">
        <v>4460</v>
      </c>
      <c r="S19" s="33">
        <f>COUNTIF(E:E,"Sidecar")</f>
        <v>61</v>
      </c>
      <c r="T19" s="33"/>
      <c r="Z19" s="33" t="s">
        <v>4460</v>
      </c>
      <c r="AA19" s="33">
        <v>42</v>
      </c>
      <c r="AB19" s="33"/>
      <c r="AD19">
        <v>0</v>
      </c>
      <c r="AE19" s="160">
        <f t="shared" si="3"/>
        <v>0</v>
      </c>
      <c r="AF19" s="160" t="e">
        <f t="shared" si="0"/>
        <v>#N/A</v>
      </c>
    </row>
    <row r="20" spans="2:32" x14ac:dyDescent="0.25">
      <c r="B20" s="9" t="s">
        <v>2986</v>
      </c>
      <c r="D20" s="9">
        <v>222</v>
      </c>
      <c r="E20" s="9" t="s">
        <v>659</v>
      </c>
      <c r="F20" s="9" t="s">
        <v>3128</v>
      </c>
      <c r="I20" s="9">
        <v>13</v>
      </c>
      <c r="J20" s="9" t="s">
        <v>3271</v>
      </c>
      <c r="K20" s="7"/>
      <c r="L20" s="166">
        <f t="shared" si="1"/>
        <v>3.1628532974427993E-3</v>
      </c>
      <c r="M20" s="32" t="str">
        <f>LEFT(J20,10)</f>
        <v>2024-05-17</v>
      </c>
      <c r="N20" s="163">
        <f>DATE(LEFT(M20,4),MID(M20,6,2),RIGHT(M20,2))</f>
        <v>45429</v>
      </c>
      <c r="O20" s="32" t="str">
        <f>MID(J20,12,5)</f>
        <v>16:44</v>
      </c>
      <c r="P20" s="32" t="e">
        <f>K20/H20</f>
        <v>#DIV/0!</v>
      </c>
      <c r="Q20" s="168">
        <f t="shared" si="2"/>
        <v>5.187342939698256E-3</v>
      </c>
      <c r="R20" s="133" t="s">
        <v>4466</v>
      </c>
      <c r="S20" s="24"/>
      <c r="T20" s="24"/>
      <c r="Z20" s="33" t="s">
        <v>4466</v>
      </c>
      <c r="AA20" s="33">
        <v>61</v>
      </c>
      <c r="AB20" s="33"/>
      <c r="AD20">
        <v>0</v>
      </c>
      <c r="AE20" s="160">
        <f t="shared" si="3"/>
        <v>0</v>
      </c>
      <c r="AF20" s="160" t="e">
        <f t="shared" si="0"/>
        <v>#N/A</v>
      </c>
    </row>
    <row r="21" spans="2:32" x14ac:dyDescent="0.25">
      <c r="B21" s="9" t="s">
        <v>2989</v>
      </c>
      <c r="D21" s="9">
        <v>1576</v>
      </c>
      <c r="E21" s="9" t="s">
        <v>659</v>
      </c>
      <c r="F21" s="9" t="s">
        <v>3131</v>
      </c>
      <c r="I21" s="9">
        <v>19</v>
      </c>
      <c r="J21" s="9" t="s">
        <v>3274</v>
      </c>
      <c r="K21" s="7"/>
      <c r="L21" s="166">
        <f t="shared" si="1"/>
        <v>2.1467025572005385E-2</v>
      </c>
      <c r="M21" s="32" t="str">
        <f>LEFT(J21,10)</f>
        <v>2024-05-16</v>
      </c>
      <c r="N21" s="163">
        <f>DATE(LEFT(M21,4),MID(M21,6,2),RIGHT(M21,2))</f>
        <v>45428</v>
      </c>
      <c r="O21" s="32" t="str">
        <f>MID(J21,12,5)</f>
        <v>06:37</v>
      </c>
      <c r="P21" s="32" t="e">
        <f>K21/H21</f>
        <v>#DIV/0!</v>
      </c>
      <c r="Q21" s="168">
        <f t="shared" si="2"/>
        <v>5.187342939698256E-3</v>
      </c>
      <c r="R21" s="39" t="s">
        <v>4463</v>
      </c>
      <c r="S21" s="40"/>
      <c r="T21" s="41"/>
      <c r="Z21" s="115" t="s">
        <v>4460</v>
      </c>
      <c r="AA21" s="40"/>
      <c r="AB21" s="41"/>
      <c r="AD21">
        <v>0</v>
      </c>
      <c r="AE21" s="160">
        <f>AD21*L21</f>
        <v>0</v>
      </c>
      <c r="AF21" s="160" t="e">
        <f t="shared" si="0"/>
        <v>#N/A</v>
      </c>
    </row>
    <row r="22" spans="2:32" x14ac:dyDescent="0.25">
      <c r="B22" s="9" t="s">
        <v>2991</v>
      </c>
      <c r="D22" s="9">
        <v>640</v>
      </c>
      <c r="E22" s="9" t="s">
        <v>662</v>
      </c>
      <c r="F22" s="9" t="s">
        <v>3133</v>
      </c>
      <c r="I22" s="9">
        <v>29</v>
      </c>
      <c r="J22" s="9" t="s">
        <v>3276</v>
      </c>
      <c r="K22" s="7"/>
      <c r="L22" s="166">
        <f t="shared" si="1"/>
        <v>9.004037685060565E-3</v>
      </c>
      <c r="M22" s="32" t="str">
        <f>LEFT(J22,10)</f>
        <v>2024-05-14</v>
      </c>
      <c r="N22" s="163">
        <f>DATE(LEFT(M22,4),MID(M22,6,2),RIGHT(M22,2))</f>
        <v>45426</v>
      </c>
      <c r="O22" s="32" t="str">
        <f>MID(J22,12,5)</f>
        <v>15:41</v>
      </c>
      <c r="P22" s="32" t="e">
        <f>K22/H22</f>
        <v>#DIV/0!</v>
      </c>
      <c r="Q22" s="168">
        <f t="shared" si="2"/>
        <v>5.187342939698256E-3</v>
      </c>
      <c r="R22" s="33" t="s">
        <v>4459</v>
      </c>
      <c r="S22" s="33">
        <f>S18</f>
        <v>42</v>
      </c>
      <c r="T22" s="33" t="s">
        <v>4462</v>
      </c>
      <c r="Z22" s="33" t="s">
        <v>4463</v>
      </c>
      <c r="AA22" s="33">
        <v>42</v>
      </c>
      <c r="AB22" s="33" t="s">
        <v>4462</v>
      </c>
      <c r="AD22">
        <v>0</v>
      </c>
      <c r="AE22" s="160">
        <f t="shared" si="3"/>
        <v>0</v>
      </c>
      <c r="AF22" s="160" t="e">
        <f t="shared" si="0"/>
        <v>#N/A</v>
      </c>
    </row>
    <row r="23" spans="2:32" x14ac:dyDescent="0.25">
      <c r="B23" s="9" t="s">
        <v>2990</v>
      </c>
      <c r="D23" s="9">
        <v>117</v>
      </c>
      <c r="E23" s="9" t="s">
        <v>25</v>
      </c>
      <c r="F23" s="9" t="s">
        <v>3132</v>
      </c>
      <c r="G23" s="9">
        <v>9.8670000000000009</v>
      </c>
      <c r="H23" s="9">
        <v>1211</v>
      </c>
      <c r="I23" s="9">
        <v>13</v>
      </c>
      <c r="J23" s="9" t="s">
        <v>3275</v>
      </c>
      <c r="K23" s="7">
        <v>4963</v>
      </c>
      <c r="L23" s="166">
        <f t="shared" si="1"/>
        <v>1.7496635262449528E-3</v>
      </c>
      <c r="M23" s="32" t="str">
        <f>LEFT(J23,10)</f>
        <v>2024-05-13</v>
      </c>
      <c r="N23" s="163">
        <f>DATE(LEFT(M23,4),MID(M23,6,2),RIGHT(M23,2))</f>
        <v>45425</v>
      </c>
      <c r="O23" s="32" t="str">
        <f>MID(J23,12,5)</f>
        <v>13:49</v>
      </c>
      <c r="P23" s="32">
        <f>K23/H23</f>
        <v>4.098265895953757</v>
      </c>
      <c r="Q23" s="168">
        <f t="shared" si="2"/>
        <v>5.187342939698256E-3</v>
      </c>
      <c r="R23" s="33" t="s">
        <v>4457</v>
      </c>
      <c r="S23" s="33">
        <f>SUMIF(E:E,"Image",D:D)</f>
        <v>29904</v>
      </c>
      <c r="T23" s="33">
        <f>S23/S22</f>
        <v>712</v>
      </c>
      <c r="Z23" s="33" t="s">
        <v>4457</v>
      </c>
      <c r="AA23" s="33">
        <v>29904</v>
      </c>
      <c r="AB23" s="33">
        <v>712</v>
      </c>
      <c r="AD23">
        <v>0</v>
      </c>
      <c r="AE23" s="160">
        <f t="shared" si="3"/>
        <v>0</v>
      </c>
      <c r="AF23" s="160" t="e">
        <f t="shared" si="0"/>
        <v>#N/A</v>
      </c>
    </row>
    <row r="24" spans="2:32" x14ac:dyDescent="0.25">
      <c r="B24" s="9" t="s">
        <v>2988</v>
      </c>
      <c r="D24" s="9">
        <v>711</v>
      </c>
      <c r="E24" s="9" t="s">
        <v>659</v>
      </c>
      <c r="F24" s="9" t="s">
        <v>3130</v>
      </c>
      <c r="I24" s="9">
        <v>24</v>
      </c>
      <c r="J24" s="9" t="s">
        <v>3273</v>
      </c>
      <c r="K24" s="7"/>
      <c r="L24" s="166">
        <f t="shared" si="1"/>
        <v>9.8923283983849263E-3</v>
      </c>
      <c r="M24" s="32" t="str">
        <f>LEFT(J24,10)</f>
        <v>2024-05-11</v>
      </c>
      <c r="N24" s="163">
        <f>DATE(LEFT(M24,4),MID(M24,6,2),RIGHT(M24,2))</f>
        <v>45423</v>
      </c>
      <c r="O24" s="32" t="str">
        <f>MID(J24,12,5)</f>
        <v>12:41</v>
      </c>
      <c r="P24" s="32" t="e">
        <f>K24/H24</f>
        <v>#DIV/0!</v>
      </c>
      <c r="Q24" s="168">
        <f t="shared" si="2"/>
        <v>5.187342939698256E-3</v>
      </c>
      <c r="R24" s="33" t="s">
        <v>4460</v>
      </c>
      <c r="S24" s="33">
        <f>SUMIF(E:E,"Image",I:I)</f>
        <v>786</v>
      </c>
      <c r="T24" s="33">
        <f>S24/S22</f>
        <v>18.714285714285715</v>
      </c>
      <c r="Z24" s="33" t="s">
        <v>4459</v>
      </c>
      <c r="AA24" s="33">
        <v>786</v>
      </c>
      <c r="AB24" s="33">
        <v>18.714285714285715</v>
      </c>
      <c r="AD24">
        <v>0</v>
      </c>
      <c r="AE24" s="160">
        <f t="shared" si="3"/>
        <v>0</v>
      </c>
      <c r="AF24" s="160" t="e">
        <f t="shared" si="0"/>
        <v>#N/A</v>
      </c>
    </row>
    <row r="25" spans="2:32" x14ac:dyDescent="0.25">
      <c r="B25" s="9" t="s">
        <v>2999</v>
      </c>
      <c r="D25" s="9">
        <v>417</v>
      </c>
      <c r="E25" s="9" t="s">
        <v>662</v>
      </c>
      <c r="F25" s="9" t="s">
        <v>3141</v>
      </c>
      <c r="I25" s="9">
        <v>2</v>
      </c>
      <c r="J25" s="9" t="s">
        <v>3284</v>
      </c>
      <c r="K25" s="7"/>
      <c r="L25" s="166">
        <f t="shared" si="1"/>
        <v>5.6393001345895017E-3</v>
      </c>
      <c r="M25" s="32" t="str">
        <f>LEFT(J25,10)</f>
        <v>2024-05-10</v>
      </c>
      <c r="N25" s="163">
        <f>DATE(LEFT(M25,4),MID(M25,6,2),RIGHT(M25,2))</f>
        <v>45422</v>
      </c>
      <c r="O25" s="32" t="str">
        <f>MID(J25,12,5)</f>
        <v>06:09</v>
      </c>
      <c r="P25" s="32" t="e">
        <f>K25/H25</f>
        <v>#DIV/0!</v>
      </c>
      <c r="Q25" s="168">
        <f t="shared" si="2"/>
        <v>5.187342939698256E-3</v>
      </c>
      <c r="R25" s="33" t="s">
        <v>4468</v>
      </c>
      <c r="S25" s="38">
        <f>((S24+S23)/$W$2)/S22</f>
        <v>9.8346471832339941E-3</v>
      </c>
      <c r="Z25" s="37" t="s">
        <v>413</v>
      </c>
      <c r="AA25" s="38">
        <v>9.8346471832339941E-3</v>
      </c>
      <c r="AB25" s="31"/>
      <c r="AD25">
        <v>0</v>
      </c>
      <c r="AE25" s="160">
        <f t="shared" si="3"/>
        <v>0</v>
      </c>
      <c r="AF25" s="160" t="e">
        <f t="shared" si="0"/>
        <v>#N/A</v>
      </c>
    </row>
    <row r="26" spans="2:32" x14ac:dyDescent="0.25">
      <c r="B26" s="9" t="s">
        <v>3000</v>
      </c>
      <c r="D26" s="9">
        <v>211</v>
      </c>
      <c r="E26" s="9" t="s">
        <v>25</v>
      </c>
      <c r="F26" s="9" t="s">
        <v>3143</v>
      </c>
      <c r="G26" s="9">
        <v>14</v>
      </c>
      <c r="H26" s="9">
        <v>1193</v>
      </c>
      <c r="I26" s="9">
        <v>25</v>
      </c>
      <c r="J26" s="9" t="s">
        <v>3286</v>
      </c>
      <c r="K26" s="7">
        <v>5038</v>
      </c>
      <c r="L26" s="166">
        <f t="shared" si="1"/>
        <v>3.1763122476446836E-3</v>
      </c>
      <c r="M26" s="32" t="str">
        <f>LEFT(J26,10)</f>
        <v>2024-05-09</v>
      </c>
      <c r="N26" s="163">
        <f>DATE(LEFT(M26,4),MID(M26,6,2),RIGHT(M26,2))</f>
        <v>45421</v>
      </c>
      <c r="O26" s="32" t="str">
        <f>MID(J26,12,5)</f>
        <v>12:44</v>
      </c>
      <c r="P26" s="32">
        <f>K26/H26</f>
        <v>4.2229673093042752</v>
      </c>
      <c r="Q26" s="168">
        <f t="shared" si="2"/>
        <v>5.187342939698256E-3</v>
      </c>
      <c r="R26" s="134" t="s">
        <v>413</v>
      </c>
      <c r="Z26" s="115" t="s">
        <v>25</v>
      </c>
      <c r="AA26" s="40"/>
      <c r="AB26" s="41"/>
      <c r="AD26">
        <v>0</v>
      </c>
      <c r="AE26" s="160">
        <f t="shared" si="3"/>
        <v>0</v>
      </c>
      <c r="AF26" s="160" t="e">
        <f t="shared" si="0"/>
        <v>#N/A</v>
      </c>
    </row>
    <row r="27" spans="2:32" x14ac:dyDescent="0.25">
      <c r="B27" s="9" t="s">
        <v>2993</v>
      </c>
      <c r="D27" s="9">
        <v>151</v>
      </c>
      <c r="E27" s="9" t="s">
        <v>659</v>
      </c>
      <c r="F27" s="9" t="s">
        <v>3135</v>
      </c>
      <c r="I27" s="9">
        <v>10</v>
      </c>
      <c r="J27" s="9" t="s">
        <v>3278</v>
      </c>
      <c r="K27" s="7"/>
      <c r="L27" s="166">
        <f t="shared" si="1"/>
        <v>2.1668909825033646E-3</v>
      </c>
      <c r="M27" s="32" t="str">
        <f>LEFT(J27,10)</f>
        <v>2024-05-08</v>
      </c>
      <c r="N27" s="163">
        <f>DATE(LEFT(M27,4),MID(M27,6,2),RIGHT(M27,2))</f>
        <v>45420</v>
      </c>
      <c r="O27" s="32" t="str">
        <f>MID(J27,12,5)</f>
        <v>07:24</v>
      </c>
      <c r="P27" s="32" t="e">
        <f>K27/H27</f>
        <v>#DIV/0!</v>
      </c>
      <c r="Q27" s="168">
        <f t="shared" si="2"/>
        <v>5.187342939698256E-3</v>
      </c>
      <c r="Z27" s="33" t="s">
        <v>4463</v>
      </c>
      <c r="AA27" s="33">
        <v>40</v>
      </c>
      <c r="AB27" s="33" t="s">
        <v>4462</v>
      </c>
      <c r="AD27">
        <v>0</v>
      </c>
      <c r="AE27" s="160">
        <f t="shared" si="3"/>
        <v>0</v>
      </c>
      <c r="AF27" s="160" t="e">
        <f t="shared" si="0"/>
        <v>#N/A</v>
      </c>
    </row>
    <row r="28" spans="2:32" x14ac:dyDescent="0.25">
      <c r="B28" s="9" t="s">
        <v>1729</v>
      </c>
      <c r="D28" s="9">
        <v>245</v>
      </c>
      <c r="E28" s="9" t="s">
        <v>659</v>
      </c>
      <c r="F28" s="9" t="s">
        <v>3142</v>
      </c>
      <c r="I28" s="9">
        <v>19</v>
      </c>
      <c r="J28" s="9" t="s">
        <v>3285</v>
      </c>
      <c r="K28" s="7"/>
      <c r="L28" s="166">
        <f t="shared" si="1"/>
        <v>3.5531628532974426E-3</v>
      </c>
      <c r="M28" s="32" t="str">
        <f>LEFT(J28,10)</f>
        <v>2024-05-03</v>
      </c>
      <c r="N28" s="163">
        <f>DATE(LEFT(M28,4),MID(M28,6,2),RIGHT(M28,2))</f>
        <v>45415</v>
      </c>
      <c r="O28" s="32" t="str">
        <f>MID(J28,12,5)</f>
        <v>08:33</v>
      </c>
      <c r="P28" s="32" t="e">
        <f>K28/H28</f>
        <v>#DIV/0!</v>
      </c>
      <c r="Q28" s="168">
        <f t="shared" si="2"/>
        <v>5.187342939698256E-3</v>
      </c>
      <c r="R28" s="39" t="s">
        <v>4469</v>
      </c>
      <c r="S28" s="40"/>
      <c r="T28" s="41"/>
      <c r="Z28" s="33" t="s">
        <v>4457</v>
      </c>
      <c r="AA28" s="33">
        <v>9878</v>
      </c>
      <c r="AB28" s="33">
        <v>246.95</v>
      </c>
      <c r="AD28">
        <v>0</v>
      </c>
      <c r="AE28" s="160">
        <f t="shared" si="3"/>
        <v>0</v>
      </c>
      <c r="AF28" s="160" t="e">
        <f t="shared" si="0"/>
        <v>#N/A</v>
      </c>
    </row>
    <row r="29" spans="2:32" x14ac:dyDescent="0.25">
      <c r="B29" s="9" t="s">
        <v>3003</v>
      </c>
      <c r="D29" s="9">
        <v>180</v>
      </c>
      <c r="E29" s="9" t="s">
        <v>659</v>
      </c>
      <c r="F29" s="9" t="s">
        <v>3146</v>
      </c>
      <c r="I29" s="9">
        <v>11</v>
      </c>
      <c r="J29" s="9" t="s">
        <v>3289</v>
      </c>
      <c r="K29" s="7"/>
      <c r="L29" s="166">
        <f t="shared" si="1"/>
        <v>2.5706594885598925E-3</v>
      </c>
      <c r="M29" s="32" t="str">
        <f>LEFT(J29,10)</f>
        <v>2024-05-02</v>
      </c>
      <c r="N29" s="163">
        <f>DATE(LEFT(M29,4),MID(M29,6,2),RIGHT(M29,2))</f>
        <v>45414</v>
      </c>
      <c r="O29" s="32" t="str">
        <f>MID(J29,12,5)</f>
        <v>11:40</v>
      </c>
      <c r="P29" s="32" t="e">
        <f>K29/H29</f>
        <v>#DIV/0!</v>
      </c>
      <c r="Q29" s="168">
        <f t="shared" si="2"/>
        <v>5.187342939698256E-3</v>
      </c>
      <c r="R29" s="37"/>
      <c r="S29" s="33">
        <f>S17</f>
        <v>39</v>
      </c>
      <c r="T29" s="33" t="s">
        <v>4462</v>
      </c>
      <c r="Z29" s="33" t="s">
        <v>4459</v>
      </c>
      <c r="AA29" s="33">
        <v>852</v>
      </c>
      <c r="AB29" s="33">
        <v>21.3</v>
      </c>
      <c r="AD29">
        <v>0</v>
      </c>
      <c r="AE29" s="160">
        <f t="shared" si="3"/>
        <v>0</v>
      </c>
      <c r="AF29" s="160" t="e">
        <f t="shared" si="0"/>
        <v>#N/A</v>
      </c>
    </row>
    <row r="30" spans="2:32" x14ac:dyDescent="0.25">
      <c r="B30" s="9" t="s">
        <v>2994</v>
      </c>
      <c r="D30" s="9">
        <v>240</v>
      </c>
      <c r="E30" s="9" t="s">
        <v>662</v>
      </c>
      <c r="F30" s="9" t="s">
        <v>3136</v>
      </c>
      <c r="I30" s="9">
        <v>69</v>
      </c>
      <c r="J30" s="9" t="s">
        <v>3279</v>
      </c>
      <c r="K30" s="7"/>
      <c r="L30" s="166">
        <f t="shared" si="1"/>
        <v>4.1588156123822341E-3</v>
      </c>
      <c r="M30" s="32" t="str">
        <f>LEFT(J30,10)</f>
        <v>2024-05-01</v>
      </c>
      <c r="N30" s="163">
        <f>DATE(LEFT(M30,4),MID(M30,6,2),RIGHT(M30,2))</f>
        <v>45413</v>
      </c>
      <c r="O30" s="32" t="str">
        <f>MID(J30,12,5)</f>
        <v>07:04</v>
      </c>
      <c r="P30" s="32" t="e">
        <f>K30/H30</f>
        <v>#DIV/0!</v>
      </c>
      <c r="Q30" s="168">
        <f t="shared" si="2"/>
        <v>5.187342939698256E-3</v>
      </c>
      <c r="R30" s="37"/>
      <c r="S30" s="33">
        <f>SUMIF(E:E,"Video",D:D)</f>
        <v>7940</v>
      </c>
      <c r="T30" s="33">
        <f>S30/S29</f>
        <v>203.58974358974359</v>
      </c>
      <c r="Z30" s="33" t="s">
        <v>4468</v>
      </c>
      <c r="AA30" s="33">
        <v>780.55800000000011</v>
      </c>
      <c r="AB30" s="33">
        <v>19.513950000000001</v>
      </c>
      <c r="AD30">
        <v>0</v>
      </c>
      <c r="AE30" s="160">
        <f t="shared" si="3"/>
        <v>0</v>
      </c>
      <c r="AF30" s="160" t="e">
        <f t="shared" si="0"/>
        <v>#N/A</v>
      </c>
    </row>
    <row r="31" spans="2:32" x14ac:dyDescent="0.25">
      <c r="B31" s="9" t="s">
        <v>2997</v>
      </c>
      <c r="D31" s="9">
        <v>341</v>
      </c>
      <c r="E31" s="9" t="s">
        <v>662</v>
      </c>
      <c r="F31" s="9" t="s">
        <v>3139</v>
      </c>
      <c r="I31" s="9">
        <v>9</v>
      </c>
      <c r="J31" s="9" t="s">
        <v>3282</v>
      </c>
      <c r="K31" s="7"/>
      <c r="L31" s="166">
        <f t="shared" si="1"/>
        <v>4.7106325706594886E-3</v>
      </c>
      <c r="M31" s="32" t="str">
        <f>LEFT(J31,10)</f>
        <v>2024-04-30</v>
      </c>
      <c r="N31" s="163">
        <f>DATE(LEFT(M31,4),MID(M31,6,2),RIGHT(M31,2))</f>
        <v>45412</v>
      </c>
      <c r="O31" s="32" t="str">
        <f>MID(J31,12,5)</f>
        <v>16:36</v>
      </c>
      <c r="P31" s="32" t="e">
        <f>K31/H31</f>
        <v>#DIV/0!</v>
      </c>
      <c r="Q31" s="168">
        <f t="shared" si="2"/>
        <v>5.187342939698256E-3</v>
      </c>
      <c r="R31" s="33" t="s">
        <v>4457</v>
      </c>
      <c r="S31" s="33">
        <f>SUMIF(E:E,"Video",I:I)</f>
        <v>792</v>
      </c>
      <c r="T31" s="33">
        <f>S31/S29</f>
        <v>20.307692307692307</v>
      </c>
      <c r="Z31" s="33" t="s">
        <v>4469</v>
      </c>
      <c r="AA31" s="33">
        <v>314730</v>
      </c>
      <c r="AB31" s="33">
        <v>7868.25</v>
      </c>
      <c r="AD31">
        <v>0</v>
      </c>
      <c r="AE31" s="160">
        <f t="shared" si="3"/>
        <v>0</v>
      </c>
      <c r="AF31" s="160" t="e">
        <f t="shared" si="0"/>
        <v>#N/A</v>
      </c>
    </row>
    <row r="32" spans="2:32" x14ac:dyDescent="0.25">
      <c r="B32" s="9" t="s">
        <v>2996</v>
      </c>
      <c r="D32" s="9">
        <v>124</v>
      </c>
      <c r="E32" s="9" t="s">
        <v>662</v>
      </c>
      <c r="F32" s="9" t="s">
        <v>3138</v>
      </c>
      <c r="I32" s="9">
        <v>2</v>
      </c>
      <c r="J32" s="9" t="s">
        <v>3281</v>
      </c>
      <c r="K32" s="7"/>
      <c r="L32" s="166">
        <f t="shared" si="1"/>
        <v>1.6958277254374159E-3</v>
      </c>
      <c r="M32" s="32" t="str">
        <f>LEFT(J32,10)</f>
        <v>2024-04-29</v>
      </c>
      <c r="N32" s="163">
        <f>DATE(LEFT(M32,4),MID(M32,6,2),RIGHT(M32,2))</f>
        <v>45411</v>
      </c>
      <c r="O32" s="32" t="str">
        <f>MID(J32,12,5)</f>
        <v>15:19</v>
      </c>
      <c r="P32" s="32" t="e">
        <f>K32/H32</f>
        <v>#DIV/0!</v>
      </c>
      <c r="Q32" s="168">
        <f t="shared" si="2"/>
        <v>5.187342939698256E-3</v>
      </c>
      <c r="R32" s="33" t="s">
        <v>4463</v>
      </c>
      <c r="S32" s="33">
        <f>SUMIF(E:E,"Video",G:G)</f>
        <v>746.63599999999997</v>
      </c>
      <c r="T32" s="33">
        <f>S32/S29</f>
        <v>19.144512820512819</v>
      </c>
      <c r="Z32" s="37" t="s">
        <v>413</v>
      </c>
      <c r="AA32" s="38">
        <v>4.9840855496369879E-3</v>
      </c>
      <c r="AB32" s="31"/>
      <c r="AD32">
        <v>0</v>
      </c>
      <c r="AE32" s="160">
        <f t="shared" si="3"/>
        <v>0</v>
      </c>
      <c r="AF32" s="160" t="e">
        <f t="shared" si="0"/>
        <v>#N/A</v>
      </c>
    </row>
    <row r="33" spans="2:32" x14ac:dyDescent="0.25">
      <c r="B33" s="9" t="s">
        <v>2998</v>
      </c>
      <c r="D33" s="9">
        <v>85</v>
      </c>
      <c r="E33" s="9" t="s">
        <v>659</v>
      </c>
      <c r="F33" s="9" t="s">
        <v>3140</v>
      </c>
      <c r="I33" s="9">
        <v>6</v>
      </c>
      <c r="J33" s="9" t="s">
        <v>3283</v>
      </c>
      <c r="K33" s="7"/>
      <c r="L33" s="166">
        <f t="shared" si="1"/>
        <v>1.224764468371467E-3</v>
      </c>
      <c r="M33" s="32" t="str">
        <f>LEFT(J33,10)</f>
        <v>2024-04-26</v>
      </c>
      <c r="N33" s="163">
        <f>DATE(LEFT(M33,4),MID(M33,6,2),RIGHT(M33,2))</f>
        <v>45408</v>
      </c>
      <c r="O33" s="32" t="str">
        <f>MID(J33,12,5)</f>
        <v>16:45</v>
      </c>
      <c r="P33" s="32" t="e">
        <f>K33/H33</f>
        <v>#DIV/0!</v>
      </c>
      <c r="Q33" s="168">
        <f t="shared" si="2"/>
        <v>5.187342939698256E-3</v>
      </c>
      <c r="R33" s="33" t="s">
        <v>4459</v>
      </c>
      <c r="S33" s="33">
        <f>SUMIF(E:E,"Video",H:H)</f>
        <v>302569</v>
      </c>
      <c r="T33" s="33">
        <f>S33/S29</f>
        <v>7758.1794871794873</v>
      </c>
      <c r="Z33" s="37" t="s">
        <v>4471</v>
      </c>
      <c r="AA33" s="33">
        <v>2460007</v>
      </c>
      <c r="AB33" s="33">
        <v>61500.175000000003</v>
      </c>
      <c r="AD33">
        <v>0</v>
      </c>
      <c r="AE33" s="160">
        <f t="shared" si="3"/>
        <v>0</v>
      </c>
      <c r="AF33" s="160" t="e">
        <f t="shared" si="0"/>
        <v>#N/A</v>
      </c>
    </row>
    <row r="34" spans="2:32" x14ac:dyDescent="0.25">
      <c r="B34" s="9" t="s">
        <v>2995</v>
      </c>
      <c r="D34" s="9">
        <v>148</v>
      </c>
      <c r="E34" s="9" t="s">
        <v>662</v>
      </c>
      <c r="F34" s="9" t="s">
        <v>3137</v>
      </c>
      <c r="I34" s="9">
        <v>5</v>
      </c>
      <c r="J34" s="9" t="s">
        <v>3280</v>
      </c>
      <c r="K34" s="7"/>
      <c r="L34" s="166">
        <f t="shared" si="1"/>
        <v>2.0592193808882907E-3</v>
      </c>
      <c r="M34" s="32" t="str">
        <f>LEFT(J34,10)</f>
        <v>2024-04-24</v>
      </c>
      <c r="N34" s="163">
        <f>DATE(LEFT(M34,4),MID(M34,6,2),RIGHT(M34,2))</f>
        <v>45406</v>
      </c>
      <c r="O34" s="32" t="str">
        <f>MID(J34,12,5)</f>
        <v>16:57</v>
      </c>
      <c r="P34" s="32" t="e">
        <f>K34/H34</f>
        <v>#DIV/0!</v>
      </c>
      <c r="Q34" s="168">
        <f t="shared" si="2"/>
        <v>5.187342939698256E-3</v>
      </c>
      <c r="R34" s="33" t="s">
        <v>25</v>
      </c>
      <c r="S34" s="38">
        <f>((S33+S32)/$W$2)/S31</f>
        <v>5.1544318691626907E-3</v>
      </c>
      <c r="Z34" s="115" t="s">
        <v>4467</v>
      </c>
      <c r="AA34" s="40"/>
      <c r="AB34" s="41"/>
      <c r="AD34">
        <v>0</v>
      </c>
      <c r="AE34" s="160">
        <f t="shared" si="3"/>
        <v>0</v>
      </c>
      <c r="AF34" s="160" t="e">
        <f t="shared" si="0"/>
        <v>#N/A</v>
      </c>
    </row>
    <row r="35" spans="2:32" x14ac:dyDescent="0.25">
      <c r="B35" s="9" t="s">
        <v>2972</v>
      </c>
      <c r="D35" s="9">
        <v>141</v>
      </c>
      <c r="E35" s="9" t="s">
        <v>662</v>
      </c>
      <c r="F35" s="9" t="s">
        <v>3114</v>
      </c>
      <c r="I35" s="9">
        <v>4</v>
      </c>
      <c r="J35" s="9" t="s">
        <v>3257</v>
      </c>
      <c r="K35" s="7"/>
      <c r="L35" s="166">
        <f t="shared" si="1"/>
        <v>1.9515477792732168E-3</v>
      </c>
      <c r="M35" s="32" t="str">
        <f>LEFT(J35,10)</f>
        <v>2024-04-24</v>
      </c>
      <c r="N35" s="163">
        <f>DATE(LEFT(M35,4),MID(M35,6,2),RIGHT(M35,2))</f>
        <v>45406</v>
      </c>
      <c r="O35" s="32" t="str">
        <f>MID(J35,12,5)</f>
        <v>11:01</v>
      </c>
      <c r="P35" s="32" t="e">
        <f>K35/H35</f>
        <v>#DIV/0!</v>
      </c>
      <c r="Q35" s="168">
        <f t="shared" si="2"/>
        <v>5.187342939698256E-3</v>
      </c>
      <c r="R35" s="37"/>
      <c r="S35" s="33">
        <f>SUMIF(E:E,"Video",K:K)</f>
        <v>2352652</v>
      </c>
      <c r="T35" s="33">
        <f>S35/S29</f>
        <v>60324.410256410258</v>
      </c>
      <c r="U35" s="31">
        <f>S35/S33</f>
        <v>7.7755883781881154</v>
      </c>
      <c r="Z35" s="33" t="s">
        <v>4463</v>
      </c>
      <c r="AA35" s="33">
        <v>61</v>
      </c>
      <c r="AB35" s="33" t="s">
        <v>4462</v>
      </c>
      <c r="AD35">
        <v>0</v>
      </c>
      <c r="AE35" s="160">
        <f t="shared" si="3"/>
        <v>0</v>
      </c>
      <c r="AF35" s="160" t="e">
        <f t="shared" si="0"/>
        <v>#N/A</v>
      </c>
    </row>
    <row r="36" spans="2:32" x14ac:dyDescent="0.25">
      <c r="B36" s="9" t="s">
        <v>3002</v>
      </c>
      <c r="D36" s="9">
        <v>173</v>
      </c>
      <c r="E36" s="9" t="s">
        <v>659</v>
      </c>
      <c r="F36" s="9" t="s">
        <v>3145</v>
      </c>
      <c r="I36" s="9">
        <v>12</v>
      </c>
      <c r="J36" s="9" t="s">
        <v>3288</v>
      </c>
      <c r="K36" s="7"/>
      <c r="L36" s="166">
        <f t="shared" si="1"/>
        <v>2.4899057873485867E-3</v>
      </c>
      <c r="M36" s="32" t="str">
        <f>LEFT(J36,10)</f>
        <v>2024-04-23</v>
      </c>
      <c r="N36" s="163">
        <f>DATE(LEFT(M36,4),MID(M36,6,2),RIGHT(M36,2))</f>
        <v>45405</v>
      </c>
      <c r="O36" s="32" t="str">
        <f>MID(J36,12,5)</f>
        <v>18:38</v>
      </c>
      <c r="P36" s="32" t="e">
        <f>K36/H36</f>
        <v>#DIV/0!</v>
      </c>
      <c r="Q36" s="168">
        <f t="shared" si="2"/>
        <v>5.187342939698256E-3</v>
      </c>
      <c r="Z36" s="33" t="s">
        <v>4457</v>
      </c>
      <c r="AA36" s="33">
        <v>12971</v>
      </c>
      <c r="AB36" s="33">
        <v>212.63934426229508</v>
      </c>
      <c r="AD36">
        <v>0</v>
      </c>
      <c r="AE36" s="160">
        <f t="shared" si="3"/>
        <v>0</v>
      </c>
      <c r="AF36" s="160" t="e">
        <f t="shared" si="0"/>
        <v>#N/A</v>
      </c>
    </row>
    <row r="37" spans="2:32" x14ac:dyDescent="0.25">
      <c r="B37" s="9" t="s">
        <v>3001</v>
      </c>
      <c r="D37" s="9">
        <v>149</v>
      </c>
      <c r="E37" s="9" t="s">
        <v>659</v>
      </c>
      <c r="F37" s="9" t="s">
        <v>3144</v>
      </c>
      <c r="I37" s="9">
        <v>4</v>
      </c>
      <c r="J37" s="9" t="s">
        <v>3287</v>
      </c>
      <c r="K37" s="7"/>
      <c r="L37" s="166">
        <f t="shared" si="1"/>
        <v>2.0592193808882907E-3</v>
      </c>
      <c r="M37" s="32" t="str">
        <f>LEFT(J37,10)</f>
        <v>2024-04-21</v>
      </c>
      <c r="N37" s="163">
        <f>DATE(LEFT(M37,4),MID(M37,6,2),RIGHT(M37,2))</f>
        <v>45403</v>
      </c>
      <c r="O37" s="32" t="str">
        <f>MID(J37,12,5)</f>
        <v>11:41</v>
      </c>
      <c r="P37" s="32" t="e">
        <f>K37/H37</f>
        <v>#DIV/0!</v>
      </c>
      <c r="Q37" s="168">
        <f t="shared" si="2"/>
        <v>5.187342939698256E-3</v>
      </c>
      <c r="R37" s="134" t="s">
        <v>4471</v>
      </c>
      <c r="Z37" s="33" t="s">
        <v>4459</v>
      </c>
      <c r="AA37" s="33">
        <v>724</v>
      </c>
      <c r="AB37" s="33">
        <v>11.868852459016393</v>
      </c>
      <c r="AD37">
        <v>0</v>
      </c>
      <c r="AE37" s="160">
        <f t="shared" si="3"/>
        <v>0</v>
      </c>
      <c r="AF37" s="160" t="e">
        <f t="shared" si="0"/>
        <v>#N/A</v>
      </c>
    </row>
    <row r="38" spans="2:32" x14ac:dyDescent="0.25">
      <c r="B38" s="9" t="s">
        <v>3008</v>
      </c>
      <c r="D38" s="9">
        <v>146</v>
      </c>
      <c r="E38" s="9" t="s">
        <v>659</v>
      </c>
      <c r="F38" s="9" t="s">
        <v>3151</v>
      </c>
      <c r="I38" s="9">
        <v>24</v>
      </c>
      <c r="J38" s="9" t="s">
        <v>3294</v>
      </c>
      <c r="K38" s="7"/>
      <c r="L38" s="166">
        <f t="shared" si="1"/>
        <v>2.2880215343203231E-3</v>
      </c>
      <c r="M38" s="32" t="str">
        <f>LEFT(J38,10)</f>
        <v>2024-04-19</v>
      </c>
      <c r="N38" s="163">
        <f>DATE(LEFT(M38,4),MID(M38,6,2),RIGHT(M38,2))</f>
        <v>45401</v>
      </c>
      <c r="O38" s="32" t="str">
        <f>MID(J38,12,5)</f>
        <v>08:33</v>
      </c>
      <c r="P38" s="32" t="e">
        <f>K38/H38</f>
        <v>#DIV/0!</v>
      </c>
      <c r="Q38" s="168">
        <f t="shared" si="2"/>
        <v>5.187342939698256E-3</v>
      </c>
      <c r="Z38" s="37" t="s">
        <v>413</v>
      </c>
      <c r="AA38" s="38">
        <v>3.0216446395869645E-3</v>
      </c>
      <c r="AB38" s="31"/>
      <c r="AD38">
        <v>0</v>
      </c>
      <c r="AE38" s="160">
        <f t="shared" si="3"/>
        <v>0</v>
      </c>
      <c r="AF38" s="160" t="e">
        <f t="shared" si="0"/>
        <v>#N/A</v>
      </c>
    </row>
    <row r="39" spans="2:32" x14ac:dyDescent="0.25">
      <c r="B39" s="9" t="s">
        <v>3005</v>
      </c>
      <c r="D39" s="9">
        <v>7360</v>
      </c>
      <c r="E39" s="9" t="s">
        <v>659</v>
      </c>
      <c r="F39" s="9" t="s">
        <v>3148</v>
      </c>
      <c r="I39" s="9">
        <v>73</v>
      </c>
      <c r="J39" s="9" t="s">
        <v>3291</v>
      </c>
      <c r="K39" s="7"/>
      <c r="L39" s="166">
        <f t="shared" si="1"/>
        <v>0.10004037685060566</v>
      </c>
      <c r="M39" s="32" t="str">
        <f>LEFT(J39,10)</f>
        <v>2024-04-17</v>
      </c>
      <c r="N39" s="163">
        <f>DATE(LEFT(M39,4),MID(M39,6,2),RIGHT(M39,2))</f>
        <v>45399</v>
      </c>
      <c r="O39" s="32" t="str">
        <f>MID(J39,12,5)</f>
        <v>19:26</v>
      </c>
      <c r="P39" s="32" t="e">
        <f>K39/H39</f>
        <v>#DIV/0!</v>
      </c>
      <c r="Q39" s="168">
        <f t="shared" si="2"/>
        <v>5.187342939698256E-3</v>
      </c>
      <c r="AD39">
        <v>0</v>
      </c>
      <c r="AE39" s="160">
        <f t="shared" si="3"/>
        <v>0</v>
      </c>
      <c r="AF39" s="160" t="e">
        <f t="shared" si="0"/>
        <v>#N/A</v>
      </c>
    </row>
    <row r="40" spans="2:32" x14ac:dyDescent="0.25">
      <c r="B40" s="9" t="s">
        <v>3009</v>
      </c>
      <c r="D40" s="9">
        <v>86</v>
      </c>
      <c r="E40" s="9" t="s">
        <v>25</v>
      </c>
      <c r="F40" s="9" t="s">
        <v>3152</v>
      </c>
      <c r="G40" s="9">
        <v>5.0129999999999999</v>
      </c>
      <c r="H40" s="9">
        <v>945</v>
      </c>
      <c r="I40" s="9">
        <v>13</v>
      </c>
      <c r="J40" s="9" t="s">
        <v>3295</v>
      </c>
      <c r="K40" s="7">
        <v>5016</v>
      </c>
      <c r="L40" s="166">
        <f t="shared" si="1"/>
        <v>1.3324360699865411E-3</v>
      </c>
      <c r="M40" s="32" t="str">
        <f>LEFT(J40,10)</f>
        <v>2024-04-15</v>
      </c>
      <c r="N40" s="163">
        <f>DATE(LEFT(M40,4),MID(M40,6,2),RIGHT(M40,2))</f>
        <v>45397</v>
      </c>
      <c r="O40" s="32" t="str">
        <f>MID(J40,12,5)</f>
        <v>11:57</v>
      </c>
      <c r="P40" s="32">
        <f>K40/H40</f>
        <v>5.3079365079365077</v>
      </c>
      <c r="Q40" s="168">
        <f t="shared" si="2"/>
        <v>5.187342939698256E-3</v>
      </c>
      <c r="AD40">
        <v>0</v>
      </c>
      <c r="AE40" s="160">
        <f t="shared" si="3"/>
        <v>0</v>
      </c>
      <c r="AF40" s="160" t="e">
        <f t="shared" si="0"/>
        <v>#N/A</v>
      </c>
    </row>
    <row r="41" spans="2:32" x14ac:dyDescent="0.25">
      <c r="B41" s="9" t="s">
        <v>3004</v>
      </c>
      <c r="D41" s="9">
        <v>148</v>
      </c>
      <c r="E41" s="9" t="s">
        <v>662</v>
      </c>
      <c r="F41" s="9" t="s">
        <v>3147</v>
      </c>
      <c r="I41" s="9">
        <v>6</v>
      </c>
      <c r="J41" s="9" t="s">
        <v>3290</v>
      </c>
      <c r="K41" s="7"/>
      <c r="L41" s="166">
        <f t="shared" si="1"/>
        <v>2.0726783310901749E-3</v>
      </c>
      <c r="M41" s="32" t="str">
        <f>LEFT(J41,10)</f>
        <v>2024-04-13</v>
      </c>
      <c r="N41" s="163">
        <f>DATE(LEFT(M41,4),MID(M41,6,2),RIGHT(M41,2))</f>
        <v>45395</v>
      </c>
      <c r="O41" s="32" t="str">
        <f>MID(J41,12,5)</f>
        <v>12:37</v>
      </c>
      <c r="P41" s="32" t="e">
        <f>K41/H41</f>
        <v>#DIV/0!</v>
      </c>
      <c r="Q41" s="168">
        <f t="shared" si="2"/>
        <v>5.187342939698256E-3</v>
      </c>
      <c r="AD41">
        <v>0</v>
      </c>
      <c r="AE41" s="160">
        <f t="shared" si="3"/>
        <v>0</v>
      </c>
      <c r="AF41" s="160" t="e">
        <f t="shared" si="0"/>
        <v>#N/A</v>
      </c>
    </row>
    <row r="42" spans="2:32" x14ac:dyDescent="0.25">
      <c r="B42" s="9" t="s">
        <v>3013</v>
      </c>
      <c r="D42" s="9">
        <v>125</v>
      </c>
      <c r="E42" s="9" t="s">
        <v>659</v>
      </c>
      <c r="F42" s="9" t="s">
        <v>3156</v>
      </c>
      <c r="I42" s="9">
        <v>6</v>
      </c>
      <c r="J42" s="9" t="s">
        <v>3299</v>
      </c>
      <c r="K42" s="7"/>
      <c r="L42" s="166">
        <f t="shared" si="1"/>
        <v>1.7631224764468371E-3</v>
      </c>
      <c r="M42" s="32" t="str">
        <f>LEFT(J42,10)</f>
        <v>2024-04-12</v>
      </c>
      <c r="N42" s="163">
        <f>DATE(LEFT(M42,4),MID(M42,6,2),RIGHT(M42,2))</f>
        <v>45394</v>
      </c>
      <c r="O42" s="32" t="str">
        <f>MID(J42,12,5)</f>
        <v>14:04</v>
      </c>
      <c r="P42" s="32" t="e">
        <f>K42/H42</f>
        <v>#DIV/0!</v>
      </c>
      <c r="Q42" s="168">
        <f t="shared" si="2"/>
        <v>5.187342939698256E-3</v>
      </c>
      <c r="AD42">
        <v>0</v>
      </c>
      <c r="AE42" s="160">
        <f t="shared" si="3"/>
        <v>0</v>
      </c>
      <c r="AF42" s="160" t="e">
        <f t="shared" si="0"/>
        <v>#N/A</v>
      </c>
    </row>
    <row r="43" spans="2:32" x14ac:dyDescent="0.25">
      <c r="B43" s="9" t="s">
        <v>3006</v>
      </c>
      <c r="D43" s="9">
        <v>133</v>
      </c>
      <c r="E43" s="9" t="s">
        <v>662</v>
      </c>
      <c r="F43" s="9" t="s">
        <v>3149</v>
      </c>
      <c r="I43" s="9">
        <v>12</v>
      </c>
      <c r="J43" s="9" t="s">
        <v>3292</v>
      </c>
      <c r="K43" s="7"/>
      <c r="L43" s="166">
        <f t="shared" si="1"/>
        <v>1.9515477792732168E-3</v>
      </c>
      <c r="M43" s="32" t="str">
        <f>LEFT(J43,10)</f>
        <v>2024-04-10</v>
      </c>
      <c r="N43" s="163">
        <f>DATE(LEFT(M43,4),MID(M43,6,2),RIGHT(M43,2))</f>
        <v>45392</v>
      </c>
      <c r="O43" s="32" t="str">
        <f>MID(J43,12,5)</f>
        <v>19:22</v>
      </c>
      <c r="P43" s="32" t="e">
        <f>K43/H43</f>
        <v>#DIV/0!</v>
      </c>
      <c r="Q43" s="168">
        <f t="shared" si="2"/>
        <v>5.187342939698256E-3</v>
      </c>
      <c r="AD43">
        <v>0</v>
      </c>
      <c r="AE43" s="160">
        <f t="shared" si="3"/>
        <v>0</v>
      </c>
      <c r="AF43" s="160" t="e">
        <f t="shared" si="0"/>
        <v>#N/A</v>
      </c>
    </row>
    <row r="44" spans="2:32" x14ac:dyDescent="0.25">
      <c r="B44" s="9" t="s">
        <v>3010</v>
      </c>
      <c r="D44" s="9">
        <v>137</v>
      </c>
      <c r="E44" s="9" t="s">
        <v>659</v>
      </c>
      <c r="F44" s="9" t="s">
        <v>3153</v>
      </c>
      <c r="I44" s="9">
        <v>6</v>
      </c>
      <c r="J44" s="9" t="s">
        <v>3296</v>
      </c>
      <c r="K44" s="7"/>
      <c r="L44" s="166">
        <f t="shared" si="1"/>
        <v>1.9246298788694481E-3</v>
      </c>
      <c r="M44" s="32" t="str">
        <f>LEFT(J44,10)</f>
        <v>2024-04-08</v>
      </c>
      <c r="N44" s="163">
        <f>DATE(LEFT(M44,4),MID(M44,6,2),RIGHT(M44,2))</f>
        <v>45390</v>
      </c>
      <c r="O44" s="32" t="str">
        <f>MID(J44,12,5)</f>
        <v>15:27</v>
      </c>
      <c r="P44" s="32" t="e">
        <f>K44/H44</f>
        <v>#DIV/0!</v>
      </c>
      <c r="Q44" s="168">
        <f t="shared" si="2"/>
        <v>5.187342939698256E-3</v>
      </c>
      <c r="AD44">
        <v>0</v>
      </c>
      <c r="AE44" s="160">
        <f t="shared" si="3"/>
        <v>0</v>
      </c>
      <c r="AF44" s="160" t="e">
        <f t="shared" si="0"/>
        <v>#N/A</v>
      </c>
    </row>
    <row r="45" spans="2:32" x14ac:dyDescent="0.25">
      <c r="B45" s="9" t="s">
        <v>3007</v>
      </c>
      <c r="D45" s="9">
        <v>1079</v>
      </c>
      <c r="E45" s="9" t="s">
        <v>659</v>
      </c>
      <c r="F45" s="9" t="s">
        <v>3150</v>
      </c>
      <c r="I45" s="9">
        <v>51</v>
      </c>
      <c r="J45" s="9" t="s">
        <v>3293</v>
      </c>
      <c r="K45" s="7"/>
      <c r="L45" s="166">
        <f t="shared" si="1"/>
        <v>1.5208613728129206E-2</v>
      </c>
      <c r="M45" s="32" t="str">
        <f>LEFT(J45,10)</f>
        <v>2024-04-06</v>
      </c>
      <c r="N45" s="163">
        <f>DATE(LEFT(M45,4),MID(M45,6,2),RIGHT(M45,2))</f>
        <v>45388</v>
      </c>
      <c r="O45" s="32" t="str">
        <f>MID(J45,12,5)</f>
        <v>14:13</v>
      </c>
      <c r="P45" s="32" t="e">
        <f>K45/H45</f>
        <v>#DIV/0!</v>
      </c>
      <c r="Q45" s="168">
        <f t="shared" si="2"/>
        <v>5.187342939698256E-3</v>
      </c>
      <c r="AD45">
        <v>0</v>
      </c>
      <c r="AE45" s="160">
        <f t="shared" si="3"/>
        <v>0</v>
      </c>
      <c r="AF45" s="160" t="e">
        <f t="shared" si="0"/>
        <v>#N/A</v>
      </c>
    </row>
    <row r="46" spans="2:32" x14ac:dyDescent="0.25">
      <c r="B46" s="9" t="s">
        <v>3012</v>
      </c>
      <c r="D46" s="9">
        <v>180</v>
      </c>
      <c r="E46" s="9" t="s">
        <v>25</v>
      </c>
      <c r="F46" s="9" t="s">
        <v>3155</v>
      </c>
      <c r="G46" s="9">
        <v>5.0129999999999999</v>
      </c>
      <c r="H46" s="9">
        <v>947</v>
      </c>
      <c r="I46" s="9">
        <v>22</v>
      </c>
      <c r="J46" s="9" t="s">
        <v>3298</v>
      </c>
      <c r="K46" s="7">
        <v>5351</v>
      </c>
      <c r="L46" s="166">
        <f t="shared" si="1"/>
        <v>2.7187079407806191E-3</v>
      </c>
      <c r="M46" s="32" t="str">
        <f>LEFT(J46,10)</f>
        <v>2024-04-05</v>
      </c>
      <c r="N46" s="163">
        <f>DATE(LEFT(M46,4),MID(M46,6,2),RIGHT(M46,2))</f>
        <v>45387</v>
      </c>
      <c r="O46" s="32" t="str">
        <f>MID(J46,12,5)</f>
        <v>10:49</v>
      </c>
      <c r="P46" s="32">
        <f>K46/H46</f>
        <v>5.6504751847940868</v>
      </c>
      <c r="Q46" s="168">
        <f t="shared" si="2"/>
        <v>5.187342939698256E-3</v>
      </c>
      <c r="AD46">
        <v>0</v>
      </c>
      <c r="AE46" s="160">
        <f t="shared" si="3"/>
        <v>0</v>
      </c>
      <c r="AF46" s="160" t="e">
        <f t="shared" si="0"/>
        <v>#N/A</v>
      </c>
    </row>
    <row r="47" spans="2:32" x14ac:dyDescent="0.25">
      <c r="B47" s="9" t="s">
        <v>3011</v>
      </c>
      <c r="D47" s="9">
        <v>112</v>
      </c>
      <c r="E47" s="9" t="s">
        <v>25</v>
      </c>
      <c r="F47" s="9" t="s">
        <v>3154</v>
      </c>
      <c r="G47" s="9">
        <v>3.8519999999999999</v>
      </c>
      <c r="H47" s="9">
        <v>805</v>
      </c>
      <c r="I47" s="9">
        <v>7</v>
      </c>
      <c r="J47" s="9" t="s">
        <v>3297</v>
      </c>
      <c r="K47" s="7">
        <v>4436</v>
      </c>
      <c r="L47" s="166">
        <f t="shared" si="1"/>
        <v>1.601615074024226E-3</v>
      </c>
      <c r="M47" s="32" t="str">
        <f>LEFT(J47,10)</f>
        <v>2024-04-04</v>
      </c>
      <c r="N47" s="163">
        <f>DATE(LEFT(M47,4),MID(M47,6,2),RIGHT(M47,2))</f>
        <v>45386</v>
      </c>
      <c r="O47" s="32" t="str">
        <f>MID(J47,12,5)</f>
        <v>14:11</v>
      </c>
      <c r="P47" s="32">
        <f>K47/H47</f>
        <v>5.5105590062111798</v>
      </c>
      <c r="Q47" s="168">
        <f t="shared" si="2"/>
        <v>5.187342939698256E-3</v>
      </c>
      <c r="AD47">
        <v>0</v>
      </c>
      <c r="AE47" s="160">
        <f t="shared" si="3"/>
        <v>0</v>
      </c>
      <c r="AF47" s="160" t="e">
        <f t="shared" si="0"/>
        <v>#N/A</v>
      </c>
    </row>
    <row r="48" spans="2:32" x14ac:dyDescent="0.25">
      <c r="B48" s="9" t="s">
        <v>3014</v>
      </c>
      <c r="D48" s="9">
        <v>116</v>
      </c>
      <c r="E48" s="9" t="s">
        <v>659</v>
      </c>
      <c r="F48" s="9" t="s">
        <v>3157</v>
      </c>
      <c r="I48" s="9">
        <v>6</v>
      </c>
      <c r="J48" s="9" t="s">
        <v>3300</v>
      </c>
      <c r="K48" s="7"/>
      <c r="L48" s="166">
        <f t="shared" si="1"/>
        <v>1.6419919246298789E-3</v>
      </c>
      <c r="M48" s="32" t="str">
        <f>LEFT(J48,10)</f>
        <v>2024-04-03</v>
      </c>
      <c r="N48" s="163">
        <f>DATE(LEFT(M48,4),MID(M48,6,2),RIGHT(M48,2))</f>
        <v>45385</v>
      </c>
      <c r="O48" s="32" t="str">
        <f>MID(J48,12,5)</f>
        <v>15:35</v>
      </c>
      <c r="P48" s="32" t="e">
        <f>K48/H48</f>
        <v>#DIV/0!</v>
      </c>
      <c r="Q48" s="168">
        <f t="shared" si="2"/>
        <v>5.187342939698256E-3</v>
      </c>
      <c r="AA48" t="s">
        <v>4505</v>
      </c>
      <c r="AB48" t="s">
        <v>4506</v>
      </c>
      <c r="AD48">
        <v>0</v>
      </c>
      <c r="AE48" s="160">
        <f t="shared" si="3"/>
        <v>0</v>
      </c>
      <c r="AF48" s="160" t="e">
        <f t="shared" si="0"/>
        <v>#N/A</v>
      </c>
    </row>
    <row r="49" spans="2:32" x14ac:dyDescent="0.25">
      <c r="B49" s="9" t="s">
        <v>3015</v>
      </c>
      <c r="D49" s="9">
        <v>254</v>
      </c>
      <c r="E49" s="9" t="s">
        <v>659</v>
      </c>
      <c r="F49" s="9" t="s">
        <v>3158</v>
      </c>
      <c r="I49" s="9">
        <v>40</v>
      </c>
      <c r="J49" s="9" t="s">
        <v>3301</v>
      </c>
      <c r="K49" s="7"/>
      <c r="L49" s="166">
        <f t="shared" si="1"/>
        <v>3.9569313593539705E-3</v>
      </c>
      <c r="M49" s="32" t="str">
        <f>LEFT(J49,10)</f>
        <v>2024-04-02</v>
      </c>
      <c r="N49" s="163">
        <f>DATE(LEFT(M49,4),MID(M49,6,2),RIGHT(M49,2))</f>
        <v>45384</v>
      </c>
      <c r="O49" s="32" t="str">
        <f>MID(J49,12,5)</f>
        <v>12:55</v>
      </c>
      <c r="P49" s="32" t="e">
        <f>K49/H49</f>
        <v>#DIV/0!</v>
      </c>
      <c r="Q49" s="168">
        <f t="shared" si="2"/>
        <v>5.187342939698256E-3</v>
      </c>
      <c r="AD49">
        <v>0</v>
      </c>
      <c r="AE49" s="160">
        <f t="shared" si="3"/>
        <v>0</v>
      </c>
      <c r="AF49" s="160" t="e">
        <f t="shared" si="0"/>
        <v>#N/A</v>
      </c>
    </row>
    <row r="50" spans="2:32" x14ac:dyDescent="0.25">
      <c r="B50" s="9" t="s">
        <v>3024</v>
      </c>
      <c r="D50" s="9">
        <v>242</v>
      </c>
      <c r="E50" s="9" t="s">
        <v>662</v>
      </c>
      <c r="F50" s="9" t="s">
        <v>3167</v>
      </c>
      <c r="I50" s="9">
        <v>10</v>
      </c>
      <c r="J50" s="9" t="s">
        <v>3310</v>
      </c>
      <c r="K50" s="7"/>
      <c r="L50" s="166">
        <f t="shared" si="1"/>
        <v>3.3916554508748318E-3</v>
      </c>
      <c r="M50" s="32" t="str">
        <f>LEFT(J50,10)</f>
        <v>2024-03-29</v>
      </c>
      <c r="N50" s="163">
        <f>DATE(LEFT(M50,4),MID(M50,6,2),RIGHT(M50,2))</f>
        <v>45380</v>
      </c>
      <c r="O50" s="32" t="str">
        <f>MID(J50,12,5)</f>
        <v>13:18</v>
      </c>
      <c r="P50" s="32" t="e">
        <f>K50/H50</f>
        <v>#DIV/0!</v>
      </c>
      <c r="Q50" s="168">
        <f t="shared" si="2"/>
        <v>5.187342939698256E-3</v>
      </c>
      <c r="AD50">
        <v>0</v>
      </c>
      <c r="AE50" s="160">
        <f t="shared" si="3"/>
        <v>0</v>
      </c>
      <c r="AF50" s="160" t="e">
        <f t="shared" si="0"/>
        <v>#N/A</v>
      </c>
    </row>
    <row r="51" spans="2:32" x14ac:dyDescent="0.25">
      <c r="B51" s="9" t="s">
        <v>3020</v>
      </c>
      <c r="D51" s="9">
        <v>139</v>
      </c>
      <c r="E51" s="9" t="s">
        <v>662</v>
      </c>
      <c r="F51" s="9" t="s">
        <v>3163</v>
      </c>
      <c r="I51" s="9">
        <v>4</v>
      </c>
      <c r="J51" s="9" t="s">
        <v>3306</v>
      </c>
      <c r="K51" s="7"/>
      <c r="L51" s="166">
        <f t="shared" si="1"/>
        <v>1.9246298788694481E-3</v>
      </c>
      <c r="M51" s="32" t="str">
        <f>LEFT(J51,10)</f>
        <v>2024-03-28</v>
      </c>
      <c r="N51" s="163">
        <f>DATE(LEFT(M51,4),MID(M51,6,2),RIGHT(M51,2))</f>
        <v>45379</v>
      </c>
      <c r="O51" s="32" t="str">
        <f>MID(J51,12,5)</f>
        <v>15:04</v>
      </c>
      <c r="P51" s="32" t="e">
        <f>K51/H51</f>
        <v>#DIV/0!</v>
      </c>
      <c r="Q51" s="168">
        <f t="shared" si="2"/>
        <v>5.187342939698256E-3</v>
      </c>
      <c r="AD51">
        <v>0</v>
      </c>
      <c r="AE51" s="160">
        <f t="shared" si="3"/>
        <v>0</v>
      </c>
      <c r="AF51" s="160" t="e">
        <f t="shared" si="0"/>
        <v>#N/A</v>
      </c>
    </row>
    <row r="52" spans="2:32" x14ac:dyDescent="0.25">
      <c r="B52" s="9" t="s">
        <v>3016</v>
      </c>
      <c r="D52" s="9">
        <v>163</v>
      </c>
      <c r="E52" s="9" t="s">
        <v>659</v>
      </c>
      <c r="F52" s="9" t="s">
        <v>3159</v>
      </c>
      <c r="I52" s="9">
        <v>12</v>
      </c>
      <c r="J52" s="9" t="s">
        <v>3302</v>
      </c>
      <c r="K52" s="7"/>
      <c r="L52" s="166">
        <f t="shared" si="1"/>
        <v>2.3553162853297443E-3</v>
      </c>
      <c r="M52" s="32" t="str">
        <f>LEFT(J52,10)</f>
        <v>2024-03-27</v>
      </c>
      <c r="N52" s="163">
        <f>DATE(LEFT(M52,4),MID(M52,6,2),RIGHT(M52,2))</f>
        <v>45378</v>
      </c>
      <c r="O52" s="32" t="str">
        <f>MID(J52,12,5)</f>
        <v>10:14</v>
      </c>
      <c r="P52" s="32" t="e">
        <f>K52/H52</f>
        <v>#DIV/0!</v>
      </c>
      <c r="Q52" s="168">
        <f t="shared" si="2"/>
        <v>5.187342939698256E-3</v>
      </c>
      <c r="AD52">
        <v>0</v>
      </c>
      <c r="AE52" s="160">
        <f t="shared" si="3"/>
        <v>0</v>
      </c>
      <c r="AF52" s="160" t="e">
        <f t="shared" si="0"/>
        <v>#N/A</v>
      </c>
    </row>
    <row r="53" spans="2:32" x14ac:dyDescent="0.25">
      <c r="B53" s="9" t="s">
        <v>3019</v>
      </c>
      <c r="D53" s="9">
        <v>156</v>
      </c>
      <c r="E53" s="9" t="s">
        <v>25</v>
      </c>
      <c r="F53" s="9" t="s">
        <v>3162</v>
      </c>
      <c r="G53" s="9">
        <v>39.914999999999999</v>
      </c>
      <c r="H53" s="9">
        <v>13484</v>
      </c>
      <c r="I53" s="9">
        <v>12</v>
      </c>
      <c r="J53" s="9" t="s">
        <v>3305</v>
      </c>
      <c r="K53" s="7">
        <v>338744</v>
      </c>
      <c r="L53" s="166">
        <f t="shared" si="1"/>
        <v>2.2611036339165546E-3</v>
      </c>
      <c r="M53" s="32" t="str">
        <f>LEFT(J53,10)</f>
        <v>2024-03-26</v>
      </c>
      <c r="N53" s="163">
        <f>DATE(LEFT(M53,4),MID(M53,6,2),RIGHT(M53,2))</f>
        <v>45377</v>
      </c>
      <c r="O53" s="32" t="str">
        <f>MID(J53,12,5)</f>
        <v>11:30</v>
      </c>
      <c r="P53" s="32">
        <f>K53/H53</f>
        <v>25.12192227825571</v>
      </c>
      <c r="Q53" s="168">
        <f t="shared" si="2"/>
        <v>5.187342939698256E-3</v>
      </c>
      <c r="AD53">
        <v>0</v>
      </c>
      <c r="AE53" s="160">
        <f t="shared" si="3"/>
        <v>0</v>
      </c>
      <c r="AF53" s="160" t="e">
        <f t="shared" si="0"/>
        <v>#N/A</v>
      </c>
    </row>
    <row r="54" spans="2:32" x14ac:dyDescent="0.25">
      <c r="B54" s="9" t="s">
        <v>3022</v>
      </c>
      <c r="D54" s="9">
        <v>2773</v>
      </c>
      <c r="E54" s="9" t="s">
        <v>659</v>
      </c>
      <c r="F54" s="9" t="s">
        <v>3165</v>
      </c>
      <c r="I54" s="9">
        <v>8</v>
      </c>
      <c r="J54" s="9" t="s">
        <v>3308</v>
      </c>
      <c r="K54" s="7"/>
      <c r="L54" s="166">
        <f t="shared" si="1"/>
        <v>3.7429340511440111E-2</v>
      </c>
      <c r="M54" s="32" t="str">
        <f>LEFT(J54,10)</f>
        <v>2024-03-25</v>
      </c>
      <c r="N54" s="163">
        <f>DATE(LEFT(M54,4),MID(M54,6,2),RIGHT(M54,2))</f>
        <v>45376</v>
      </c>
      <c r="O54" s="32" t="str">
        <f>MID(J54,12,5)</f>
        <v>18:22</v>
      </c>
      <c r="P54" s="32" t="e">
        <f>K54/H54</f>
        <v>#DIV/0!</v>
      </c>
      <c r="Q54" s="168">
        <f t="shared" si="2"/>
        <v>5.187342939698256E-3</v>
      </c>
      <c r="AD54">
        <v>0</v>
      </c>
      <c r="AE54" s="160">
        <f t="shared" si="3"/>
        <v>0</v>
      </c>
      <c r="AF54" s="160" t="e">
        <f t="shared" si="0"/>
        <v>#N/A</v>
      </c>
    </row>
    <row r="55" spans="2:32" x14ac:dyDescent="0.25">
      <c r="B55" s="9" t="s">
        <v>3017</v>
      </c>
      <c r="D55" s="9">
        <v>249</v>
      </c>
      <c r="E55" s="9" t="s">
        <v>662</v>
      </c>
      <c r="F55" s="9" t="s">
        <v>3160</v>
      </c>
      <c r="I55" s="9">
        <v>13</v>
      </c>
      <c r="J55" s="9" t="s">
        <v>3303</v>
      </c>
      <c r="K55" s="7"/>
      <c r="L55" s="166">
        <f t="shared" si="1"/>
        <v>3.5262449528936741E-3</v>
      </c>
      <c r="M55" s="32" t="str">
        <f>LEFT(J55,10)</f>
        <v>2024-03-23</v>
      </c>
      <c r="N55" s="163">
        <f>DATE(LEFT(M55,4),MID(M55,6,2),RIGHT(M55,2))</f>
        <v>45374</v>
      </c>
      <c r="O55" s="32" t="str">
        <f>MID(J55,12,5)</f>
        <v>11:04</v>
      </c>
      <c r="P55" s="32" t="e">
        <f>K55/H55</f>
        <v>#DIV/0!</v>
      </c>
      <c r="Q55" s="168">
        <f t="shared" si="2"/>
        <v>5.187342939698256E-3</v>
      </c>
      <c r="AD55">
        <v>0</v>
      </c>
      <c r="AE55" s="160">
        <f t="shared" si="3"/>
        <v>0</v>
      </c>
      <c r="AF55" s="160" t="e">
        <f t="shared" si="0"/>
        <v>#N/A</v>
      </c>
    </row>
    <row r="56" spans="2:32" x14ac:dyDescent="0.25">
      <c r="B56" s="9" t="s">
        <v>3021</v>
      </c>
      <c r="D56" s="9">
        <v>138</v>
      </c>
      <c r="E56" s="9" t="s">
        <v>25</v>
      </c>
      <c r="F56" s="9" t="s">
        <v>3164</v>
      </c>
      <c r="G56" s="9">
        <v>4.016</v>
      </c>
      <c r="H56" s="9">
        <v>972</v>
      </c>
      <c r="I56" s="9">
        <v>20</v>
      </c>
      <c r="J56" s="9" t="s">
        <v>3307</v>
      </c>
      <c r="K56" s="7">
        <v>4974</v>
      </c>
      <c r="L56" s="166">
        <f t="shared" si="1"/>
        <v>2.1265141318977119E-3</v>
      </c>
      <c r="M56" s="32" t="str">
        <f>LEFT(J56,10)</f>
        <v>2024-03-22</v>
      </c>
      <c r="N56" s="163">
        <f>DATE(LEFT(M56,4),MID(M56,6,2),RIGHT(M56,2))</f>
        <v>45373</v>
      </c>
      <c r="O56" s="32" t="str">
        <f>MID(J56,12,5)</f>
        <v>23:00</v>
      </c>
      <c r="P56" s="32">
        <f>K56/H56</f>
        <v>5.117283950617284</v>
      </c>
      <c r="Q56" s="168">
        <f t="shared" si="2"/>
        <v>5.187342939698256E-3</v>
      </c>
      <c r="AD56">
        <v>0</v>
      </c>
      <c r="AE56" s="160">
        <f t="shared" si="3"/>
        <v>0</v>
      </c>
      <c r="AF56" s="160" t="e">
        <f t="shared" si="0"/>
        <v>#N/A</v>
      </c>
    </row>
    <row r="57" spans="2:32" x14ac:dyDescent="0.25">
      <c r="B57" s="9" t="s">
        <v>3027</v>
      </c>
      <c r="D57" s="9">
        <v>107</v>
      </c>
      <c r="E57" s="9" t="s">
        <v>25</v>
      </c>
      <c r="F57" s="9" t="s">
        <v>3170</v>
      </c>
      <c r="G57" s="9">
        <v>44.4</v>
      </c>
      <c r="H57" s="9">
        <v>916</v>
      </c>
      <c r="I57" s="9">
        <v>8</v>
      </c>
      <c r="J57" s="9" t="s">
        <v>3313</v>
      </c>
      <c r="K57" s="7">
        <v>4495</v>
      </c>
      <c r="L57" s="166">
        <f t="shared" si="1"/>
        <v>1.5477792732166891E-3</v>
      </c>
      <c r="M57" s="32" t="str">
        <f>LEFT(J57,10)</f>
        <v>2024-03-21</v>
      </c>
      <c r="N57" s="163">
        <f>DATE(LEFT(M57,4),MID(M57,6,2),RIGHT(M57,2))</f>
        <v>45372</v>
      </c>
      <c r="O57" s="32" t="str">
        <f>MID(J57,12,5)</f>
        <v>11:09</v>
      </c>
      <c r="P57" s="32">
        <f>K57/H57</f>
        <v>4.9072052401746724</v>
      </c>
      <c r="Q57" s="168">
        <f t="shared" si="2"/>
        <v>5.187342939698256E-3</v>
      </c>
      <c r="AD57">
        <v>0</v>
      </c>
      <c r="AE57" s="160">
        <f t="shared" si="3"/>
        <v>0</v>
      </c>
      <c r="AF57" s="160" t="e">
        <f t="shared" si="0"/>
        <v>#N/A</v>
      </c>
    </row>
    <row r="58" spans="2:32" x14ac:dyDescent="0.25">
      <c r="B58" s="9" t="s">
        <v>3018</v>
      </c>
      <c r="D58" s="9">
        <v>299</v>
      </c>
      <c r="E58" s="9" t="s">
        <v>662</v>
      </c>
      <c r="F58" s="9" t="s">
        <v>3161</v>
      </c>
      <c r="I58" s="9">
        <v>4</v>
      </c>
      <c r="J58" s="9" t="s">
        <v>3304</v>
      </c>
      <c r="K58" s="7"/>
      <c r="L58" s="166">
        <f t="shared" si="1"/>
        <v>4.0780619111709287E-3</v>
      </c>
      <c r="M58" s="32" t="str">
        <f>LEFT(J58,10)</f>
        <v>2024-03-20</v>
      </c>
      <c r="N58" s="163">
        <f>DATE(LEFT(M58,4),MID(M58,6,2),RIGHT(M58,2))</f>
        <v>45371</v>
      </c>
      <c r="O58" s="32" t="str">
        <f>MID(J58,12,5)</f>
        <v>16:42</v>
      </c>
      <c r="P58" s="32" t="e">
        <f>K58/H58</f>
        <v>#DIV/0!</v>
      </c>
      <c r="Q58" s="168">
        <f t="shared" si="2"/>
        <v>5.187342939698256E-3</v>
      </c>
      <c r="AD58">
        <v>0</v>
      </c>
      <c r="AE58" s="160">
        <f t="shared" si="3"/>
        <v>0</v>
      </c>
      <c r="AF58" s="160" t="e">
        <f t="shared" si="0"/>
        <v>#N/A</v>
      </c>
    </row>
    <row r="59" spans="2:32" x14ac:dyDescent="0.25">
      <c r="B59" s="9" t="s">
        <v>3023</v>
      </c>
      <c r="D59" s="9">
        <v>114</v>
      </c>
      <c r="E59" s="9" t="s">
        <v>659</v>
      </c>
      <c r="F59" s="9" t="s">
        <v>3166</v>
      </c>
      <c r="I59" s="9">
        <v>2</v>
      </c>
      <c r="J59" s="9" t="s">
        <v>3309</v>
      </c>
      <c r="K59" s="7"/>
      <c r="L59" s="166">
        <f t="shared" si="1"/>
        <v>1.5612382234185733E-3</v>
      </c>
      <c r="M59" s="32" t="str">
        <f>LEFT(J59,10)</f>
        <v>2024-03-18</v>
      </c>
      <c r="N59" s="163">
        <f>DATE(LEFT(M59,4),MID(M59,6,2),RIGHT(M59,2))</f>
        <v>45369</v>
      </c>
      <c r="O59" s="32" t="str">
        <f>MID(J59,12,5)</f>
        <v>17:53</v>
      </c>
      <c r="P59" s="32" t="e">
        <f>K59/H59</f>
        <v>#DIV/0!</v>
      </c>
      <c r="Q59" s="168">
        <f t="shared" si="2"/>
        <v>5.187342939698256E-3</v>
      </c>
      <c r="AD59">
        <v>0</v>
      </c>
      <c r="AE59" s="160">
        <f t="shared" si="3"/>
        <v>0</v>
      </c>
      <c r="AF59" s="160" t="e">
        <f t="shared" si="0"/>
        <v>#N/A</v>
      </c>
    </row>
    <row r="60" spans="2:32" x14ac:dyDescent="0.25">
      <c r="B60" s="9" t="s">
        <v>3025</v>
      </c>
      <c r="D60" s="9">
        <v>191</v>
      </c>
      <c r="E60" s="9" t="s">
        <v>25</v>
      </c>
      <c r="F60" s="9" t="s">
        <v>3168</v>
      </c>
      <c r="G60" s="9">
        <v>6.1980000000000004</v>
      </c>
      <c r="H60" s="9">
        <v>1880</v>
      </c>
      <c r="I60" s="9">
        <v>14</v>
      </c>
      <c r="J60" s="9" t="s">
        <v>3311</v>
      </c>
      <c r="K60" s="7">
        <v>7433</v>
      </c>
      <c r="L60" s="166">
        <f t="shared" si="1"/>
        <v>2.7590847913862718E-3</v>
      </c>
      <c r="M60" s="32" t="str">
        <f>LEFT(J60,10)</f>
        <v>2024-03-17</v>
      </c>
      <c r="N60" s="163">
        <f>DATE(LEFT(M60,4),MID(M60,6,2),RIGHT(M60,2))</f>
        <v>45368</v>
      </c>
      <c r="O60" s="32" t="str">
        <f>MID(J60,12,5)</f>
        <v>18:32</v>
      </c>
      <c r="P60" s="32">
        <f>K60/H60</f>
        <v>3.9537234042553191</v>
      </c>
      <c r="Q60" s="168">
        <f t="shared" si="2"/>
        <v>5.187342939698256E-3</v>
      </c>
      <c r="AD60">
        <v>0</v>
      </c>
      <c r="AE60" s="160">
        <f t="shared" si="3"/>
        <v>0</v>
      </c>
      <c r="AF60" s="160" t="e">
        <f t="shared" si="0"/>
        <v>#N/A</v>
      </c>
    </row>
    <row r="61" spans="2:32" x14ac:dyDescent="0.25">
      <c r="B61" s="9" t="s">
        <v>3026</v>
      </c>
      <c r="D61" s="9">
        <v>77</v>
      </c>
      <c r="E61" s="9" t="s">
        <v>25</v>
      </c>
      <c r="F61" s="9" t="s">
        <v>3169</v>
      </c>
      <c r="G61" s="9">
        <v>4.0389999999999997</v>
      </c>
      <c r="H61" s="9">
        <v>597</v>
      </c>
      <c r="I61" s="9">
        <v>7</v>
      </c>
      <c r="J61" s="9" t="s">
        <v>3312</v>
      </c>
      <c r="K61" s="7">
        <v>3625</v>
      </c>
      <c r="L61" s="166">
        <f t="shared" si="1"/>
        <v>1.1305518169582773E-3</v>
      </c>
      <c r="M61" s="32" t="str">
        <f>LEFT(J61,10)</f>
        <v>2024-03-15</v>
      </c>
      <c r="N61" s="163">
        <f>DATE(LEFT(M61,4),MID(M61,6,2),RIGHT(M61,2))</f>
        <v>45366</v>
      </c>
      <c r="O61" s="32" t="str">
        <f>MID(J61,12,5)</f>
        <v>15:05</v>
      </c>
      <c r="P61" s="32">
        <f>K61/H61</f>
        <v>6.0720268006700167</v>
      </c>
      <c r="Q61" s="168">
        <f t="shared" si="2"/>
        <v>5.187342939698256E-3</v>
      </c>
      <c r="AD61">
        <v>0</v>
      </c>
      <c r="AE61" s="160">
        <f t="shared" si="3"/>
        <v>0</v>
      </c>
      <c r="AF61" s="160" t="e">
        <f t="shared" si="0"/>
        <v>#N/A</v>
      </c>
    </row>
    <row r="62" spans="2:32" x14ac:dyDescent="0.25">
      <c r="B62" s="131" t="s">
        <v>3038</v>
      </c>
      <c r="D62" s="9">
        <v>1938</v>
      </c>
      <c r="E62" s="9" t="s">
        <v>4503</v>
      </c>
      <c r="F62" s="9" t="s">
        <v>3181</v>
      </c>
      <c r="G62" s="9">
        <v>33.921999999999997</v>
      </c>
      <c r="H62" s="9">
        <v>12161</v>
      </c>
      <c r="I62" s="9">
        <v>60</v>
      </c>
      <c r="J62" s="9" t="s">
        <v>3324</v>
      </c>
      <c r="K62" s="7">
        <v>107355</v>
      </c>
      <c r="L62" s="166">
        <f t="shared" si="1"/>
        <v>2.6890982503364736E-2</v>
      </c>
      <c r="M62" s="32" t="str">
        <f>LEFT(J62,10)</f>
        <v>2024-03-15</v>
      </c>
      <c r="N62" s="163">
        <f>DATE(LEFT(M62,4),MID(M62,6,2),RIGHT(M62,2))</f>
        <v>45366</v>
      </c>
      <c r="O62" s="32" t="str">
        <f>MID(J62,12,5)</f>
        <v>11:43</v>
      </c>
      <c r="P62" s="32">
        <f>K62/H62</f>
        <v>8.8278102129759066</v>
      </c>
      <c r="Q62" s="168">
        <f t="shared" si="2"/>
        <v>5.187342939698256E-3</v>
      </c>
      <c r="AD62">
        <v>1</v>
      </c>
      <c r="AE62" s="160">
        <f t="shared" si="3"/>
        <v>2.6890982503364736E-2</v>
      </c>
      <c r="AF62" s="160">
        <f t="shared" si="0"/>
        <v>2.6890982503364736E-2</v>
      </c>
    </row>
    <row r="63" spans="2:32" x14ac:dyDescent="0.25">
      <c r="B63" s="9" t="s">
        <v>3033</v>
      </c>
      <c r="D63" s="9">
        <v>139</v>
      </c>
      <c r="E63" s="9" t="s">
        <v>659</v>
      </c>
      <c r="F63" s="9" t="s">
        <v>3176</v>
      </c>
      <c r="I63" s="9">
        <v>9</v>
      </c>
      <c r="J63" s="9" t="s">
        <v>3319</v>
      </c>
      <c r="K63" s="7"/>
      <c r="L63" s="166">
        <f t="shared" si="1"/>
        <v>1.9919246298788695E-3</v>
      </c>
      <c r="M63" s="32" t="str">
        <f>LEFT(J63,10)</f>
        <v>2024-03-14</v>
      </c>
      <c r="N63" s="163">
        <f>DATE(LEFT(M63,4),MID(M63,6,2),RIGHT(M63,2))</f>
        <v>45365</v>
      </c>
      <c r="O63" s="32" t="str">
        <f>MID(J63,12,5)</f>
        <v>12:47</v>
      </c>
      <c r="P63" s="32" t="e">
        <f>K63/H63</f>
        <v>#DIV/0!</v>
      </c>
      <c r="Q63" s="168">
        <f t="shared" si="2"/>
        <v>5.187342939698256E-3</v>
      </c>
      <c r="AD63">
        <v>0</v>
      </c>
      <c r="AE63" s="160">
        <f t="shared" si="3"/>
        <v>0</v>
      </c>
      <c r="AF63" s="160" t="e">
        <f t="shared" si="0"/>
        <v>#N/A</v>
      </c>
    </row>
    <row r="64" spans="2:32" x14ac:dyDescent="0.25">
      <c r="B64" s="9" t="s">
        <v>3035</v>
      </c>
      <c r="D64" s="9">
        <v>107</v>
      </c>
      <c r="E64" s="9" t="s">
        <v>662</v>
      </c>
      <c r="F64" s="9" t="s">
        <v>3178</v>
      </c>
      <c r="I64" s="9">
        <v>4</v>
      </c>
      <c r="J64" s="9" t="s">
        <v>3321</v>
      </c>
      <c r="K64" s="7"/>
      <c r="L64" s="166">
        <f t="shared" si="1"/>
        <v>1.4939434724091521E-3</v>
      </c>
      <c r="M64" s="32" t="str">
        <f>LEFT(J64,10)</f>
        <v>2024-03-13</v>
      </c>
      <c r="N64" s="163">
        <f>DATE(LEFT(M64,4),MID(M64,6,2),RIGHT(M64,2))</f>
        <v>45364</v>
      </c>
      <c r="O64" s="32" t="str">
        <f>MID(J64,12,5)</f>
        <v>17:22</v>
      </c>
      <c r="P64" s="32" t="e">
        <f>K64/H64</f>
        <v>#DIV/0!</v>
      </c>
      <c r="Q64" s="168">
        <f t="shared" si="2"/>
        <v>5.187342939698256E-3</v>
      </c>
      <c r="AD64">
        <v>0</v>
      </c>
      <c r="AE64" s="160">
        <f t="shared" si="3"/>
        <v>0</v>
      </c>
      <c r="AF64" s="160" t="e">
        <f t="shared" si="0"/>
        <v>#N/A</v>
      </c>
    </row>
    <row r="65" spans="2:32" x14ac:dyDescent="0.25">
      <c r="B65" s="9" t="s">
        <v>3032</v>
      </c>
      <c r="D65" s="9">
        <v>134</v>
      </c>
      <c r="E65" s="9" t="s">
        <v>662</v>
      </c>
      <c r="F65" s="9" t="s">
        <v>3175</v>
      </c>
      <c r="I65" s="9">
        <v>10</v>
      </c>
      <c r="J65" s="9" t="s">
        <v>3318</v>
      </c>
      <c r="K65" s="7"/>
      <c r="L65" s="166">
        <f t="shared" si="1"/>
        <v>1.9380888290713323E-3</v>
      </c>
      <c r="M65" s="32" t="str">
        <f>LEFT(J65,10)</f>
        <v>2024-03-12</v>
      </c>
      <c r="N65" s="163">
        <f>DATE(LEFT(M65,4),MID(M65,6,2),RIGHT(M65,2))</f>
        <v>45363</v>
      </c>
      <c r="O65" s="32" t="str">
        <f>MID(J65,12,5)</f>
        <v>18:26</v>
      </c>
      <c r="P65" s="32" t="e">
        <f>K65/H65</f>
        <v>#DIV/0!</v>
      </c>
      <c r="Q65" s="168">
        <f t="shared" si="2"/>
        <v>5.187342939698256E-3</v>
      </c>
      <c r="AD65">
        <v>0</v>
      </c>
      <c r="AE65" s="160">
        <f t="shared" si="3"/>
        <v>0</v>
      </c>
      <c r="AF65" s="160" t="e">
        <f t="shared" si="0"/>
        <v>#N/A</v>
      </c>
    </row>
    <row r="66" spans="2:32" x14ac:dyDescent="0.25">
      <c r="B66" s="131" t="s">
        <v>3039</v>
      </c>
      <c r="D66" s="145">
        <v>-1</v>
      </c>
      <c r="E66" s="9" t="s">
        <v>25</v>
      </c>
      <c r="F66" s="9" t="s">
        <v>3182</v>
      </c>
      <c r="G66" s="9">
        <v>20</v>
      </c>
      <c r="H66" s="9">
        <v>1996</v>
      </c>
      <c r="I66" s="9">
        <v>2</v>
      </c>
      <c r="J66" s="9" t="s">
        <v>3325</v>
      </c>
      <c r="K66" s="7">
        <v>12734</v>
      </c>
      <c r="L66" s="166">
        <f t="shared" si="1"/>
        <v>1.3458950201884253E-5</v>
      </c>
      <c r="M66" s="32" t="str">
        <f>LEFT(J66,10)</f>
        <v>2024-03-11</v>
      </c>
      <c r="N66" s="163">
        <f>DATE(LEFT(M66,4),MID(M66,6,2),RIGHT(M66,2))</f>
        <v>45362</v>
      </c>
      <c r="O66" s="32" t="str">
        <f>MID(J66,12,5)</f>
        <v>18:25</v>
      </c>
      <c r="P66" s="32">
        <f>K66/H66</f>
        <v>6.3797595190380765</v>
      </c>
      <c r="Q66" s="168">
        <f t="shared" si="2"/>
        <v>5.187342939698256E-3</v>
      </c>
      <c r="AD66">
        <v>1</v>
      </c>
      <c r="AE66" s="160">
        <f t="shared" si="3"/>
        <v>1.3458950201884253E-5</v>
      </c>
      <c r="AF66" s="160">
        <f t="shared" si="0"/>
        <v>1.3458950201884253E-5</v>
      </c>
    </row>
    <row r="67" spans="2:32" x14ac:dyDescent="0.25">
      <c r="B67" s="131" t="s">
        <v>3037</v>
      </c>
      <c r="D67" s="9">
        <v>763</v>
      </c>
      <c r="E67" s="9" t="s">
        <v>25</v>
      </c>
      <c r="F67" s="132" t="s">
        <v>3180</v>
      </c>
      <c r="G67" s="9">
        <v>48.7</v>
      </c>
      <c r="H67" s="9">
        <v>31951</v>
      </c>
      <c r="I67" s="9">
        <v>62</v>
      </c>
      <c r="J67" s="9" t="s">
        <v>3323</v>
      </c>
      <c r="K67" s="7">
        <v>146871</v>
      </c>
      <c r="L67" s="166">
        <f t="shared" ref="L67:L130" si="4">((D67+I67)/$W$2)*100%</f>
        <v>1.1103633916554509E-2</v>
      </c>
      <c r="M67" s="32" t="str">
        <f>LEFT(J67,10)</f>
        <v>2024-03-11</v>
      </c>
      <c r="N67" s="163">
        <f>DATE(LEFT(M67,4),MID(M67,6,2),RIGHT(M67,2))</f>
        <v>45362</v>
      </c>
      <c r="O67" s="32" t="str">
        <f>MID(J67,12,5)</f>
        <v>15:25</v>
      </c>
      <c r="P67" s="32">
        <f>K67/H67</f>
        <v>4.5967575349754313</v>
      </c>
      <c r="Q67" s="168">
        <f t="shared" ref="Q67:Q130" si="5">$S$2</f>
        <v>5.187342939698256E-3</v>
      </c>
      <c r="AD67">
        <v>1</v>
      </c>
      <c r="AE67" s="160">
        <f t="shared" ref="AE67:AE130" si="6">AD67*L67</f>
        <v>1.1103633916554509E-2</v>
      </c>
      <c r="AF67" s="160">
        <f t="shared" ref="AF67:AF130" si="7">IF(NOT(AE67=0),AE67,NA())</f>
        <v>1.1103633916554509E-2</v>
      </c>
    </row>
    <row r="68" spans="2:32" x14ac:dyDescent="0.25">
      <c r="B68" s="9" t="s">
        <v>3031</v>
      </c>
      <c r="D68" s="9">
        <v>178</v>
      </c>
      <c r="E68" s="9" t="s">
        <v>662</v>
      </c>
      <c r="F68" s="9" t="s">
        <v>3174</v>
      </c>
      <c r="I68" s="9">
        <v>2</v>
      </c>
      <c r="J68" s="9" t="s">
        <v>3317</v>
      </c>
      <c r="K68" s="7"/>
      <c r="L68" s="166">
        <f t="shared" si="4"/>
        <v>2.4226110363391655E-3</v>
      </c>
      <c r="M68" s="32" t="str">
        <f>LEFT(J68,10)</f>
        <v>2024-03-09</v>
      </c>
      <c r="N68" s="163">
        <f>DATE(LEFT(M68,4),MID(M68,6,2),RIGHT(M68,2))</f>
        <v>45360</v>
      </c>
      <c r="O68" s="32" t="str">
        <f>MID(J68,12,5)</f>
        <v>13:44</v>
      </c>
      <c r="P68" s="32" t="e">
        <f>K68/H68</f>
        <v>#DIV/0!</v>
      </c>
      <c r="Q68" s="168">
        <f t="shared" si="5"/>
        <v>5.187342939698256E-3</v>
      </c>
      <c r="AD68">
        <v>0</v>
      </c>
      <c r="AE68" s="160">
        <f t="shared" si="6"/>
        <v>0</v>
      </c>
      <c r="AF68" s="160" t="e">
        <f t="shared" si="7"/>
        <v>#N/A</v>
      </c>
    </row>
    <row r="69" spans="2:32" x14ac:dyDescent="0.25">
      <c r="B69" s="9" t="s">
        <v>3029</v>
      </c>
      <c r="D69" s="9">
        <v>1123</v>
      </c>
      <c r="E69" s="9" t="s">
        <v>25</v>
      </c>
      <c r="F69" s="9" t="s">
        <v>3172</v>
      </c>
      <c r="G69" s="9">
        <v>57.679000000000002</v>
      </c>
      <c r="H69" s="9">
        <v>11713</v>
      </c>
      <c r="I69" s="9">
        <v>7</v>
      </c>
      <c r="J69" s="9" t="s">
        <v>3315</v>
      </c>
      <c r="K69" s="7">
        <v>42554</v>
      </c>
      <c r="L69" s="166">
        <f t="shared" si="4"/>
        <v>1.5208613728129206E-2</v>
      </c>
      <c r="M69" s="32" t="str">
        <f>LEFT(J69,10)</f>
        <v>2024-03-08</v>
      </c>
      <c r="N69" s="163">
        <f>DATE(LEFT(M69,4),MID(M69,6,2),RIGHT(M69,2))</f>
        <v>45359</v>
      </c>
      <c r="O69" s="32" t="str">
        <f>MID(J69,12,5)</f>
        <v>12:21</v>
      </c>
      <c r="P69" s="32">
        <f>K69/H69</f>
        <v>3.6330572867753776</v>
      </c>
      <c r="Q69" s="168">
        <f t="shared" si="5"/>
        <v>5.187342939698256E-3</v>
      </c>
      <c r="AD69">
        <v>0</v>
      </c>
      <c r="AE69" s="160">
        <f t="shared" si="6"/>
        <v>0</v>
      </c>
      <c r="AF69" s="160" t="e">
        <f t="shared" si="7"/>
        <v>#N/A</v>
      </c>
    </row>
    <row r="70" spans="2:32" x14ac:dyDescent="0.25">
      <c r="B70" s="9" t="s">
        <v>3028</v>
      </c>
      <c r="D70" s="9">
        <v>153</v>
      </c>
      <c r="E70" s="9" t="s">
        <v>25</v>
      </c>
      <c r="F70" s="9" t="s">
        <v>3171</v>
      </c>
      <c r="G70" s="9">
        <v>37.220999999999997</v>
      </c>
      <c r="H70" s="9">
        <v>12040</v>
      </c>
      <c r="I70" s="9">
        <v>42</v>
      </c>
      <c r="J70" s="9" t="s">
        <v>3314</v>
      </c>
      <c r="K70" s="7">
        <v>128763</v>
      </c>
      <c r="L70" s="166">
        <f t="shared" si="4"/>
        <v>2.6244952893674295E-3</v>
      </c>
      <c r="M70" s="32" t="str">
        <f>LEFT(J70,10)</f>
        <v>2024-03-08</v>
      </c>
      <c r="N70" s="163">
        <f>DATE(LEFT(M70,4),MID(M70,6,2),RIGHT(M70,2))</f>
        <v>45359</v>
      </c>
      <c r="O70" s="32" t="str">
        <f>MID(J70,12,5)</f>
        <v>09:56</v>
      </c>
      <c r="P70" s="32">
        <f>K70/H70</f>
        <v>10.694601328903655</v>
      </c>
      <c r="Q70" s="168">
        <f t="shared" si="5"/>
        <v>5.187342939698256E-3</v>
      </c>
      <c r="AD70">
        <v>0</v>
      </c>
      <c r="AE70" s="160">
        <f t="shared" si="6"/>
        <v>0</v>
      </c>
      <c r="AF70" s="160" t="e">
        <f t="shared" si="7"/>
        <v>#N/A</v>
      </c>
    </row>
    <row r="71" spans="2:32" x14ac:dyDescent="0.25">
      <c r="B71" s="9" t="s">
        <v>3030</v>
      </c>
      <c r="D71" s="9">
        <v>89</v>
      </c>
      <c r="E71" s="9" t="s">
        <v>659</v>
      </c>
      <c r="F71" s="9" t="s">
        <v>3173</v>
      </c>
      <c r="I71" s="9">
        <v>2</v>
      </c>
      <c r="J71" s="9" t="s">
        <v>3316</v>
      </c>
      <c r="K71" s="7"/>
      <c r="L71" s="166">
        <f t="shared" si="4"/>
        <v>1.224764468371467E-3</v>
      </c>
      <c r="M71" s="32" t="str">
        <f>LEFT(J71,10)</f>
        <v>2024-03-08</v>
      </c>
      <c r="N71" s="163">
        <f>DATE(LEFT(M71,4),MID(M71,6,2),RIGHT(M71,2))</f>
        <v>45359</v>
      </c>
      <c r="O71" s="32" t="str">
        <f>MID(J71,12,5)</f>
        <v>09:24</v>
      </c>
      <c r="P71" s="32" t="e">
        <f>K71/H71</f>
        <v>#DIV/0!</v>
      </c>
      <c r="Q71" s="168">
        <f t="shared" si="5"/>
        <v>5.187342939698256E-3</v>
      </c>
      <c r="AD71">
        <v>0</v>
      </c>
      <c r="AE71" s="160">
        <f t="shared" si="6"/>
        <v>0</v>
      </c>
      <c r="AF71" s="160" t="e">
        <f t="shared" si="7"/>
        <v>#N/A</v>
      </c>
    </row>
    <row r="72" spans="2:32" x14ac:dyDescent="0.25">
      <c r="B72" s="131" t="s">
        <v>3036</v>
      </c>
      <c r="D72" s="145">
        <v>-1</v>
      </c>
      <c r="E72" s="9" t="s">
        <v>25</v>
      </c>
      <c r="F72" s="132" t="s">
        <v>3179</v>
      </c>
      <c r="G72" s="9">
        <v>29.233000000000001</v>
      </c>
      <c r="H72" s="9">
        <v>131802</v>
      </c>
      <c r="I72" s="9">
        <v>14</v>
      </c>
      <c r="J72" s="9" t="s">
        <v>3322</v>
      </c>
      <c r="K72" s="7">
        <v>1269468</v>
      </c>
      <c r="L72" s="166">
        <f t="shared" si="4"/>
        <v>1.7496635262449528E-4</v>
      </c>
      <c r="M72" s="32" t="str">
        <f>LEFT(J72,10)</f>
        <v>2024-03-07</v>
      </c>
      <c r="N72" s="163">
        <f>DATE(LEFT(M72,4),MID(M72,6,2),RIGHT(M72,2))</f>
        <v>45358</v>
      </c>
      <c r="O72" s="32" t="str">
        <f>MID(J72,12,5)</f>
        <v>17:04</v>
      </c>
      <c r="P72" s="32">
        <f>K72/H72</f>
        <v>9.6316292620749309</v>
      </c>
      <c r="Q72" s="168">
        <f t="shared" si="5"/>
        <v>5.187342939698256E-3</v>
      </c>
      <c r="AD72">
        <v>1</v>
      </c>
      <c r="AE72" s="160">
        <f t="shared" si="6"/>
        <v>1.7496635262449528E-4</v>
      </c>
      <c r="AF72" s="160">
        <f t="shared" si="7"/>
        <v>1.7496635262449528E-4</v>
      </c>
    </row>
    <row r="73" spans="2:32" x14ac:dyDescent="0.25">
      <c r="B73" s="9" t="s">
        <v>3034</v>
      </c>
      <c r="D73" s="9">
        <v>350</v>
      </c>
      <c r="E73" s="9" t="s">
        <v>662</v>
      </c>
      <c r="F73" s="9" t="s">
        <v>3177</v>
      </c>
      <c r="I73" s="9">
        <v>12</v>
      </c>
      <c r="J73" s="9" t="s">
        <v>3320</v>
      </c>
      <c r="K73" s="7"/>
      <c r="L73" s="166">
        <f t="shared" si="4"/>
        <v>4.8721399730820994E-3</v>
      </c>
      <c r="M73" s="32" t="str">
        <f>LEFT(J73,10)</f>
        <v>2024-03-07</v>
      </c>
      <c r="N73" s="163">
        <f>DATE(LEFT(M73,4),MID(M73,6,2),RIGHT(M73,2))</f>
        <v>45358</v>
      </c>
      <c r="O73" s="32" t="str">
        <f>MID(J73,12,5)</f>
        <v>13:06</v>
      </c>
      <c r="P73" s="32" t="e">
        <f>K73/H73</f>
        <v>#DIV/0!</v>
      </c>
      <c r="Q73" s="168">
        <f t="shared" si="5"/>
        <v>5.187342939698256E-3</v>
      </c>
      <c r="AD73">
        <v>0</v>
      </c>
      <c r="AE73" s="160">
        <f t="shared" si="6"/>
        <v>0</v>
      </c>
      <c r="AF73" s="160" t="e">
        <f t="shared" si="7"/>
        <v>#N/A</v>
      </c>
    </row>
    <row r="74" spans="2:32" x14ac:dyDescent="0.25">
      <c r="B74" s="9" t="s">
        <v>3046</v>
      </c>
      <c r="D74" s="9">
        <v>142</v>
      </c>
      <c r="E74" s="9" t="s">
        <v>662</v>
      </c>
      <c r="F74" s="9" t="s">
        <v>3189</v>
      </c>
      <c r="I74" s="9">
        <v>5</v>
      </c>
      <c r="J74" s="9" t="s">
        <v>3332</v>
      </c>
      <c r="K74" s="7"/>
      <c r="L74" s="166">
        <f t="shared" si="4"/>
        <v>1.9784656796769853E-3</v>
      </c>
      <c r="M74" s="32" t="str">
        <f>LEFT(J74,10)</f>
        <v>2024-03-06</v>
      </c>
      <c r="N74" s="163">
        <f>DATE(LEFT(M74,4),MID(M74,6,2),RIGHT(M74,2))</f>
        <v>45357</v>
      </c>
      <c r="O74" s="32" t="str">
        <f>MID(J74,12,5)</f>
        <v>18:24</v>
      </c>
      <c r="P74" s="32" t="e">
        <f>K74/H74</f>
        <v>#DIV/0!</v>
      </c>
      <c r="Q74" s="168">
        <f t="shared" si="5"/>
        <v>5.187342939698256E-3</v>
      </c>
      <c r="AD74">
        <v>0</v>
      </c>
      <c r="AE74" s="160">
        <f t="shared" si="6"/>
        <v>0</v>
      </c>
      <c r="AF74" s="160" t="e">
        <f t="shared" si="7"/>
        <v>#N/A</v>
      </c>
    </row>
    <row r="75" spans="2:32" x14ac:dyDescent="0.25">
      <c r="B75" s="9" t="s">
        <v>3040</v>
      </c>
      <c r="D75" s="9">
        <v>396</v>
      </c>
      <c r="E75" s="9" t="s">
        <v>25</v>
      </c>
      <c r="F75" s="9" t="s">
        <v>3183</v>
      </c>
      <c r="G75" s="9">
        <v>43.682000000000002</v>
      </c>
      <c r="H75" s="9">
        <v>17459</v>
      </c>
      <c r="I75" s="9">
        <v>80</v>
      </c>
      <c r="J75" s="9" t="s">
        <v>3326</v>
      </c>
      <c r="K75" s="7">
        <v>75646</v>
      </c>
      <c r="L75" s="166">
        <f t="shared" si="4"/>
        <v>6.406460296096904E-3</v>
      </c>
      <c r="M75" s="32" t="str">
        <f>LEFT(J75,10)</f>
        <v>2024-03-06</v>
      </c>
      <c r="N75" s="163">
        <f>DATE(LEFT(M75,4),MID(M75,6,2),RIGHT(M75,2))</f>
        <v>45357</v>
      </c>
      <c r="O75" s="32" t="str">
        <f>MID(J75,12,5)</f>
        <v>17:49</v>
      </c>
      <c r="P75" s="32">
        <f>K75/H75</f>
        <v>4.3327796551921649</v>
      </c>
      <c r="Q75" s="168">
        <f t="shared" si="5"/>
        <v>5.187342939698256E-3</v>
      </c>
      <c r="AD75">
        <v>0</v>
      </c>
      <c r="AE75" s="160">
        <f t="shared" si="6"/>
        <v>0</v>
      </c>
      <c r="AF75" s="160" t="e">
        <f t="shared" si="7"/>
        <v>#N/A</v>
      </c>
    </row>
    <row r="76" spans="2:32" x14ac:dyDescent="0.25">
      <c r="B76" s="9" t="s">
        <v>3044</v>
      </c>
      <c r="D76" s="9">
        <v>148</v>
      </c>
      <c r="E76" s="9" t="s">
        <v>662</v>
      </c>
      <c r="F76" s="9" t="s">
        <v>3187</v>
      </c>
      <c r="I76" s="9">
        <v>10</v>
      </c>
      <c r="J76" s="9" t="s">
        <v>3330</v>
      </c>
      <c r="K76" s="7"/>
      <c r="L76" s="166">
        <f t="shared" si="4"/>
        <v>2.1265141318977119E-3</v>
      </c>
      <c r="M76" s="32" t="str">
        <f>LEFT(J76,10)</f>
        <v>2024-03-05</v>
      </c>
      <c r="N76" s="163">
        <f>DATE(LEFT(M76,4),MID(M76,6,2),RIGHT(M76,2))</f>
        <v>45356</v>
      </c>
      <c r="O76" s="32" t="str">
        <f>MID(J76,12,5)</f>
        <v>13:21</v>
      </c>
      <c r="P76" s="32" t="e">
        <f>K76/H76</f>
        <v>#DIV/0!</v>
      </c>
      <c r="Q76" s="168">
        <f t="shared" si="5"/>
        <v>5.187342939698256E-3</v>
      </c>
      <c r="AD76">
        <v>0</v>
      </c>
      <c r="AE76" s="160">
        <f t="shared" si="6"/>
        <v>0</v>
      </c>
      <c r="AF76" s="160" t="e">
        <f t="shared" si="7"/>
        <v>#N/A</v>
      </c>
    </row>
    <row r="77" spans="2:32" x14ac:dyDescent="0.25">
      <c r="B77" s="9" t="s">
        <v>3045</v>
      </c>
      <c r="D77" s="9">
        <v>495</v>
      </c>
      <c r="E77" s="9" t="s">
        <v>662</v>
      </c>
      <c r="F77" s="9" t="s">
        <v>3188</v>
      </c>
      <c r="I77" s="9">
        <v>11</v>
      </c>
      <c r="J77" s="9" t="s">
        <v>3331</v>
      </c>
      <c r="K77" s="7"/>
      <c r="L77" s="166">
        <f t="shared" si="4"/>
        <v>6.810228802153432E-3</v>
      </c>
      <c r="M77" s="32" t="str">
        <f>LEFT(J77,10)</f>
        <v>2024-03-03</v>
      </c>
      <c r="N77" s="163">
        <f>DATE(LEFT(M77,4),MID(M77,6,2),RIGHT(M77,2))</f>
        <v>45354</v>
      </c>
      <c r="O77" s="32" t="str">
        <f>MID(J77,12,5)</f>
        <v>16:10</v>
      </c>
      <c r="P77" s="32" t="e">
        <f>K77/H77</f>
        <v>#DIV/0!</v>
      </c>
      <c r="Q77" s="168">
        <f t="shared" si="5"/>
        <v>5.187342939698256E-3</v>
      </c>
      <c r="AD77">
        <v>0</v>
      </c>
      <c r="AE77" s="160">
        <f t="shared" si="6"/>
        <v>0</v>
      </c>
      <c r="AF77" s="160" t="e">
        <f t="shared" si="7"/>
        <v>#N/A</v>
      </c>
    </row>
    <row r="78" spans="2:32" x14ac:dyDescent="0.25">
      <c r="B78" s="9" t="s">
        <v>3041</v>
      </c>
      <c r="D78" s="9">
        <v>109</v>
      </c>
      <c r="E78" s="9" t="s">
        <v>25</v>
      </c>
      <c r="F78" s="9" t="s">
        <v>3184</v>
      </c>
      <c r="G78" s="9">
        <v>5</v>
      </c>
      <c r="H78" s="9">
        <v>813</v>
      </c>
      <c r="I78" s="9">
        <v>8</v>
      </c>
      <c r="J78" s="9" t="s">
        <v>3327</v>
      </c>
      <c r="K78" s="7">
        <v>4619</v>
      </c>
      <c r="L78" s="166">
        <f t="shared" si="4"/>
        <v>1.5746971736204575E-3</v>
      </c>
      <c r="M78" s="32" t="str">
        <f>LEFT(J78,10)</f>
        <v>2024-03-01</v>
      </c>
      <c r="N78" s="163">
        <f>DATE(LEFT(M78,4),MID(M78,6,2),RIGHT(M78,2))</f>
        <v>45352</v>
      </c>
      <c r="O78" s="32" t="str">
        <f>MID(J78,12,5)</f>
        <v>17:50</v>
      </c>
      <c r="P78" s="32">
        <f>K78/H78</f>
        <v>5.6814268142681428</v>
      </c>
      <c r="Q78" s="168">
        <f t="shared" si="5"/>
        <v>5.187342939698256E-3</v>
      </c>
      <c r="AD78">
        <v>0</v>
      </c>
      <c r="AE78" s="160">
        <f t="shared" si="6"/>
        <v>0</v>
      </c>
      <c r="AF78" s="160" t="e">
        <f t="shared" si="7"/>
        <v>#N/A</v>
      </c>
    </row>
    <row r="79" spans="2:32" x14ac:dyDescent="0.25">
      <c r="B79" s="9" t="s">
        <v>3048</v>
      </c>
      <c r="D79" s="9">
        <v>159</v>
      </c>
      <c r="E79" s="9" t="s">
        <v>662</v>
      </c>
      <c r="F79" s="9" t="s">
        <v>3191</v>
      </c>
      <c r="I79" s="9">
        <v>8</v>
      </c>
      <c r="J79" s="9" t="s">
        <v>3334</v>
      </c>
      <c r="K79" s="7"/>
      <c r="L79" s="166">
        <f t="shared" si="4"/>
        <v>2.2476446837146704E-3</v>
      </c>
      <c r="M79" s="32" t="str">
        <f>LEFT(J79,10)</f>
        <v>2024-02-29</v>
      </c>
      <c r="N79" s="163">
        <f>DATE(LEFT(M79,4),MID(M79,6,2),RIGHT(M79,2))</f>
        <v>45351</v>
      </c>
      <c r="O79" s="32" t="str">
        <f>MID(J79,12,5)</f>
        <v>16:12</v>
      </c>
      <c r="P79" s="32" t="e">
        <f>K79/H79</f>
        <v>#DIV/0!</v>
      </c>
      <c r="Q79" s="168">
        <f t="shared" si="5"/>
        <v>5.187342939698256E-3</v>
      </c>
      <c r="AD79">
        <v>0</v>
      </c>
      <c r="AE79" s="160">
        <f t="shared" si="6"/>
        <v>0</v>
      </c>
      <c r="AF79" s="160" t="e">
        <f t="shared" si="7"/>
        <v>#N/A</v>
      </c>
    </row>
    <row r="80" spans="2:32" x14ac:dyDescent="0.25">
      <c r="B80" s="9" t="s">
        <v>3047</v>
      </c>
      <c r="D80" s="9">
        <v>102</v>
      </c>
      <c r="E80" s="9" t="s">
        <v>659</v>
      </c>
      <c r="F80" s="9" t="s">
        <v>3190</v>
      </c>
      <c r="I80" s="9">
        <v>5</v>
      </c>
      <c r="J80" s="9" t="s">
        <v>3333</v>
      </c>
      <c r="K80" s="7"/>
      <c r="L80" s="166">
        <f t="shared" si="4"/>
        <v>1.4401076716016152E-3</v>
      </c>
      <c r="M80" s="32" t="str">
        <f>LEFT(J80,10)</f>
        <v>2024-02-28</v>
      </c>
      <c r="N80" s="163">
        <f>DATE(LEFT(M80,4),MID(M80,6,2),RIGHT(M80,2))</f>
        <v>45350</v>
      </c>
      <c r="O80" s="32" t="str">
        <f>MID(J80,12,5)</f>
        <v>17:55</v>
      </c>
      <c r="P80" s="32" t="e">
        <f>K80/H80</f>
        <v>#DIV/0!</v>
      </c>
      <c r="Q80" s="168">
        <f t="shared" si="5"/>
        <v>5.187342939698256E-3</v>
      </c>
      <c r="AD80">
        <v>0</v>
      </c>
      <c r="AE80" s="160">
        <f t="shared" si="6"/>
        <v>0</v>
      </c>
      <c r="AF80" s="160" t="e">
        <f t="shared" si="7"/>
        <v>#N/A</v>
      </c>
    </row>
    <row r="81" spans="2:32" x14ac:dyDescent="0.25">
      <c r="B81" s="9" t="s">
        <v>3043</v>
      </c>
      <c r="D81" s="9">
        <v>98</v>
      </c>
      <c r="E81" s="9" t="s">
        <v>25</v>
      </c>
      <c r="F81" s="9" t="s">
        <v>3186</v>
      </c>
      <c r="G81" s="9">
        <v>9.6289999999999996</v>
      </c>
      <c r="H81" s="9">
        <v>849</v>
      </c>
      <c r="I81" s="9">
        <v>12</v>
      </c>
      <c r="J81" s="9" t="s">
        <v>3329</v>
      </c>
      <c r="K81" s="7">
        <v>4419</v>
      </c>
      <c r="L81" s="166">
        <f t="shared" si="4"/>
        <v>1.4804845222072679E-3</v>
      </c>
      <c r="M81" s="32" t="str">
        <f>LEFT(J81,10)</f>
        <v>2024-02-27</v>
      </c>
      <c r="N81" s="163">
        <f>DATE(LEFT(M81,4),MID(M81,6,2),RIGHT(M81,2))</f>
        <v>45349</v>
      </c>
      <c r="O81" s="32" t="str">
        <f>MID(J81,12,5)</f>
        <v>18:46</v>
      </c>
      <c r="P81" s="32">
        <f>K81/H81</f>
        <v>5.2049469964664308</v>
      </c>
      <c r="Q81" s="168">
        <f t="shared" si="5"/>
        <v>5.187342939698256E-3</v>
      </c>
      <c r="AD81">
        <v>0</v>
      </c>
      <c r="AE81" s="160">
        <f t="shared" si="6"/>
        <v>0</v>
      </c>
      <c r="AF81" s="160" t="e">
        <f t="shared" si="7"/>
        <v>#N/A</v>
      </c>
    </row>
    <row r="82" spans="2:32" x14ac:dyDescent="0.25">
      <c r="B82" s="9" t="s">
        <v>3050</v>
      </c>
      <c r="D82" s="9">
        <v>155</v>
      </c>
      <c r="E82" s="9" t="s">
        <v>659</v>
      </c>
      <c r="F82" s="9" t="s">
        <v>3193</v>
      </c>
      <c r="I82" s="9">
        <v>13</v>
      </c>
      <c r="J82" s="9" t="s">
        <v>3336</v>
      </c>
      <c r="K82" s="7"/>
      <c r="L82" s="166">
        <f t="shared" si="4"/>
        <v>2.2611036339165546E-3</v>
      </c>
      <c r="M82" s="32" t="str">
        <f>LEFT(J82,10)</f>
        <v>2024-02-26</v>
      </c>
      <c r="N82" s="163">
        <f>DATE(LEFT(M82,4),MID(M82,6,2),RIGHT(M82,2))</f>
        <v>45348</v>
      </c>
      <c r="O82" s="32" t="str">
        <f>MID(J82,12,5)</f>
        <v>16:02</v>
      </c>
      <c r="P82" s="32" t="e">
        <f>K82/H82</f>
        <v>#DIV/0!</v>
      </c>
      <c r="Q82" s="168">
        <f t="shared" si="5"/>
        <v>5.187342939698256E-3</v>
      </c>
      <c r="AD82">
        <v>0</v>
      </c>
      <c r="AE82" s="160">
        <f t="shared" si="6"/>
        <v>0</v>
      </c>
      <c r="AF82" s="160" t="e">
        <f t="shared" si="7"/>
        <v>#N/A</v>
      </c>
    </row>
    <row r="83" spans="2:32" x14ac:dyDescent="0.25">
      <c r="B83" s="9" t="s">
        <v>3042</v>
      </c>
      <c r="D83" s="9">
        <v>136</v>
      </c>
      <c r="E83" s="9" t="s">
        <v>662</v>
      </c>
      <c r="F83" s="9" t="s">
        <v>3185</v>
      </c>
      <c r="I83" s="9">
        <v>9</v>
      </c>
      <c r="J83" s="9" t="s">
        <v>3328</v>
      </c>
      <c r="K83" s="7"/>
      <c r="L83" s="166">
        <f t="shared" si="4"/>
        <v>1.9515477792732168E-3</v>
      </c>
      <c r="M83" s="32" t="str">
        <f>LEFT(J83,10)</f>
        <v>2024-02-25</v>
      </c>
      <c r="N83" s="163">
        <f>DATE(LEFT(M83,4),MID(M83,6,2),RIGHT(M83,2))</f>
        <v>45347</v>
      </c>
      <c r="O83" s="32" t="str">
        <f>MID(J83,12,5)</f>
        <v>13:51</v>
      </c>
      <c r="P83" s="32" t="e">
        <f>K83/H83</f>
        <v>#DIV/0!</v>
      </c>
      <c r="Q83" s="168">
        <f t="shared" si="5"/>
        <v>5.187342939698256E-3</v>
      </c>
      <c r="AD83">
        <v>0</v>
      </c>
      <c r="AE83" s="160">
        <f t="shared" si="6"/>
        <v>0</v>
      </c>
      <c r="AF83" s="160" t="e">
        <f t="shared" si="7"/>
        <v>#N/A</v>
      </c>
    </row>
    <row r="84" spans="2:32" x14ac:dyDescent="0.25">
      <c r="B84" s="9" t="s">
        <v>3051</v>
      </c>
      <c r="D84" s="9">
        <v>176</v>
      </c>
      <c r="E84" s="9" t="s">
        <v>659</v>
      </c>
      <c r="F84" s="9" t="s">
        <v>3194</v>
      </c>
      <c r="I84" s="9">
        <v>16</v>
      </c>
      <c r="J84" s="9" t="s">
        <v>3337</v>
      </c>
      <c r="K84" s="7"/>
      <c r="L84" s="166">
        <f t="shared" si="4"/>
        <v>2.5841184387617767E-3</v>
      </c>
      <c r="M84" s="32" t="str">
        <f>LEFT(J84,10)</f>
        <v>2024-02-23</v>
      </c>
      <c r="N84" s="163">
        <f>DATE(LEFT(M84,4),MID(M84,6,2),RIGHT(M84,2))</f>
        <v>45345</v>
      </c>
      <c r="O84" s="32" t="str">
        <f>MID(J84,12,5)</f>
        <v>17:48</v>
      </c>
      <c r="P84" s="32" t="e">
        <f>K84/H84</f>
        <v>#DIV/0!</v>
      </c>
      <c r="Q84" s="168">
        <f t="shared" si="5"/>
        <v>5.187342939698256E-3</v>
      </c>
      <c r="AD84">
        <v>0</v>
      </c>
      <c r="AE84" s="160">
        <f t="shared" si="6"/>
        <v>0</v>
      </c>
      <c r="AF84" s="160" t="e">
        <f t="shared" si="7"/>
        <v>#N/A</v>
      </c>
    </row>
    <row r="85" spans="2:32" x14ac:dyDescent="0.25">
      <c r="B85" s="9" t="s">
        <v>3049</v>
      </c>
      <c r="D85" s="9">
        <v>299</v>
      </c>
      <c r="E85" s="9" t="s">
        <v>662</v>
      </c>
      <c r="F85" s="9" t="s">
        <v>3192</v>
      </c>
      <c r="I85" s="9">
        <v>4</v>
      </c>
      <c r="J85" s="9" t="s">
        <v>3335</v>
      </c>
      <c r="K85" s="7"/>
      <c r="L85" s="166">
        <f t="shared" si="4"/>
        <v>4.0780619111709287E-3</v>
      </c>
      <c r="M85" s="32" t="str">
        <f>LEFT(J85,10)</f>
        <v>2024-02-21</v>
      </c>
      <c r="N85" s="163">
        <f>DATE(LEFT(M85,4),MID(M85,6,2),RIGHT(M85,2))</f>
        <v>45343</v>
      </c>
      <c r="O85" s="32" t="str">
        <f>MID(J85,12,5)</f>
        <v>15:41</v>
      </c>
      <c r="P85" s="32" t="e">
        <f>K85/H85</f>
        <v>#DIV/0!</v>
      </c>
      <c r="Q85" s="168">
        <f t="shared" si="5"/>
        <v>5.187342939698256E-3</v>
      </c>
      <c r="AD85">
        <v>0</v>
      </c>
      <c r="AE85" s="160">
        <f t="shared" si="6"/>
        <v>0</v>
      </c>
      <c r="AF85" s="160" t="e">
        <f t="shared" si="7"/>
        <v>#N/A</v>
      </c>
    </row>
    <row r="86" spans="2:32" x14ac:dyDescent="0.25">
      <c r="B86" s="9" t="s">
        <v>3062</v>
      </c>
      <c r="D86" s="9">
        <v>116</v>
      </c>
      <c r="E86" s="9" t="s">
        <v>659</v>
      </c>
      <c r="F86" s="9" t="s">
        <v>3205</v>
      </c>
      <c r="I86" s="9">
        <v>9</v>
      </c>
      <c r="J86" s="9" t="s">
        <v>3348</v>
      </c>
      <c r="K86" s="7"/>
      <c r="L86" s="166">
        <f t="shared" si="4"/>
        <v>1.6823687752355316E-3</v>
      </c>
      <c r="M86" s="32" t="str">
        <f>LEFT(J86,10)</f>
        <v>2024-02-21</v>
      </c>
      <c r="N86" s="163">
        <f>DATE(LEFT(M86,4),MID(M86,6,2),RIGHT(M86,2))</f>
        <v>45343</v>
      </c>
      <c r="O86" s="32" t="str">
        <f>MID(J86,12,5)</f>
        <v>07:16</v>
      </c>
      <c r="P86" s="32" t="e">
        <f>K86/H86</f>
        <v>#DIV/0!</v>
      </c>
      <c r="Q86" s="168">
        <f t="shared" si="5"/>
        <v>5.187342939698256E-3</v>
      </c>
      <c r="AD86">
        <v>0</v>
      </c>
      <c r="AE86" s="160">
        <f t="shared" si="6"/>
        <v>0</v>
      </c>
      <c r="AF86" s="160" t="e">
        <f t="shared" si="7"/>
        <v>#N/A</v>
      </c>
    </row>
    <row r="87" spans="2:32" x14ac:dyDescent="0.25">
      <c r="B87" s="9" t="s">
        <v>3056</v>
      </c>
      <c r="D87" s="9">
        <v>133</v>
      </c>
      <c r="E87" s="9" t="s">
        <v>662</v>
      </c>
      <c r="F87" s="9" t="s">
        <v>3199</v>
      </c>
      <c r="I87" s="9">
        <v>6</v>
      </c>
      <c r="J87" s="9" t="s">
        <v>3342</v>
      </c>
      <c r="K87" s="7"/>
      <c r="L87" s="166">
        <f t="shared" si="4"/>
        <v>1.8707940780619112E-3</v>
      </c>
      <c r="M87" s="32" t="str">
        <f>LEFT(J87,10)</f>
        <v>2024-02-19</v>
      </c>
      <c r="N87" s="163">
        <f>DATE(LEFT(M87,4),MID(M87,6,2),RIGHT(M87,2))</f>
        <v>45341</v>
      </c>
      <c r="O87" s="32" t="str">
        <f>MID(J87,12,5)</f>
        <v>12:31</v>
      </c>
      <c r="P87" s="32" t="e">
        <f>K87/H87</f>
        <v>#DIV/0!</v>
      </c>
      <c r="Q87" s="168">
        <f t="shared" si="5"/>
        <v>5.187342939698256E-3</v>
      </c>
      <c r="AD87">
        <v>0</v>
      </c>
      <c r="AE87" s="160">
        <f t="shared" si="6"/>
        <v>0</v>
      </c>
      <c r="AF87" s="160" t="e">
        <f t="shared" si="7"/>
        <v>#N/A</v>
      </c>
    </row>
    <row r="88" spans="2:32" x14ac:dyDescent="0.25">
      <c r="B88" s="9" t="s">
        <v>3061</v>
      </c>
      <c r="D88" s="9">
        <v>257</v>
      </c>
      <c r="E88" s="9" t="s">
        <v>662</v>
      </c>
      <c r="F88" s="9" t="s">
        <v>3204</v>
      </c>
      <c r="I88" s="9">
        <v>5</v>
      </c>
      <c r="J88" s="9" t="s">
        <v>3347</v>
      </c>
      <c r="K88" s="7"/>
      <c r="L88" s="166">
        <f t="shared" si="4"/>
        <v>3.5262449528936741E-3</v>
      </c>
      <c r="M88" s="32" t="str">
        <f>LEFT(J88,10)</f>
        <v>2024-02-17</v>
      </c>
      <c r="N88" s="163">
        <f>DATE(LEFT(M88,4),MID(M88,6,2),RIGHT(M88,2))</f>
        <v>45339</v>
      </c>
      <c r="O88" s="32" t="str">
        <f>MID(J88,12,5)</f>
        <v>18:24</v>
      </c>
      <c r="P88" s="32" t="e">
        <f>K88/H88</f>
        <v>#DIV/0!</v>
      </c>
      <c r="Q88" s="168">
        <f t="shared" si="5"/>
        <v>5.187342939698256E-3</v>
      </c>
      <c r="AD88">
        <v>0</v>
      </c>
      <c r="AE88" s="160">
        <f t="shared" si="6"/>
        <v>0</v>
      </c>
      <c r="AF88" s="160" t="e">
        <f t="shared" si="7"/>
        <v>#N/A</v>
      </c>
    </row>
    <row r="89" spans="2:32" x14ac:dyDescent="0.25">
      <c r="B89" s="9" t="s">
        <v>3054</v>
      </c>
      <c r="D89" s="9">
        <v>118</v>
      </c>
      <c r="E89" s="9" t="s">
        <v>25</v>
      </c>
      <c r="F89" s="9" t="s">
        <v>3197</v>
      </c>
      <c r="G89" s="9">
        <v>6</v>
      </c>
      <c r="H89" s="9">
        <v>2025</v>
      </c>
      <c r="I89" s="9">
        <v>18</v>
      </c>
      <c r="J89" s="9" t="s">
        <v>3340</v>
      </c>
      <c r="K89" s="7">
        <v>8576</v>
      </c>
      <c r="L89" s="166">
        <f t="shared" si="4"/>
        <v>1.8304172274562585E-3</v>
      </c>
      <c r="M89" s="32" t="str">
        <f>LEFT(J89,10)</f>
        <v>2024-02-16</v>
      </c>
      <c r="N89" s="163">
        <f>DATE(LEFT(M89,4),MID(M89,6,2),RIGHT(M89,2))</f>
        <v>45338</v>
      </c>
      <c r="O89" s="32" t="str">
        <f>MID(J89,12,5)</f>
        <v>16:10</v>
      </c>
      <c r="P89" s="32">
        <f>K89/H89</f>
        <v>4.2350617283950616</v>
      </c>
      <c r="Q89" s="168">
        <f t="shared" si="5"/>
        <v>5.187342939698256E-3</v>
      </c>
      <c r="AD89">
        <v>0</v>
      </c>
      <c r="AE89" s="160">
        <f t="shared" si="6"/>
        <v>0</v>
      </c>
      <c r="AF89" s="160" t="e">
        <f t="shared" si="7"/>
        <v>#N/A</v>
      </c>
    </row>
    <row r="90" spans="2:32" x14ac:dyDescent="0.25">
      <c r="B90" s="9" t="s">
        <v>3064</v>
      </c>
      <c r="D90" s="9">
        <v>223</v>
      </c>
      <c r="E90" s="9" t="s">
        <v>659</v>
      </c>
      <c r="F90" s="9" t="s">
        <v>3207</v>
      </c>
      <c r="I90" s="9">
        <v>8</v>
      </c>
      <c r="J90" s="9" t="s">
        <v>3350</v>
      </c>
      <c r="K90" s="7"/>
      <c r="L90" s="166">
        <f t="shared" si="4"/>
        <v>3.1090174966352624E-3</v>
      </c>
      <c r="M90" s="32" t="str">
        <f>LEFT(J90,10)</f>
        <v>2024-02-14</v>
      </c>
      <c r="N90" s="163">
        <f>DATE(LEFT(M90,4),MID(M90,6,2),RIGHT(M90,2))</f>
        <v>45336</v>
      </c>
      <c r="O90" s="32" t="str">
        <f>MID(J90,12,5)</f>
        <v>20:17</v>
      </c>
      <c r="P90" s="32" t="e">
        <f>K90/H90</f>
        <v>#DIV/0!</v>
      </c>
      <c r="Q90" s="168">
        <f t="shared" si="5"/>
        <v>5.187342939698256E-3</v>
      </c>
      <c r="AD90">
        <v>0</v>
      </c>
      <c r="AE90" s="160">
        <f t="shared" si="6"/>
        <v>0</v>
      </c>
      <c r="AF90" s="160" t="e">
        <f t="shared" si="7"/>
        <v>#N/A</v>
      </c>
    </row>
    <row r="91" spans="2:32" x14ac:dyDescent="0.25">
      <c r="B91" s="131" t="s">
        <v>3057</v>
      </c>
      <c r="D91" s="9">
        <v>427</v>
      </c>
      <c r="E91" s="9" t="s">
        <v>25</v>
      </c>
      <c r="F91" s="9" t="s">
        <v>3200</v>
      </c>
      <c r="G91" s="9">
        <v>18.332999999999998</v>
      </c>
      <c r="H91" s="9">
        <v>11267</v>
      </c>
      <c r="I91" s="9">
        <v>56</v>
      </c>
      <c r="J91" s="9" t="s">
        <v>3343</v>
      </c>
      <c r="K91" s="7">
        <v>49480</v>
      </c>
      <c r="L91" s="166">
        <f t="shared" si="4"/>
        <v>6.5006729475100946E-3</v>
      </c>
      <c r="M91" s="32" t="str">
        <f>LEFT(J91,10)</f>
        <v>2024-02-13</v>
      </c>
      <c r="N91" s="163">
        <f>DATE(LEFT(M91,4),MID(M91,6,2),RIGHT(M91,2))</f>
        <v>45335</v>
      </c>
      <c r="O91" s="32" t="str">
        <f>MID(J91,12,5)</f>
        <v>18:25</v>
      </c>
      <c r="P91" s="32">
        <f>K91/H91</f>
        <v>4.3915860477500663</v>
      </c>
      <c r="Q91" s="168">
        <f t="shared" si="5"/>
        <v>5.187342939698256E-3</v>
      </c>
      <c r="X91" s="31">
        <v>1</v>
      </c>
      <c r="AD91">
        <v>1</v>
      </c>
      <c r="AE91" s="160">
        <f t="shared" si="6"/>
        <v>6.5006729475100946E-3</v>
      </c>
      <c r="AF91" s="160">
        <f t="shared" si="7"/>
        <v>6.5006729475100946E-3</v>
      </c>
    </row>
    <row r="92" spans="2:32" x14ac:dyDescent="0.25">
      <c r="B92" s="9" t="s">
        <v>3058</v>
      </c>
      <c r="D92" s="9">
        <v>242</v>
      </c>
      <c r="E92" s="9" t="s">
        <v>662</v>
      </c>
      <c r="F92" s="9" t="s">
        <v>3201</v>
      </c>
      <c r="I92" s="9">
        <v>11</v>
      </c>
      <c r="J92" s="9" t="s">
        <v>3344</v>
      </c>
      <c r="K92" s="7"/>
      <c r="L92" s="166">
        <f t="shared" si="4"/>
        <v>3.405114401076716E-3</v>
      </c>
      <c r="M92" s="32" t="str">
        <f>LEFT(J92,10)</f>
        <v>2024-02-12</v>
      </c>
      <c r="N92" s="163">
        <f>DATE(LEFT(M92,4),MID(M92,6,2),RIGHT(M92,2))</f>
        <v>45334</v>
      </c>
      <c r="O92" s="32" t="str">
        <f>MID(J92,12,5)</f>
        <v>16:03</v>
      </c>
      <c r="P92" s="32" t="e">
        <f>K92/H92</f>
        <v>#DIV/0!</v>
      </c>
      <c r="Q92" s="168">
        <f t="shared" si="5"/>
        <v>5.187342939698256E-3</v>
      </c>
      <c r="AD92">
        <v>0</v>
      </c>
      <c r="AE92" s="160">
        <f t="shared" si="6"/>
        <v>0</v>
      </c>
      <c r="AF92" s="160" t="e">
        <f t="shared" si="7"/>
        <v>#N/A</v>
      </c>
    </row>
    <row r="93" spans="2:32" x14ac:dyDescent="0.25">
      <c r="B93" s="9" t="s">
        <v>3060</v>
      </c>
      <c r="D93" s="9">
        <v>127</v>
      </c>
      <c r="E93" s="9" t="s">
        <v>25</v>
      </c>
      <c r="F93" s="9" t="s">
        <v>3203</v>
      </c>
      <c r="G93" s="9">
        <v>10.606999999999999</v>
      </c>
      <c r="H93" s="9">
        <v>998</v>
      </c>
      <c r="I93" s="9">
        <v>9</v>
      </c>
      <c r="J93" s="9" t="s">
        <v>3346</v>
      </c>
      <c r="K93" s="7">
        <v>4719</v>
      </c>
      <c r="L93" s="166">
        <f t="shared" si="4"/>
        <v>1.8304172274562585E-3</v>
      </c>
      <c r="M93" s="32" t="str">
        <f>LEFT(J93,10)</f>
        <v>2024-02-11</v>
      </c>
      <c r="N93" s="163">
        <f>DATE(LEFT(M93,4),MID(M93,6,2),RIGHT(M93,2))</f>
        <v>45333</v>
      </c>
      <c r="O93" s="32" t="str">
        <f>MID(J93,12,5)</f>
        <v>16:33</v>
      </c>
      <c r="P93" s="32">
        <f>K93/H93</f>
        <v>4.7284569138276549</v>
      </c>
      <c r="Q93" s="168">
        <f t="shared" si="5"/>
        <v>5.187342939698256E-3</v>
      </c>
      <c r="AD93">
        <v>0</v>
      </c>
      <c r="AE93" s="160">
        <f t="shared" si="6"/>
        <v>0</v>
      </c>
      <c r="AF93" s="160" t="e">
        <f t="shared" si="7"/>
        <v>#N/A</v>
      </c>
    </row>
    <row r="94" spans="2:32" x14ac:dyDescent="0.25">
      <c r="B94" s="9" t="s">
        <v>3052</v>
      </c>
      <c r="D94" s="9">
        <v>124</v>
      </c>
      <c r="E94" s="9" t="s">
        <v>25</v>
      </c>
      <c r="F94" s="9" t="s">
        <v>3195</v>
      </c>
      <c r="G94" s="9">
        <v>12.385999999999999</v>
      </c>
      <c r="H94" s="9">
        <v>1158</v>
      </c>
      <c r="I94" s="9">
        <v>7</v>
      </c>
      <c r="J94" s="9" t="s">
        <v>3338</v>
      </c>
      <c r="K94" s="7">
        <v>5510</v>
      </c>
      <c r="L94" s="166">
        <f t="shared" si="4"/>
        <v>1.7631224764468371E-3</v>
      </c>
      <c r="M94" s="32" t="str">
        <f>LEFT(J94,10)</f>
        <v>2024-02-10</v>
      </c>
      <c r="N94" s="163">
        <f>DATE(LEFT(M94,4),MID(M94,6,2),RIGHT(M94,2))</f>
        <v>45332</v>
      </c>
      <c r="O94" s="32" t="str">
        <f>MID(J94,12,5)</f>
        <v>18:49</v>
      </c>
      <c r="P94" s="32">
        <f>K94/H94</f>
        <v>4.7582037996545772</v>
      </c>
      <c r="Q94" s="168">
        <f t="shared" si="5"/>
        <v>5.187342939698256E-3</v>
      </c>
      <c r="AD94">
        <v>0</v>
      </c>
      <c r="AE94" s="160">
        <f t="shared" si="6"/>
        <v>0</v>
      </c>
      <c r="AF94" s="160" t="e">
        <f t="shared" si="7"/>
        <v>#N/A</v>
      </c>
    </row>
    <row r="95" spans="2:32" x14ac:dyDescent="0.25">
      <c r="B95" s="9" t="s">
        <v>3053</v>
      </c>
      <c r="D95" s="9">
        <v>196</v>
      </c>
      <c r="E95" s="9" t="s">
        <v>662</v>
      </c>
      <c r="F95" s="9" t="s">
        <v>3196</v>
      </c>
      <c r="I95" s="9">
        <v>7</v>
      </c>
      <c r="J95" s="9" t="s">
        <v>3339</v>
      </c>
      <c r="K95" s="7"/>
      <c r="L95" s="166">
        <f t="shared" si="4"/>
        <v>2.7321668909825033E-3</v>
      </c>
      <c r="M95" s="32" t="str">
        <f>LEFT(J95,10)</f>
        <v>2024-02-09</v>
      </c>
      <c r="N95" s="163">
        <f>DATE(LEFT(M95,4),MID(M95,6,2),RIGHT(M95,2))</f>
        <v>45331</v>
      </c>
      <c r="O95" s="32" t="str">
        <f>MID(J95,12,5)</f>
        <v>14:26</v>
      </c>
      <c r="P95" s="32" t="e">
        <f>K95/H95</f>
        <v>#DIV/0!</v>
      </c>
      <c r="Q95" s="168">
        <f t="shared" si="5"/>
        <v>5.187342939698256E-3</v>
      </c>
      <c r="AD95">
        <v>0</v>
      </c>
      <c r="AE95" s="160">
        <f t="shared" si="6"/>
        <v>0</v>
      </c>
      <c r="AF95" s="160" t="e">
        <f t="shared" si="7"/>
        <v>#N/A</v>
      </c>
    </row>
    <row r="96" spans="2:32" x14ac:dyDescent="0.25">
      <c r="B96" s="9" t="s">
        <v>3059</v>
      </c>
      <c r="D96" s="9">
        <v>125</v>
      </c>
      <c r="E96" s="9" t="s">
        <v>25</v>
      </c>
      <c r="F96" s="9" t="s">
        <v>3202</v>
      </c>
      <c r="G96" s="9">
        <v>15.217000000000001</v>
      </c>
      <c r="H96" s="9">
        <v>894</v>
      </c>
      <c r="I96" s="9">
        <v>10</v>
      </c>
      <c r="J96" s="9" t="s">
        <v>3345</v>
      </c>
      <c r="K96" s="7">
        <v>4509</v>
      </c>
      <c r="L96" s="166">
        <f t="shared" si="4"/>
        <v>1.8169582772543742E-3</v>
      </c>
      <c r="M96" s="32" t="str">
        <f>LEFT(J96,10)</f>
        <v>2024-02-08</v>
      </c>
      <c r="N96" s="163">
        <f>DATE(LEFT(M96,4),MID(M96,6,2),RIGHT(M96,2))</f>
        <v>45330</v>
      </c>
      <c r="O96" s="32" t="str">
        <f>MID(J96,12,5)</f>
        <v>20:21</v>
      </c>
      <c r="P96" s="32">
        <f>K96/H96</f>
        <v>5.0436241610738257</v>
      </c>
      <c r="Q96" s="168">
        <f t="shared" si="5"/>
        <v>5.187342939698256E-3</v>
      </c>
      <c r="AD96">
        <v>0</v>
      </c>
      <c r="AE96" s="160">
        <f t="shared" si="6"/>
        <v>0</v>
      </c>
      <c r="AF96" s="160" t="e">
        <f t="shared" si="7"/>
        <v>#N/A</v>
      </c>
    </row>
    <row r="97" spans="2:32" x14ac:dyDescent="0.25">
      <c r="B97" s="9" t="s">
        <v>3055</v>
      </c>
      <c r="D97" s="9">
        <v>134</v>
      </c>
      <c r="E97" s="9" t="s">
        <v>659</v>
      </c>
      <c r="F97" s="9" t="s">
        <v>3198</v>
      </c>
      <c r="I97" s="9">
        <v>23</v>
      </c>
      <c r="J97" s="9" t="s">
        <v>3341</v>
      </c>
      <c r="K97" s="7"/>
      <c r="L97" s="166">
        <f t="shared" si="4"/>
        <v>2.1130551816958276E-3</v>
      </c>
      <c r="M97" s="32" t="str">
        <f>LEFT(J97,10)</f>
        <v>2024-02-07</v>
      </c>
      <c r="N97" s="163">
        <f>DATE(LEFT(M97,4),MID(M97,6,2),RIGHT(M97,2))</f>
        <v>45329</v>
      </c>
      <c r="O97" s="32" t="str">
        <f>MID(J97,12,5)</f>
        <v>14:48</v>
      </c>
      <c r="P97" s="32" t="e">
        <f>K97/H97</f>
        <v>#DIV/0!</v>
      </c>
      <c r="Q97" s="168">
        <f t="shared" si="5"/>
        <v>5.187342939698256E-3</v>
      </c>
      <c r="AD97">
        <v>0</v>
      </c>
      <c r="AE97" s="160">
        <f t="shared" si="6"/>
        <v>0</v>
      </c>
      <c r="AF97" s="160" t="e">
        <f t="shared" si="7"/>
        <v>#N/A</v>
      </c>
    </row>
    <row r="98" spans="2:32" x14ac:dyDescent="0.25">
      <c r="B98" s="9" t="s">
        <v>3067</v>
      </c>
      <c r="D98" s="9">
        <v>114</v>
      </c>
      <c r="E98" s="9" t="s">
        <v>25</v>
      </c>
      <c r="F98" s="9" t="s">
        <v>3210</v>
      </c>
      <c r="G98" s="9">
        <v>22.2</v>
      </c>
      <c r="H98" s="9">
        <v>1886</v>
      </c>
      <c r="I98" s="9">
        <v>4</v>
      </c>
      <c r="J98" s="9" t="s">
        <v>3353</v>
      </c>
      <c r="K98" s="7">
        <v>6171</v>
      </c>
      <c r="L98" s="166">
        <f t="shared" si="4"/>
        <v>1.5881561238223418E-3</v>
      </c>
      <c r="M98" s="32" t="str">
        <f>LEFT(J98,10)</f>
        <v>2024-02-05</v>
      </c>
      <c r="N98" s="163">
        <f>DATE(LEFT(M98,4),MID(M98,6,2),RIGHT(M98,2))</f>
        <v>45327</v>
      </c>
      <c r="O98" s="32" t="str">
        <f>MID(J98,12,5)</f>
        <v>19:13</v>
      </c>
      <c r="P98" s="32">
        <f>K98/H98</f>
        <v>3.272004241781548</v>
      </c>
      <c r="Q98" s="168">
        <f t="shared" si="5"/>
        <v>5.187342939698256E-3</v>
      </c>
      <c r="AD98">
        <v>0</v>
      </c>
      <c r="AE98" s="160">
        <f t="shared" si="6"/>
        <v>0</v>
      </c>
      <c r="AF98" s="160" t="e">
        <f t="shared" si="7"/>
        <v>#N/A</v>
      </c>
    </row>
    <row r="99" spans="2:32" x14ac:dyDescent="0.25">
      <c r="B99" s="9" t="s">
        <v>3069</v>
      </c>
      <c r="D99" s="9">
        <v>119</v>
      </c>
      <c r="E99" s="9" t="s">
        <v>662</v>
      </c>
      <c r="F99" s="9" t="s">
        <v>3212</v>
      </c>
      <c r="I99" s="9">
        <v>5</v>
      </c>
      <c r="J99" s="9" t="s">
        <v>3355</v>
      </c>
      <c r="K99" s="7"/>
      <c r="L99" s="166">
        <f t="shared" si="4"/>
        <v>1.6689098250336474E-3</v>
      </c>
      <c r="M99" s="32" t="str">
        <f>LEFT(J99,10)</f>
        <v>2024-02-04</v>
      </c>
      <c r="N99" s="163">
        <f>DATE(LEFT(M99,4),MID(M99,6,2),RIGHT(M99,2))</f>
        <v>45326</v>
      </c>
      <c r="O99" s="32" t="str">
        <f>MID(J99,12,5)</f>
        <v>13:20</v>
      </c>
      <c r="P99" s="32" t="e">
        <f>K99/H99</f>
        <v>#DIV/0!</v>
      </c>
      <c r="Q99" s="168">
        <f t="shared" si="5"/>
        <v>5.187342939698256E-3</v>
      </c>
      <c r="AD99">
        <v>0</v>
      </c>
      <c r="AE99" s="160">
        <f t="shared" si="6"/>
        <v>0</v>
      </c>
      <c r="AF99" s="160" t="e">
        <f t="shared" si="7"/>
        <v>#N/A</v>
      </c>
    </row>
    <row r="100" spans="2:32" x14ac:dyDescent="0.25">
      <c r="B100" s="9" t="s">
        <v>3073</v>
      </c>
      <c r="D100" s="9">
        <v>1068</v>
      </c>
      <c r="E100" s="9" t="s">
        <v>659</v>
      </c>
      <c r="F100" s="9" t="s">
        <v>3216</v>
      </c>
      <c r="I100" s="9">
        <v>24</v>
      </c>
      <c r="J100" s="9" t="s">
        <v>3359</v>
      </c>
      <c r="K100" s="7"/>
      <c r="L100" s="166">
        <f t="shared" si="4"/>
        <v>1.4697173620457605E-2</v>
      </c>
      <c r="M100" s="32" t="str">
        <f>LEFT(J100,10)</f>
        <v>2024-02-01</v>
      </c>
      <c r="N100" s="163">
        <f>DATE(LEFT(M100,4),MID(M100,6,2),RIGHT(M100,2))</f>
        <v>45323</v>
      </c>
      <c r="O100" s="32" t="str">
        <f>MID(J100,12,5)</f>
        <v>17:05</v>
      </c>
      <c r="P100" s="32" t="e">
        <f>K100/H100</f>
        <v>#DIV/0!</v>
      </c>
      <c r="Q100" s="168">
        <f t="shared" si="5"/>
        <v>5.187342939698256E-3</v>
      </c>
      <c r="AD100">
        <v>0</v>
      </c>
      <c r="AE100" s="160">
        <f t="shared" si="6"/>
        <v>0</v>
      </c>
      <c r="AF100" s="160" t="e">
        <f t="shared" si="7"/>
        <v>#N/A</v>
      </c>
    </row>
    <row r="101" spans="2:32" x14ac:dyDescent="0.25">
      <c r="B101" s="9" t="s">
        <v>3063</v>
      </c>
      <c r="D101" s="9">
        <v>146</v>
      </c>
      <c r="E101" s="9" t="s">
        <v>662</v>
      </c>
      <c r="F101" s="9" t="s">
        <v>3206</v>
      </c>
      <c r="I101" s="9">
        <v>4</v>
      </c>
      <c r="J101" s="9" t="s">
        <v>3349</v>
      </c>
      <c r="K101" s="7"/>
      <c r="L101" s="166">
        <f t="shared" si="4"/>
        <v>2.018842530282638E-3</v>
      </c>
      <c r="M101" s="32" t="str">
        <f>LEFT(J101,10)</f>
        <v>2024-01-30</v>
      </c>
      <c r="N101" s="163">
        <f>DATE(LEFT(M101,4),MID(M101,6,2),RIGHT(M101,2))</f>
        <v>45321</v>
      </c>
      <c r="O101" s="32" t="str">
        <f>MID(J101,12,5)</f>
        <v>21:20</v>
      </c>
      <c r="P101" s="32" t="e">
        <f>K101/H101</f>
        <v>#DIV/0!</v>
      </c>
      <c r="Q101" s="168">
        <f t="shared" si="5"/>
        <v>5.187342939698256E-3</v>
      </c>
      <c r="AD101">
        <v>0</v>
      </c>
      <c r="AE101" s="160">
        <f t="shared" si="6"/>
        <v>0</v>
      </c>
      <c r="AF101" s="160" t="e">
        <f t="shared" si="7"/>
        <v>#N/A</v>
      </c>
    </row>
    <row r="102" spans="2:32" x14ac:dyDescent="0.25">
      <c r="B102" s="9" t="s">
        <v>3080</v>
      </c>
      <c r="D102" s="9">
        <v>157</v>
      </c>
      <c r="E102" s="9" t="s">
        <v>662</v>
      </c>
      <c r="F102" s="9" t="s">
        <v>3223</v>
      </c>
      <c r="I102" s="9">
        <v>3</v>
      </c>
      <c r="J102" s="9" t="s">
        <v>3366</v>
      </c>
      <c r="K102" s="7"/>
      <c r="L102" s="166">
        <f t="shared" si="4"/>
        <v>2.1534320323014803E-3</v>
      </c>
      <c r="M102" s="32" t="str">
        <f>LEFT(J102,10)</f>
        <v>2024-01-29</v>
      </c>
      <c r="N102" s="163">
        <f>DATE(LEFT(M102,4),MID(M102,6,2),RIGHT(M102,2))</f>
        <v>45320</v>
      </c>
      <c r="O102" s="32" t="str">
        <f>MID(J102,12,5)</f>
        <v>15:03</v>
      </c>
      <c r="P102" s="32" t="e">
        <f>K102/H102</f>
        <v>#DIV/0!</v>
      </c>
      <c r="Q102" s="168">
        <f t="shared" si="5"/>
        <v>5.187342939698256E-3</v>
      </c>
      <c r="AD102">
        <v>0</v>
      </c>
      <c r="AE102" s="160">
        <f t="shared" si="6"/>
        <v>0</v>
      </c>
      <c r="AF102" s="160" t="e">
        <f t="shared" si="7"/>
        <v>#N/A</v>
      </c>
    </row>
    <row r="103" spans="2:32" x14ac:dyDescent="0.25">
      <c r="B103" s="9" t="s">
        <v>3072</v>
      </c>
      <c r="D103" s="9">
        <v>153</v>
      </c>
      <c r="E103" s="9" t="s">
        <v>25</v>
      </c>
      <c r="F103" s="9" t="s">
        <v>3215</v>
      </c>
      <c r="G103" s="9">
        <v>9.1329999999999991</v>
      </c>
      <c r="H103" s="9">
        <v>1483</v>
      </c>
      <c r="I103" s="9">
        <v>13</v>
      </c>
      <c r="J103" s="9" t="s">
        <v>3358</v>
      </c>
      <c r="K103" s="7">
        <v>6946</v>
      </c>
      <c r="L103" s="166">
        <f t="shared" si="4"/>
        <v>2.2341857335127862E-3</v>
      </c>
      <c r="M103" s="32" t="str">
        <f>LEFT(J103,10)</f>
        <v>2024-01-28</v>
      </c>
      <c r="N103" s="163">
        <f>DATE(LEFT(M103,4),MID(M103,6,2),RIGHT(M103,2))</f>
        <v>45319</v>
      </c>
      <c r="O103" s="32" t="str">
        <f>MID(J103,12,5)</f>
        <v>19:23</v>
      </c>
      <c r="P103" s="32">
        <f>K103/H103</f>
        <v>4.683749157113958</v>
      </c>
      <c r="Q103" s="168">
        <f t="shared" si="5"/>
        <v>5.187342939698256E-3</v>
      </c>
      <c r="AD103">
        <v>0</v>
      </c>
      <c r="AE103" s="160">
        <f t="shared" si="6"/>
        <v>0</v>
      </c>
      <c r="AF103" s="160" t="e">
        <f t="shared" si="7"/>
        <v>#N/A</v>
      </c>
    </row>
    <row r="104" spans="2:32" x14ac:dyDescent="0.25">
      <c r="B104" s="9" t="s">
        <v>3074</v>
      </c>
      <c r="D104" s="9">
        <v>118</v>
      </c>
      <c r="E104" s="9" t="s">
        <v>662</v>
      </c>
      <c r="F104" s="9" t="s">
        <v>3217</v>
      </c>
      <c r="I104" s="9">
        <v>7</v>
      </c>
      <c r="J104" s="9" t="s">
        <v>3360</v>
      </c>
      <c r="K104" s="7"/>
      <c r="L104" s="166">
        <f t="shared" si="4"/>
        <v>1.6823687752355316E-3</v>
      </c>
      <c r="M104" s="32" t="str">
        <f>LEFT(J104,10)</f>
        <v>2024-01-25</v>
      </c>
      <c r="N104" s="163">
        <f>DATE(LEFT(M104,4),MID(M104,6,2),RIGHT(M104,2))</f>
        <v>45316</v>
      </c>
      <c r="O104" s="32" t="str">
        <f>MID(J104,12,5)</f>
        <v>13:05</v>
      </c>
      <c r="P104" s="32" t="e">
        <f>K104/H104</f>
        <v>#DIV/0!</v>
      </c>
      <c r="Q104" s="168">
        <f t="shared" si="5"/>
        <v>5.187342939698256E-3</v>
      </c>
      <c r="AD104">
        <v>0</v>
      </c>
      <c r="AE104" s="160">
        <f t="shared" si="6"/>
        <v>0</v>
      </c>
      <c r="AF104" s="160" t="e">
        <f t="shared" si="7"/>
        <v>#N/A</v>
      </c>
    </row>
    <row r="105" spans="2:32" x14ac:dyDescent="0.25">
      <c r="B105" s="9" t="s">
        <v>3068</v>
      </c>
      <c r="D105" s="9">
        <v>248</v>
      </c>
      <c r="E105" s="9" t="s">
        <v>662</v>
      </c>
      <c r="F105" s="9" t="s">
        <v>3211</v>
      </c>
      <c r="I105" s="9">
        <v>5</v>
      </c>
      <c r="J105" s="9" t="s">
        <v>3354</v>
      </c>
      <c r="K105" s="7"/>
      <c r="L105" s="166">
        <f t="shared" si="4"/>
        <v>3.405114401076716E-3</v>
      </c>
      <c r="M105" s="32" t="str">
        <f>LEFT(J105,10)</f>
        <v>2024-01-24</v>
      </c>
      <c r="N105" s="163">
        <f>DATE(LEFT(M105,4),MID(M105,6,2),RIGHT(M105,2))</f>
        <v>45315</v>
      </c>
      <c r="O105" s="32" t="str">
        <f>MID(J105,12,5)</f>
        <v>15:17</v>
      </c>
      <c r="P105" s="32" t="e">
        <f>K105/H105</f>
        <v>#DIV/0!</v>
      </c>
      <c r="Q105" s="168">
        <f t="shared" si="5"/>
        <v>5.187342939698256E-3</v>
      </c>
      <c r="AD105">
        <v>0</v>
      </c>
      <c r="AE105" s="160">
        <f t="shared" si="6"/>
        <v>0</v>
      </c>
      <c r="AF105" s="160" t="e">
        <f t="shared" si="7"/>
        <v>#N/A</v>
      </c>
    </row>
    <row r="106" spans="2:32" x14ac:dyDescent="0.25">
      <c r="B106" s="9" t="s">
        <v>3071</v>
      </c>
      <c r="D106" s="9">
        <v>146</v>
      </c>
      <c r="E106" s="9" t="s">
        <v>659</v>
      </c>
      <c r="F106" s="9" t="s">
        <v>3214</v>
      </c>
      <c r="I106" s="9">
        <v>7</v>
      </c>
      <c r="J106" s="9" t="s">
        <v>3357</v>
      </c>
      <c r="K106" s="7"/>
      <c r="L106" s="166">
        <f t="shared" si="4"/>
        <v>2.0592193808882907E-3</v>
      </c>
      <c r="M106" s="32" t="str">
        <f>LEFT(J106,10)</f>
        <v>2024-01-23</v>
      </c>
      <c r="N106" s="163">
        <f>DATE(LEFT(M106,4),MID(M106,6,2),RIGHT(M106,2))</f>
        <v>45314</v>
      </c>
      <c r="O106" s="32" t="str">
        <f>MID(J106,12,5)</f>
        <v>19:10</v>
      </c>
      <c r="P106" s="32" t="e">
        <f>K106/H106</f>
        <v>#DIV/0!</v>
      </c>
      <c r="Q106" s="168">
        <f t="shared" si="5"/>
        <v>5.187342939698256E-3</v>
      </c>
      <c r="AD106">
        <v>0</v>
      </c>
      <c r="AE106" s="160">
        <f t="shared" si="6"/>
        <v>0</v>
      </c>
      <c r="AF106" s="160" t="e">
        <f t="shared" si="7"/>
        <v>#N/A</v>
      </c>
    </row>
    <row r="107" spans="2:32" x14ac:dyDescent="0.25">
      <c r="B107" s="9" t="s">
        <v>3070</v>
      </c>
      <c r="D107" s="9">
        <v>867</v>
      </c>
      <c r="E107" s="9" t="s">
        <v>659</v>
      </c>
      <c r="F107" s="9" t="s">
        <v>3213</v>
      </c>
      <c r="I107" s="9">
        <v>45</v>
      </c>
      <c r="J107" s="9" t="s">
        <v>3356</v>
      </c>
      <c r="K107" s="7"/>
      <c r="L107" s="166">
        <f t="shared" si="4"/>
        <v>1.2274562584118439E-2</v>
      </c>
      <c r="M107" s="32" t="str">
        <f>LEFT(J107,10)</f>
        <v>2024-01-21</v>
      </c>
      <c r="N107" s="163">
        <f>DATE(LEFT(M107,4),MID(M107,6,2),RIGHT(M107,2))</f>
        <v>45312</v>
      </c>
      <c r="O107" s="32" t="str">
        <f>MID(J107,12,5)</f>
        <v>21:00</v>
      </c>
      <c r="P107" s="32" t="e">
        <f>K107/H107</f>
        <v>#DIV/0!</v>
      </c>
      <c r="Q107" s="168">
        <f t="shared" si="5"/>
        <v>5.187342939698256E-3</v>
      </c>
      <c r="AD107">
        <v>0</v>
      </c>
      <c r="AE107" s="160">
        <f t="shared" si="6"/>
        <v>0</v>
      </c>
      <c r="AF107" s="160" t="e">
        <f t="shared" si="7"/>
        <v>#N/A</v>
      </c>
    </row>
    <row r="108" spans="2:32" x14ac:dyDescent="0.25">
      <c r="B108" s="9" t="s">
        <v>3066</v>
      </c>
      <c r="D108" s="9">
        <v>127</v>
      </c>
      <c r="E108" s="9" t="s">
        <v>25</v>
      </c>
      <c r="F108" s="9" t="s">
        <v>3209</v>
      </c>
      <c r="G108" s="9">
        <v>18.265999999999998</v>
      </c>
      <c r="H108" s="9">
        <v>3508</v>
      </c>
      <c r="I108" s="9">
        <v>4</v>
      </c>
      <c r="J108" s="9" t="s">
        <v>3352</v>
      </c>
      <c r="K108" s="7">
        <v>10242</v>
      </c>
      <c r="L108" s="166">
        <f t="shared" si="4"/>
        <v>1.7631224764468371E-3</v>
      </c>
      <c r="M108" s="32" t="str">
        <f>LEFT(J108,10)</f>
        <v>2024-01-19</v>
      </c>
      <c r="N108" s="163">
        <f>DATE(LEFT(M108,4),MID(M108,6,2),RIGHT(M108,2))</f>
        <v>45310</v>
      </c>
      <c r="O108" s="32" t="str">
        <f>MID(J108,12,5)</f>
        <v>18:44</v>
      </c>
      <c r="P108" s="32">
        <f>K108/H108</f>
        <v>2.9196123147092359</v>
      </c>
      <c r="Q108" s="168">
        <f t="shared" si="5"/>
        <v>5.187342939698256E-3</v>
      </c>
      <c r="AD108">
        <v>0</v>
      </c>
      <c r="AE108" s="160">
        <f t="shared" si="6"/>
        <v>0</v>
      </c>
      <c r="AF108" s="160" t="e">
        <f t="shared" si="7"/>
        <v>#N/A</v>
      </c>
    </row>
    <row r="109" spans="2:32" x14ac:dyDescent="0.25">
      <c r="B109" s="9" t="s">
        <v>3065</v>
      </c>
      <c r="D109" s="9">
        <v>145</v>
      </c>
      <c r="E109" s="9" t="s">
        <v>662</v>
      </c>
      <c r="F109" s="9" t="s">
        <v>3208</v>
      </c>
      <c r="I109" s="9">
        <v>13</v>
      </c>
      <c r="J109" s="9" t="s">
        <v>3351</v>
      </c>
      <c r="K109" s="7"/>
      <c r="L109" s="166">
        <f t="shared" si="4"/>
        <v>2.1265141318977119E-3</v>
      </c>
      <c r="M109" s="32" t="str">
        <f>LEFT(J109,10)</f>
        <v>2024-01-18</v>
      </c>
      <c r="N109" s="163">
        <f>DATE(LEFT(M109,4),MID(M109,6,2),RIGHT(M109,2))</f>
        <v>45309</v>
      </c>
      <c r="O109" s="32" t="str">
        <f>MID(J109,12,5)</f>
        <v>12:51</v>
      </c>
      <c r="P109" s="32" t="e">
        <f>K109/H109</f>
        <v>#DIV/0!</v>
      </c>
      <c r="Q109" s="168">
        <f t="shared" si="5"/>
        <v>5.187342939698256E-3</v>
      </c>
      <c r="AD109">
        <v>0</v>
      </c>
      <c r="AE109" s="160">
        <f t="shared" si="6"/>
        <v>0</v>
      </c>
      <c r="AF109" s="160" t="e">
        <f t="shared" si="7"/>
        <v>#N/A</v>
      </c>
    </row>
    <row r="110" spans="2:32" x14ac:dyDescent="0.25">
      <c r="B110" s="9" t="s">
        <v>3079</v>
      </c>
      <c r="D110" s="9">
        <v>4976</v>
      </c>
      <c r="E110" s="9" t="s">
        <v>659</v>
      </c>
      <c r="F110" s="9" t="s">
        <v>3222</v>
      </c>
      <c r="I110" s="9">
        <v>151</v>
      </c>
      <c r="J110" s="9" t="s">
        <v>3365</v>
      </c>
      <c r="K110" s="7"/>
      <c r="L110" s="166">
        <f t="shared" si="4"/>
        <v>6.9004037685060568E-2</v>
      </c>
      <c r="M110" s="32" t="str">
        <f>LEFT(J110,10)</f>
        <v>2024-01-17</v>
      </c>
      <c r="N110" s="163">
        <f>DATE(LEFT(M110,4),MID(M110,6,2),RIGHT(M110,2))</f>
        <v>45308</v>
      </c>
      <c r="O110" s="32" t="str">
        <f>MID(J110,12,5)</f>
        <v>14:19</v>
      </c>
      <c r="P110" s="32" t="e">
        <f>K110/H110</f>
        <v>#DIV/0!</v>
      </c>
      <c r="Q110" s="168">
        <f t="shared" si="5"/>
        <v>5.187342939698256E-3</v>
      </c>
      <c r="AD110">
        <v>0</v>
      </c>
      <c r="AE110" s="160">
        <f t="shared" si="6"/>
        <v>0</v>
      </c>
      <c r="AF110" s="160" t="e">
        <f t="shared" si="7"/>
        <v>#N/A</v>
      </c>
    </row>
    <row r="111" spans="2:32" x14ac:dyDescent="0.25">
      <c r="B111" s="9" t="s">
        <v>3077</v>
      </c>
      <c r="D111" s="9">
        <v>191</v>
      </c>
      <c r="E111" s="9" t="s">
        <v>659</v>
      </c>
      <c r="F111" s="9" t="s">
        <v>3220</v>
      </c>
      <c r="I111" s="9">
        <v>26</v>
      </c>
      <c r="J111" s="9" t="s">
        <v>3363</v>
      </c>
      <c r="K111" s="7"/>
      <c r="L111" s="166">
        <f t="shared" si="4"/>
        <v>2.9205921938088831E-3</v>
      </c>
      <c r="M111" s="32" t="str">
        <f>LEFT(J111,10)</f>
        <v>2024-01-16</v>
      </c>
      <c r="N111" s="163">
        <f>DATE(LEFT(M111,4),MID(M111,6,2),RIGHT(M111,2))</f>
        <v>45307</v>
      </c>
      <c r="O111" s="32" t="str">
        <f>MID(J111,12,5)</f>
        <v>15:03</v>
      </c>
      <c r="P111" s="32" t="e">
        <f>K111/H111</f>
        <v>#DIV/0!</v>
      </c>
      <c r="Q111" s="168">
        <f t="shared" si="5"/>
        <v>5.187342939698256E-3</v>
      </c>
      <c r="R111" s="134"/>
      <c r="AD111">
        <v>0</v>
      </c>
      <c r="AE111" s="160">
        <f t="shared" si="6"/>
        <v>0</v>
      </c>
      <c r="AF111" s="160" t="e">
        <f t="shared" si="7"/>
        <v>#N/A</v>
      </c>
    </row>
    <row r="112" spans="2:32" x14ac:dyDescent="0.25">
      <c r="B112" s="9" t="s">
        <v>3076</v>
      </c>
      <c r="D112" s="9">
        <v>172</v>
      </c>
      <c r="E112" s="9" t="s">
        <v>662</v>
      </c>
      <c r="F112" s="9" t="s">
        <v>3219</v>
      </c>
      <c r="I112" s="9">
        <v>7</v>
      </c>
      <c r="J112" s="9" t="s">
        <v>3362</v>
      </c>
      <c r="K112" s="7"/>
      <c r="L112" s="166">
        <f t="shared" si="4"/>
        <v>2.4091520861372812E-3</v>
      </c>
      <c r="M112" s="32" t="str">
        <f>LEFT(J112,10)</f>
        <v>2024-01-15</v>
      </c>
      <c r="N112" s="163">
        <f>DATE(LEFT(M112,4),MID(M112,6,2),RIGHT(M112,2))</f>
        <v>45306</v>
      </c>
      <c r="O112" s="32" t="str">
        <f>MID(J112,12,5)</f>
        <v>18:20</v>
      </c>
      <c r="P112" s="32" t="e">
        <f>K112/H112</f>
        <v>#DIV/0!</v>
      </c>
      <c r="Q112" s="168">
        <f t="shared" si="5"/>
        <v>5.187342939698256E-3</v>
      </c>
      <c r="R112" s="134"/>
      <c r="AD112">
        <v>0</v>
      </c>
      <c r="AE112" s="160">
        <f t="shared" si="6"/>
        <v>0</v>
      </c>
      <c r="AF112" s="160" t="e">
        <f t="shared" si="7"/>
        <v>#N/A</v>
      </c>
    </row>
    <row r="113" spans="2:32" x14ac:dyDescent="0.25">
      <c r="B113" s="9" t="s">
        <v>3082</v>
      </c>
      <c r="D113" s="9">
        <v>179</v>
      </c>
      <c r="E113" s="9" t="s">
        <v>659</v>
      </c>
      <c r="F113" s="9" t="s">
        <v>3225</v>
      </c>
      <c r="I113" s="9">
        <v>8</v>
      </c>
      <c r="J113" s="9" t="s">
        <v>3368</v>
      </c>
      <c r="K113" s="7"/>
      <c r="L113" s="166">
        <f t="shared" si="4"/>
        <v>2.5168236877523551E-3</v>
      </c>
      <c r="M113" s="32" t="str">
        <f>LEFT(J113,10)</f>
        <v>2024-01-13</v>
      </c>
      <c r="N113" s="163">
        <f>DATE(LEFT(M113,4),MID(M113,6,2),RIGHT(M113,2))</f>
        <v>45304</v>
      </c>
      <c r="O113" s="32" t="str">
        <f>MID(J113,12,5)</f>
        <v>10:48</v>
      </c>
      <c r="P113" s="32" t="e">
        <f>K113/H113</f>
        <v>#DIV/0!</v>
      </c>
      <c r="Q113" s="168">
        <f t="shared" si="5"/>
        <v>5.187342939698256E-3</v>
      </c>
      <c r="R113" s="134"/>
      <c r="AD113">
        <v>0</v>
      </c>
      <c r="AE113" s="160">
        <f t="shared" si="6"/>
        <v>0</v>
      </c>
      <c r="AF113" s="160" t="e">
        <f t="shared" si="7"/>
        <v>#N/A</v>
      </c>
    </row>
    <row r="114" spans="2:32" x14ac:dyDescent="0.25">
      <c r="B114" s="9" t="s">
        <v>3081</v>
      </c>
      <c r="D114" s="9">
        <v>501</v>
      </c>
      <c r="E114" s="9" t="s">
        <v>25</v>
      </c>
      <c r="F114" s="9" t="s">
        <v>3224</v>
      </c>
      <c r="G114" s="9">
        <v>19.933</v>
      </c>
      <c r="H114" s="9">
        <v>16535</v>
      </c>
      <c r="I114" s="9">
        <v>14</v>
      </c>
      <c r="J114" s="9" t="s">
        <v>3367</v>
      </c>
      <c r="K114" s="7">
        <v>52089</v>
      </c>
      <c r="L114" s="166">
        <f t="shared" si="4"/>
        <v>6.9313593539703901E-3</v>
      </c>
      <c r="M114" s="32" t="str">
        <f>LEFT(J114,10)</f>
        <v>2024-01-12</v>
      </c>
      <c r="N114" s="163">
        <f>DATE(LEFT(M114,4),MID(M114,6,2),RIGHT(M114,2))</f>
        <v>45303</v>
      </c>
      <c r="O114" s="32" t="str">
        <f>MID(J114,12,5)</f>
        <v>16:32</v>
      </c>
      <c r="P114" s="32">
        <f>K114/H114</f>
        <v>3.1502267916540672</v>
      </c>
      <c r="Q114" s="168">
        <f t="shared" si="5"/>
        <v>5.187342939698256E-3</v>
      </c>
      <c r="R114" s="134"/>
      <c r="AD114">
        <v>0</v>
      </c>
      <c r="AE114" s="160">
        <f t="shared" si="6"/>
        <v>0</v>
      </c>
      <c r="AF114" s="160" t="e">
        <f t="shared" si="7"/>
        <v>#N/A</v>
      </c>
    </row>
    <row r="115" spans="2:32" x14ac:dyDescent="0.25">
      <c r="B115" s="9" t="s">
        <v>3085</v>
      </c>
      <c r="D115" s="9">
        <v>215</v>
      </c>
      <c r="E115" s="9" t="s">
        <v>662</v>
      </c>
      <c r="F115" s="9" t="s">
        <v>3228</v>
      </c>
      <c r="I115" s="9">
        <v>6</v>
      </c>
      <c r="J115" s="9" t="s">
        <v>3371</v>
      </c>
      <c r="K115" s="7"/>
      <c r="L115" s="166">
        <f t="shared" si="4"/>
        <v>2.97442799461642E-3</v>
      </c>
      <c r="M115" s="32" t="str">
        <f>LEFT(J115,10)</f>
        <v>2024-01-10</v>
      </c>
      <c r="N115" s="163">
        <f>DATE(LEFT(M115,4),MID(M115,6,2),RIGHT(M115,2))</f>
        <v>45301</v>
      </c>
      <c r="O115" s="32" t="str">
        <f>MID(J115,12,5)</f>
        <v>12:01</v>
      </c>
      <c r="P115" s="32" t="e">
        <f>K115/H115</f>
        <v>#DIV/0!</v>
      </c>
      <c r="Q115" s="168">
        <f t="shared" si="5"/>
        <v>5.187342939698256E-3</v>
      </c>
      <c r="R115" s="134"/>
      <c r="AD115">
        <v>0</v>
      </c>
      <c r="AE115" s="160">
        <f t="shared" si="6"/>
        <v>0</v>
      </c>
      <c r="AF115" s="160" t="e">
        <f t="shared" si="7"/>
        <v>#N/A</v>
      </c>
    </row>
    <row r="116" spans="2:32" x14ac:dyDescent="0.25">
      <c r="B116" s="9" t="s">
        <v>3084</v>
      </c>
      <c r="D116" s="9">
        <v>142</v>
      </c>
      <c r="E116" s="9" t="s">
        <v>659</v>
      </c>
      <c r="F116" s="9" t="s">
        <v>3227</v>
      </c>
      <c r="I116" s="9">
        <v>11</v>
      </c>
      <c r="J116" s="9" t="s">
        <v>3370</v>
      </c>
      <c r="K116" s="7"/>
      <c r="L116" s="166">
        <f t="shared" si="4"/>
        <v>2.0592193808882907E-3</v>
      </c>
      <c r="M116" s="32" t="str">
        <f>LEFT(J116,10)</f>
        <v>2024-01-09</v>
      </c>
      <c r="N116" s="163">
        <f>DATE(LEFT(M116,4),MID(M116,6,2),RIGHT(M116,2))</f>
        <v>45300</v>
      </c>
      <c r="O116" s="32" t="str">
        <f>MID(J116,12,5)</f>
        <v>17:53</v>
      </c>
      <c r="P116" s="32" t="e">
        <f>K116/H116</f>
        <v>#DIV/0!</v>
      </c>
      <c r="Q116" s="168">
        <f t="shared" si="5"/>
        <v>5.187342939698256E-3</v>
      </c>
      <c r="R116" s="134"/>
      <c r="AD116">
        <v>0</v>
      </c>
      <c r="AE116" s="160">
        <f t="shared" si="6"/>
        <v>0</v>
      </c>
      <c r="AF116" s="160" t="e">
        <f t="shared" si="7"/>
        <v>#N/A</v>
      </c>
    </row>
    <row r="117" spans="2:32" x14ac:dyDescent="0.25">
      <c r="B117" s="9" t="s">
        <v>3106</v>
      </c>
      <c r="D117" s="9">
        <v>118</v>
      </c>
      <c r="E117" s="9" t="s">
        <v>659</v>
      </c>
      <c r="F117" s="9" t="s">
        <v>3249</v>
      </c>
      <c r="I117" s="9">
        <v>2</v>
      </c>
      <c r="J117" s="9" t="s">
        <v>3392</v>
      </c>
      <c r="K117" s="7"/>
      <c r="L117" s="166">
        <f t="shared" si="4"/>
        <v>1.6150740242261105E-3</v>
      </c>
      <c r="M117" s="32" t="str">
        <f>LEFT(J117,10)</f>
        <v>2024-01-08</v>
      </c>
      <c r="N117" s="163">
        <f>DATE(LEFT(M117,4),MID(M117,6,2),RIGHT(M117,2))</f>
        <v>45299</v>
      </c>
      <c r="O117" s="32" t="str">
        <f>MID(J117,12,5)</f>
        <v>16:41</v>
      </c>
      <c r="P117" s="32" t="e">
        <f>K117/H117</f>
        <v>#DIV/0!</v>
      </c>
      <c r="Q117" s="168">
        <f t="shared" si="5"/>
        <v>5.187342939698256E-3</v>
      </c>
      <c r="R117" s="134"/>
      <c r="AD117">
        <v>0</v>
      </c>
      <c r="AE117" s="160">
        <f t="shared" si="6"/>
        <v>0</v>
      </c>
      <c r="AF117" s="160" t="e">
        <f t="shared" si="7"/>
        <v>#N/A</v>
      </c>
    </row>
    <row r="118" spans="2:32" x14ac:dyDescent="0.25">
      <c r="B118" s="9" t="s">
        <v>3075</v>
      </c>
      <c r="D118" s="9">
        <v>633</v>
      </c>
      <c r="E118" s="9" t="s">
        <v>659</v>
      </c>
      <c r="F118" s="9" t="s">
        <v>3218</v>
      </c>
      <c r="I118" s="9">
        <v>17</v>
      </c>
      <c r="J118" s="9" t="s">
        <v>3361</v>
      </c>
      <c r="K118" s="7"/>
      <c r="L118" s="166">
        <f t="shared" si="4"/>
        <v>8.7483176312247637E-3</v>
      </c>
      <c r="M118" s="32" t="str">
        <f>LEFT(J118,10)</f>
        <v>2024-01-07</v>
      </c>
      <c r="N118" s="163">
        <f>DATE(LEFT(M118,4),MID(M118,6,2),RIGHT(M118,2))</f>
        <v>45298</v>
      </c>
      <c r="O118" s="32" t="str">
        <f>MID(J118,12,5)</f>
        <v>16:20</v>
      </c>
      <c r="P118" s="32" t="e">
        <f>K118/H118</f>
        <v>#DIV/0!</v>
      </c>
      <c r="Q118" s="168">
        <f t="shared" si="5"/>
        <v>5.187342939698256E-3</v>
      </c>
      <c r="R118" s="134"/>
      <c r="AD118">
        <v>0</v>
      </c>
      <c r="AE118" s="160">
        <f t="shared" si="6"/>
        <v>0</v>
      </c>
      <c r="AF118" s="160" t="e">
        <f t="shared" si="7"/>
        <v>#N/A</v>
      </c>
    </row>
    <row r="119" spans="2:32" x14ac:dyDescent="0.25">
      <c r="B119" s="9" t="s">
        <v>3078</v>
      </c>
      <c r="D119" s="9">
        <v>675</v>
      </c>
      <c r="E119" s="9" t="s">
        <v>659</v>
      </c>
      <c r="F119" s="9" t="s">
        <v>3221</v>
      </c>
      <c r="I119" s="9">
        <v>24</v>
      </c>
      <c r="J119" s="9" t="s">
        <v>3364</v>
      </c>
      <c r="K119" s="7"/>
      <c r="L119" s="166">
        <f t="shared" si="4"/>
        <v>9.4078061911170921E-3</v>
      </c>
      <c r="M119" s="32" t="str">
        <f>LEFT(J119,10)</f>
        <v>2024-01-05</v>
      </c>
      <c r="N119" s="163">
        <f>DATE(LEFT(M119,4),MID(M119,6,2),RIGHT(M119,2))</f>
        <v>45296</v>
      </c>
      <c r="O119" s="32" t="str">
        <f>MID(J119,12,5)</f>
        <v>14:16</v>
      </c>
      <c r="P119" s="32" t="e">
        <f>K119/H119</f>
        <v>#DIV/0!</v>
      </c>
      <c r="Q119" s="168">
        <f t="shared" si="5"/>
        <v>5.187342939698256E-3</v>
      </c>
      <c r="AD119">
        <v>0</v>
      </c>
      <c r="AE119" s="160">
        <f t="shared" si="6"/>
        <v>0</v>
      </c>
      <c r="AF119" s="160" t="e">
        <f t="shared" si="7"/>
        <v>#N/A</v>
      </c>
    </row>
    <row r="120" spans="2:32" x14ac:dyDescent="0.25">
      <c r="B120" s="9" t="s">
        <v>3083</v>
      </c>
      <c r="D120" s="9">
        <v>147</v>
      </c>
      <c r="E120" s="9" t="s">
        <v>662</v>
      </c>
      <c r="F120" s="9" t="s">
        <v>3226</v>
      </c>
      <c r="I120" s="9">
        <v>8</v>
      </c>
      <c r="J120" s="9" t="s">
        <v>3369</v>
      </c>
      <c r="K120" s="7"/>
      <c r="L120" s="166">
        <f t="shared" si="4"/>
        <v>2.0861372812920592E-3</v>
      </c>
      <c r="M120" s="32" t="str">
        <f>LEFT(J120,10)</f>
        <v>2024-01-04</v>
      </c>
      <c r="N120" s="163">
        <f>DATE(LEFT(M120,4),MID(M120,6,2),RIGHT(M120,2))</f>
        <v>45295</v>
      </c>
      <c r="O120" s="32" t="str">
        <f>MID(J120,12,5)</f>
        <v>09:29</v>
      </c>
      <c r="P120" s="32" t="e">
        <f>K120/H120</f>
        <v>#DIV/0!</v>
      </c>
      <c r="Q120" s="168">
        <f t="shared" si="5"/>
        <v>5.187342939698256E-3</v>
      </c>
      <c r="AD120">
        <v>0</v>
      </c>
      <c r="AE120" s="160">
        <f t="shared" si="6"/>
        <v>0</v>
      </c>
      <c r="AF120" s="160" t="e">
        <f t="shared" si="7"/>
        <v>#N/A</v>
      </c>
    </row>
    <row r="121" spans="2:32" x14ac:dyDescent="0.25">
      <c r="B121" s="9" t="s">
        <v>3086</v>
      </c>
      <c r="D121" s="9">
        <v>274</v>
      </c>
      <c r="E121" s="9" t="s">
        <v>25</v>
      </c>
      <c r="F121" s="9" t="s">
        <v>3229</v>
      </c>
      <c r="G121" s="9">
        <v>8.3840000000000003</v>
      </c>
      <c r="H121" s="9">
        <v>3123</v>
      </c>
      <c r="I121" s="9">
        <v>79</v>
      </c>
      <c r="J121" s="9" t="s">
        <v>3372</v>
      </c>
      <c r="K121" s="7">
        <v>13171</v>
      </c>
      <c r="L121" s="166">
        <f t="shared" si="4"/>
        <v>4.7510094212651413E-3</v>
      </c>
      <c r="M121" s="32" t="str">
        <f>LEFT(J121,10)</f>
        <v>2024-01-02</v>
      </c>
      <c r="N121" s="163">
        <f>DATE(LEFT(M121,4),MID(M121,6,2),RIGHT(M121,2))</f>
        <v>45293</v>
      </c>
      <c r="O121" s="32" t="str">
        <f>MID(J121,12,5)</f>
        <v>15:06</v>
      </c>
      <c r="P121" s="32">
        <f>K121/H121</f>
        <v>4.2174191482548835</v>
      </c>
      <c r="Q121" s="168">
        <f t="shared" si="5"/>
        <v>5.187342939698256E-3</v>
      </c>
      <c r="R121" s="134"/>
      <c r="AD121">
        <v>0</v>
      </c>
      <c r="AE121" s="160">
        <f t="shared" si="6"/>
        <v>0</v>
      </c>
      <c r="AF121" s="160" t="e">
        <f t="shared" si="7"/>
        <v>#N/A</v>
      </c>
    </row>
    <row r="122" spans="2:32" x14ac:dyDescent="0.25">
      <c r="B122" s="9" t="s">
        <v>3094</v>
      </c>
      <c r="D122" s="9">
        <v>95</v>
      </c>
      <c r="E122" s="9" t="s">
        <v>25</v>
      </c>
      <c r="F122" s="9" t="s">
        <v>3237</v>
      </c>
      <c r="G122" s="9">
        <v>8.8800000000000008</v>
      </c>
      <c r="H122" s="9">
        <v>1285</v>
      </c>
      <c r="I122" s="9">
        <v>6</v>
      </c>
      <c r="J122" s="9" t="s">
        <v>3380</v>
      </c>
      <c r="K122" s="7">
        <v>7801</v>
      </c>
      <c r="L122" s="166">
        <f t="shared" si="4"/>
        <v>1.3593539703903096E-3</v>
      </c>
      <c r="M122" s="32" t="str">
        <f>LEFT(J122,10)</f>
        <v>2023-12-30</v>
      </c>
      <c r="N122" s="163">
        <f>DATE(LEFT(M122,4),MID(M122,6,2),RIGHT(M122,2))</f>
        <v>45290</v>
      </c>
      <c r="O122" s="32" t="str">
        <f>MID(J122,12,5)</f>
        <v>17:27</v>
      </c>
      <c r="P122" s="32">
        <f>K122/H122</f>
        <v>6.0708171206225678</v>
      </c>
      <c r="Q122" s="168">
        <f t="shared" si="5"/>
        <v>5.187342939698256E-3</v>
      </c>
      <c r="R122" s="134"/>
      <c r="AD122">
        <v>0</v>
      </c>
      <c r="AE122" s="160">
        <f t="shared" si="6"/>
        <v>0</v>
      </c>
      <c r="AF122" s="160" t="e">
        <f t="shared" si="7"/>
        <v>#N/A</v>
      </c>
    </row>
    <row r="123" spans="2:32" x14ac:dyDescent="0.25">
      <c r="B123" s="9" t="s">
        <v>3089</v>
      </c>
      <c r="D123" s="9">
        <v>159</v>
      </c>
      <c r="E123" s="9" t="s">
        <v>25</v>
      </c>
      <c r="F123" s="9" t="s">
        <v>3232</v>
      </c>
      <c r="G123" s="9">
        <v>12.2</v>
      </c>
      <c r="H123" s="9">
        <v>3027</v>
      </c>
      <c r="I123" s="9">
        <v>18</v>
      </c>
      <c r="J123" s="9" t="s">
        <v>3375</v>
      </c>
      <c r="K123" s="7">
        <v>12586</v>
      </c>
      <c r="L123" s="166">
        <f t="shared" si="4"/>
        <v>2.3822341857335128E-3</v>
      </c>
      <c r="M123" s="32" t="str">
        <f>LEFT(J123,10)</f>
        <v>2023-12-29</v>
      </c>
      <c r="N123" s="163">
        <f>DATE(LEFT(M123,4),MID(M123,6,2),RIGHT(M123,2))</f>
        <v>45289</v>
      </c>
      <c r="O123" s="32" t="str">
        <f>MID(J123,12,5)</f>
        <v>19:18</v>
      </c>
      <c r="P123" s="32">
        <f>K123/H123</f>
        <v>4.1579121242153949</v>
      </c>
      <c r="Q123" s="168">
        <f t="shared" si="5"/>
        <v>5.187342939698256E-3</v>
      </c>
      <c r="R123" s="134"/>
      <c r="AD123">
        <v>0</v>
      </c>
      <c r="AE123" s="160">
        <f t="shared" si="6"/>
        <v>0</v>
      </c>
      <c r="AF123" s="160" t="e">
        <f t="shared" si="7"/>
        <v>#N/A</v>
      </c>
    </row>
    <row r="124" spans="2:32" x14ac:dyDescent="0.25">
      <c r="B124" s="9" t="s">
        <v>3096</v>
      </c>
      <c r="D124" s="9">
        <v>377</v>
      </c>
      <c r="E124" s="9" t="s">
        <v>659</v>
      </c>
      <c r="F124" s="9" t="s">
        <v>3239</v>
      </c>
      <c r="I124" s="9">
        <v>8</v>
      </c>
      <c r="J124" s="9" t="s">
        <v>3382</v>
      </c>
      <c r="K124" s="7"/>
      <c r="L124" s="166">
        <f t="shared" si="4"/>
        <v>5.1816958277254377E-3</v>
      </c>
      <c r="M124" s="32" t="str">
        <f>LEFT(J124,10)</f>
        <v>2023-12-27</v>
      </c>
      <c r="N124" s="163">
        <f>DATE(LEFT(M124,4),MID(M124,6,2),RIGHT(M124,2))</f>
        <v>45287</v>
      </c>
      <c r="O124" s="32" t="str">
        <f>MID(J124,12,5)</f>
        <v>18:27</v>
      </c>
      <c r="P124" s="32" t="e">
        <f>K124/H124</f>
        <v>#DIV/0!</v>
      </c>
      <c r="Q124" s="168">
        <f t="shared" si="5"/>
        <v>5.187342939698256E-3</v>
      </c>
      <c r="R124" s="134"/>
      <c r="AD124">
        <v>0</v>
      </c>
      <c r="AE124" s="160">
        <f t="shared" si="6"/>
        <v>0</v>
      </c>
      <c r="AF124" s="160" t="e">
        <f t="shared" si="7"/>
        <v>#N/A</v>
      </c>
    </row>
    <row r="125" spans="2:32" x14ac:dyDescent="0.25">
      <c r="B125" s="9" t="s">
        <v>3091</v>
      </c>
      <c r="D125" s="9">
        <v>310</v>
      </c>
      <c r="E125" s="9" t="s">
        <v>659</v>
      </c>
      <c r="F125" s="9" t="s">
        <v>3234</v>
      </c>
      <c r="I125" s="9">
        <v>18</v>
      </c>
      <c r="J125" s="9" t="s">
        <v>3377</v>
      </c>
      <c r="K125" s="7"/>
      <c r="L125" s="166">
        <f t="shared" si="4"/>
        <v>4.4145356662180354E-3</v>
      </c>
      <c r="M125" s="32" t="str">
        <f>LEFT(J125,10)</f>
        <v>2023-12-23</v>
      </c>
      <c r="N125" s="163">
        <f>DATE(LEFT(M125,4),MID(M125,6,2),RIGHT(M125,2))</f>
        <v>45283</v>
      </c>
      <c r="O125" s="32" t="str">
        <f>MID(J125,12,5)</f>
        <v>18:11</v>
      </c>
      <c r="P125" s="32" t="e">
        <f>K125/H125</f>
        <v>#DIV/0!</v>
      </c>
      <c r="Q125" s="168">
        <f t="shared" si="5"/>
        <v>5.187342939698256E-3</v>
      </c>
      <c r="R125" s="134"/>
      <c r="AD125">
        <v>0</v>
      </c>
      <c r="AE125" s="160">
        <f t="shared" si="6"/>
        <v>0</v>
      </c>
      <c r="AF125" s="160" t="e">
        <f t="shared" si="7"/>
        <v>#N/A</v>
      </c>
    </row>
    <row r="126" spans="2:32" x14ac:dyDescent="0.25">
      <c r="B126" s="9" t="s">
        <v>3097</v>
      </c>
      <c r="D126" s="9">
        <v>153</v>
      </c>
      <c r="E126" s="9" t="s">
        <v>659</v>
      </c>
      <c r="F126" s="9" t="s">
        <v>3240</v>
      </c>
      <c r="I126" s="9">
        <v>2</v>
      </c>
      <c r="J126" s="9" t="s">
        <v>3383</v>
      </c>
      <c r="K126" s="7"/>
      <c r="L126" s="166">
        <f t="shared" si="4"/>
        <v>2.0861372812920592E-3</v>
      </c>
      <c r="M126" s="32" t="str">
        <f>LEFT(J126,10)</f>
        <v>2023-12-22</v>
      </c>
      <c r="N126" s="163">
        <f>DATE(LEFT(M126,4),MID(M126,6,2),RIGHT(M126,2))</f>
        <v>45282</v>
      </c>
      <c r="O126" s="32" t="str">
        <f>MID(J126,12,5)</f>
        <v>19:24</v>
      </c>
      <c r="P126" s="32" t="e">
        <f>K126/H126</f>
        <v>#DIV/0!</v>
      </c>
      <c r="Q126" s="168">
        <f t="shared" si="5"/>
        <v>5.187342939698256E-3</v>
      </c>
      <c r="AD126">
        <v>0</v>
      </c>
      <c r="AE126" s="160">
        <f t="shared" si="6"/>
        <v>0</v>
      </c>
      <c r="AF126" s="160" t="e">
        <f t="shared" si="7"/>
        <v>#N/A</v>
      </c>
    </row>
    <row r="127" spans="2:32" x14ac:dyDescent="0.25">
      <c r="B127" s="9" t="s">
        <v>3098</v>
      </c>
      <c r="D127" s="9">
        <v>115</v>
      </c>
      <c r="E127" s="9" t="s">
        <v>25</v>
      </c>
      <c r="F127" s="9" t="s">
        <v>3241</v>
      </c>
      <c r="G127" s="9">
        <v>6.76</v>
      </c>
      <c r="H127" s="9">
        <v>3037</v>
      </c>
      <c r="I127" s="9">
        <v>1</v>
      </c>
      <c r="J127" s="9" t="s">
        <v>3384</v>
      </c>
      <c r="K127" s="7">
        <v>11496</v>
      </c>
      <c r="L127" s="166">
        <f t="shared" si="4"/>
        <v>1.5612382234185733E-3</v>
      </c>
      <c r="M127" s="32" t="str">
        <f>LEFT(J127,10)</f>
        <v>2023-12-21</v>
      </c>
      <c r="N127" s="163">
        <f>DATE(LEFT(M127,4),MID(M127,6,2),RIGHT(M127,2))</f>
        <v>45281</v>
      </c>
      <c r="O127" s="32" t="str">
        <f>MID(J127,12,5)</f>
        <v>19:39</v>
      </c>
      <c r="P127" s="32">
        <f>K127/H127</f>
        <v>3.7853144550543298</v>
      </c>
      <c r="Q127" s="168">
        <f t="shared" si="5"/>
        <v>5.187342939698256E-3</v>
      </c>
      <c r="R127" s="134"/>
      <c r="AD127">
        <v>0</v>
      </c>
      <c r="AE127" s="160">
        <f t="shared" si="6"/>
        <v>0</v>
      </c>
      <c r="AF127" s="160" t="e">
        <f t="shared" si="7"/>
        <v>#N/A</v>
      </c>
    </row>
    <row r="128" spans="2:32" x14ac:dyDescent="0.25">
      <c r="B128" s="9" t="s">
        <v>3087</v>
      </c>
      <c r="D128" s="9">
        <v>375</v>
      </c>
      <c r="E128" s="9" t="s">
        <v>662</v>
      </c>
      <c r="F128" s="9" t="s">
        <v>3230</v>
      </c>
      <c r="I128" s="9">
        <v>116</v>
      </c>
      <c r="J128" s="9" t="s">
        <v>3373</v>
      </c>
      <c r="K128" s="7"/>
      <c r="L128" s="166">
        <f t="shared" si="4"/>
        <v>6.6083445491251685E-3</v>
      </c>
      <c r="M128" s="32" t="str">
        <f>LEFT(J128,10)</f>
        <v>2023-12-19</v>
      </c>
      <c r="N128" s="163">
        <f>DATE(LEFT(M128,4),MID(M128,6,2),RIGHT(M128,2))</f>
        <v>45279</v>
      </c>
      <c r="O128" s="32" t="str">
        <f>MID(J128,12,5)</f>
        <v>13:46</v>
      </c>
      <c r="P128" s="32" t="e">
        <f>K128/H128</f>
        <v>#DIV/0!</v>
      </c>
      <c r="Q128" s="168">
        <f t="shared" si="5"/>
        <v>5.187342939698256E-3</v>
      </c>
      <c r="R128" s="134"/>
      <c r="AD128">
        <v>0</v>
      </c>
      <c r="AE128" s="160">
        <f t="shared" si="6"/>
        <v>0</v>
      </c>
      <c r="AF128" s="160" t="e">
        <f t="shared" si="7"/>
        <v>#N/A</v>
      </c>
    </row>
    <row r="129" spans="2:32" x14ac:dyDescent="0.25">
      <c r="B129" s="9" t="s">
        <v>3090</v>
      </c>
      <c r="D129" s="9">
        <v>137</v>
      </c>
      <c r="E129" s="9" t="s">
        <v>662</v>
      </c>
      <c r="F129" s="9" t="s">
        <v>3233</v>
      </c>
      <c r="I129" s="9">
        <v>7</v>
      </c>
      <c r="J129" s="9" t="s">
        <v>3376</v>
      </c>
      <c r="K129" s="7"/>
      <c r="L129" s="166">
        <f t="shared" si="4"/>
        <v>1.9380888290713323E-3</v>
      </c>
      <c r="M129" s="32" t="str">
        <f>LEFT(J129,10)</f>
        <v>2023-12-19</v>
      </c>
      <c r="N129" s="163">
        <f>DATE(LEFT(M129,4),MID(M129,6,2),RIGHT(M129,2))</f>
        <v>45279</v>
      </c>
      <c r="O129" s="32" t="str">
        <f>MID(J129,12,5)</f>
        <v>08:42</v>
      </c>
      <c r="P129" s="32" t="e">
        <f>K129/H129</f>
        <v>#DIV/0!</v>
      </c>
      <c r="Q129" s="168">
        <f t="shared" si="5"/>
        <v>5.187342939698256E-3</v>
      </c>
      <c r="R129" s="134"/>
      <c r="AD129">
        <v>0</v>
      </c>
      <c r="AE129" s="160">
        <f t="shared" si="6"/>
        <v>0</v>
      </c>
      <c r="AF129" s="160" t="e">
        <f t="shared" si="7"/>
        <v>#N/A</v>
      </c>
    </row>
    <row r="130" spans="2:32" x14ac:dyDescent="0.25">
      <c r="B130" s="9" t="s">
        <v>3088</v>
      </c>
      <c r="D130" s="9">
        <v>124</v>
      </c>
      <c r="E130" s="9" t="s">
        <v>662</v>
      </c>
      <c r="F130" s="9" t="s">
        <v>3231</v>
      </c>
      <c r="I130" s="9">
        <v>7</v>
      </c>
      <c r="J130" s="9" t="s">
        <v>3374</v>
      </c>
      <c r="K130" s="7"/>
      <c r="L130" s="166">
        <f t="shared" si="4"/>
        <v>1.7631224764468371E-3</v>
      </c>
      <c r="M130" s="32" t="str">
        <f>LEFT(J130,10)</f>
        <v>2023-12-18</v>
      </c>
      <c r="N130" s="163">
        <f>DATE(LEFT(M130,4),MID(M130,6,2),RIGHT(M130,2))</f>
        <v>45278</v>
      </c>
      <c r="O130" s="32" t="str">
        <f>MID(J130,12,5)</f>
        <v>17:31</v>
      </c>
      <c r="P130" s="32" t="e">
        <f>K130/H130</f>
        <v>#DIV/0!</v>
      </c>
      <c r="Q130" s="168">
        <f t="shared" si="5"/>
        <v>5.187342939698256E-3</v>
      </c>
      <c r="R130" s="134"/>
      <c r="AD130">
        <v>0</v>
      </c>
      <c r="AE130" s="160">
        <f t="shared" si="6"/>
        <v>0</v>
      </c>
      <c r="AF130" s="160" t="e">
        <f t="shared" si="7"/>
        <v>#N/A</v>
      </c>
    </row>
    <row r="131" spans="2:32" x14ac:dyDescent="0.25">
      <c r="B131" s="9" t="s">
        <v>3093</v>
      </c>
      <c r="D131" s="9">
        <v>281</v>
      </c>
      <c r="E131" s="9" t="s">
        <v>662</v>
      </c>
      <c r="F131" s="9" t="s">
        <v>3236</v>
      </c>
      <c r="I131" s="9">
        <v>34</v>
      </c>
      <c r="J131" s="9" t="s">
        <v>3379</v>
      </c>
      <c r="K131" s="7"/>
      <c r="L131" s="166">
        <f t="shared" ref="L131:L144" si="8">((D131+I131)/$W$2)*100%</f>
        <v>4.2395693135935395E-3</v>
      </c>
      <c r="M131" s="32" t="str">
        <f>LEFT(J131,10)</f>
        <v>2023-12-18</v>
      </c>
      <c r="N131" s="163">
        <f>DATE(LEFT(M131,4),MID(M131,6,2),RIGHT(M131,2))</f>
        <v>45278</v>
      </c>
      <c r="O131" s="32" t="str">
        <f>MID(J131,12,5)</f>
        <v>15:57</v>
      </c>
      <c r="P131" s="32" t="e">
        <f>K131/H131</f>
        <v>#DIV/0!</v>
      </c>
      <c r="Q131" s="168">
        <f t="shared" ref="Q131:Q144" si="9">$S$2</f>
        <v>5.187342939698256E-3</v>
      </c>
      <c r="R131" s="134"/>
      <c r="AD131">
        <v>0</v>
      </c>
      <c r="AE131" s="160">
        <f t="shared" ref="AE131:AE145" si="10">AD131*L131</f>
        <v>0</v>
      </c>
      <c r="AF131" s="160" t="e">
        <f t="shared" ref="AF131:AF141" si="11">IF(NOT(AE131=0),AE131,NA())</f>
        <v>#N/A</v>
      </c>
    </row>
    <row r="132" spans="2:32" x14ac:dyDescent="0.25">
      <c r="B132" s="9" t="s">
        <v>3092</v>
      </c>
      <c r="D132" s="9">
        <v>126</v>
      </c>
      <c r="E132" s="9" t="s">
        <v>662</v>
      </c>
      <c r="F132" s="9" t="s">
        <v>3235</v>
      </c>
      <c r="I132" s="9">
        <v>5</v>
      </c>
      <c r="J132" s="9" t="s">
        <v>3378</v>
      </c>
      <c r="K132" s="7"/>
      <c r="L132" s="166">
        <f t="shared" si="8"/>
        <v>1.7631224764468371E-3</v>
      </c>
      <c r="M132" s="32" t="str">
        <f>LEFT(J132,10)</f>
        <v>2023-12-17</v>
      </c>
      <c r="N132" s="163">
        <f>DATE(LEFT(M132,4),MID(M132,6,2),RIGHT(M132,2))</f>
        <v>45277</v>
      </c>
      <c r="O132" s="32" t="str">
        <f>MID(J132,12,5)</f>
        <v>07:59</v>
      </c>
      <c r="P132" s="32" t="e">
        <f>K132/H132</f>
        <v>#DIV/0!</v>
      </c>
      <c r="Q132" s="168">
        <f t="shared" si="9"/>
        <v>5.187342939698256E-3</v>
      </c>
      <c r="R132" s="134"/>
      <c r="AD132">
        <v>0</v>
      </c>
      <c r="AE132" s="160">
        <f t="shared" si="10"/>
        <v>0</v>
      </c>
      <c r="AF132" s="160" t="e">
        <f t="shared" si="11"/>
        <v>#N/A</v>
      </c>
    </row>
    <row r="133" spans="2:32" x14ac:dyDescent="0.25">
      <c r="B133" s="9" t="s">
        <v>3095</v>
      </c>
      <c r="D133" s="9">
        <v>956</v>
      </c>
      <c r="E133" s="9" t="s">
        <v>662</v>
      </c>
      <c r="F133" s="9" t="s">
        <v>3238</v>
      </c>
      <c r="I133" s="9">
        <v>29</v>
      </c>
      <c r="J133" s="9" t="s">
        <v>3381</v>
      </c>
      <c r="K133" s="7"/>
      <c r="L133" s="166">
        <f t="shared" si="8"/>
        <v>1.3257065948855989E-2</v>
      </c>
      <c r="M133" s="32" t="str">
        <f>LEFT(J133,10)</f>
        <v>2023-12-15</v>
      </c>
      <c r="N133" s="163">
        <f>DATE(LEFT(M133,4),MID(M133,6,2),RIGHT(M133,2))</f>
        <v>45275</v>
      </c>
      <c r="O133" s="32" t="str">
        <f>MID(J133,12,5)</f>
        <v>16:59</v>
      </c>
      <c r="P133" s="32" t="e">
        <f>K133/H133</f>
        <v>#DIV/0!</v>
      </c>
      <c r="Q133" s="168">
        <f t="shared" si="9"/>
        <v>5.187342939698256E-3</v>
      </c>
      <c r="R133" s="134"/>
      <c r="AD133">
        <v>0</v>
      </c>
      <c r="AE133" s="160">
        <f t="shared" si="10"/>
        <v>0</v>
      </c>
      <c r="AF133" s="160" t="e">
        <f t="shared" si="11"/>
        <v>#N/A</v>
      </c>
    </row>
    <row r="134" spans="2:32" x14ac:dyDescent="0.25">
      <c r="B134" s="9" t="s">
        <v>3101</v>
      </c>
      <c r="D134" s="9">
        <v>183</v>
      </c>
      <c r="E134" s="9" t="s">
        <v>662</v>
      </c>
      <c r="F134" s="9" t="s">
        <v>3244</v>
      </c>
      <c r="I134" s="9">
        <v>3</v>
      </c>
      <c r="J134" s="9" t="s">
        <v>3387</v>
      </c>
      <c r="K134" s="7"/>
      <c r="L134" s="166">
        <f t="shared" si="8"/>
        <v>2.5033647375504709E-3</v>
      </c>
      <c r="M134" s="32" t="str">
        <f>LEFT(J134,10)</f>
        <v>2023-12-14</v>
      </c>
      <c r="N134" s="163">
        <f>DATE(LEFT(M134,4),MID(M134,6,2),RIGHT(M134,2))</f>
        <v>45274</v>
      </c>
      <c r="O134" s="32" t="str">
        <f>MID(J134,12,5)</f>
        <v>14:34</v>
      </c>
      <c r="P134" s="32" t="e">
        <f>K134/H134</f>
        <v>#DIV/0!</v>
      </c>
      <c r="Q134" s="168">
        <f t="shared" si="9"/>
        <v>5.187342939698256E-3</v>
      </c>
      <c r="AD134">
        <v>0</v>
      </c>
      <c r="AE134" s="160">
        <f t="shared" si="10"/>
        <v>0</v>
      </c>
      <c r="AF134" s="160" t="e">
        <f t="shared" si="11"/>
        <v>#N/A</v>
      </c>
    </row>
    <row r="135" spans="2:32" x14ac:dyDescent="0.25">
      <c r="B135" s="9" t="s">
        <v>3105</v>
      </c>
      <c r="D135" s="9">
        <v>96</v>
      </c>
      <c r="E135" s="9" t="s">
        <v>662</v>
      </c>
      <c r="F135" s="9" t="s">
        <v>3248</v>
      </c>
      <c r="I135" s="9">
        <v>2</v>
      </c>
      <c r="J135" s="9" t="s">
        <v>3391</v>
      </c>
      <c r="K135" s="7"/>
      <c r="L135" s="166">
        <f t="shared" si="8"/>
        <v>1.3189771197846568E-3</v>
      </c>
      <c r="M135" s="32" t="str">
        <f>LEFT(J135,10)</f>
        <v>2023-12-13</v>
      </c>
      <c r="N135" s="163">
        <f>DATE(LEFT(M135,4),MID(M135,6,2),RIGHT(M135,2))</f>
        <v>45273</v>
      </c>
      <c r="O135" s="32" t="str">
        <f>MID(J135,12,5)</f>
        <v>15:51</v>
      </c>
      <c r="P135" s="32" t="e">
        <f>K135/H135</f>
        <v>#DIV/0!</v>
      </c>
      <c r="Q135" s="168">
        <f t="shared" si="9"/>
        <v>5.187342939698256E-3</v>
      </c>
      <c r="AD135">
        <v>0</v>
      </c>
      <c r="AE135" s="160">
        <f t="shared" si="10"/>
        <v>0</v>
      </c>
      <c r="AF135" s="160" t="e">
        <f t="shared" si="11"/>
        <v>#N/A</v>
      </c>
    </row>
    <row r="136" spans="2:32" x14ac:dyDescent="0.25">
      <c r="B136" s="9" t="s">
        <v>3103</v>
      </c>
      <c r="D136" s="9">
        <v>175</v>
      </c>
      <c r="E136" s="9" t="s">
        <v>662</v>
      </c>
      <c r="F136" s="9" t="s">
        <v>3246</v>
      </c>
      <c r="I136" s="9">
        <v>7</v>
      </c>
      <c r="J136" s="9" t="s">
        <v>3389</v>
      </c>
      <c r="K136" s="7"/>
      <c r="L136" s="166">
        <f t="shared" si="8"/>
        <v>2.449528936742934E-3</v>
      </c>
      <c r="M136" s="32" t="str">
        <f>LEFT(J136,10)</f>
        <v>2023-12-12</v>
      </c>
      <c r="N136" s="163">
        <f>DATE(LEFT(M136,4),MID(M136,6,2),RIGHT(M136,2))</f>
        <v>45272</v>
      </c>
      <c r="O136" s="32" t="str">
        <f>MID(J136,12,5)</f>
        <v>16:44</v>
      </c>
      <c r="P136" s="32" t="e">
        <f>K136/H136</f>
        <v>#DIV/0!</v>
      </c>
      <c r="Q136" s="168">
        <f t="shared" si="9"/>
        <v>5.187342939698256E-3</v>
      </c>
      <c r="AD136">
        <v>0</v>
      </c>
      <c r="AE136" s="160">
        <f t="shared" si="10"/>
        <v>0</v>
      </c>
      <c r="AF136" s="160" t="e">
        <f t="shared" si="11"/>
        <v>#N/A</v>
      </c>
    </row>
    <row r="137" spans="2:32" x14ac:dyDescent="0.25">
      <c r="B137" s="9" t="s">
        <v>3109</v>
      </c>
      <c r="D137" s="9">
        <v>149</v>
      </c>
      <c r="E137" s="9" t="s">
        <v>25</v>
      </c>
      <c r="F137" s="9" t="s">
        <v>3252</v>
      </c>
      <c r="G137" s="9">
        <v>14.916</v>
      </c>
      <c r="H137" s="9">
        <v>1475</v>
      </c>
      <c r="I137" s="9">
        <v>17</v>
      </c>
      <c r="J137" s="9" t="s">
        <v>3395</v>
      </c>
      <c r="K137" s="7">
        <v>5889</v>
      </c>
      <c r="L137" s="166">
        <f t="shared" si="8"/>
        <v>2.2341857335127862E-3</v>
      </c>
      <c r="M137" s="32" t="str">
        <f>LEFT(J137,10)</f>
        <v>2023-12-11</v>
      </c>
      <c r="N137" s="163">
        <f>DATE(LEFT(M137,4),MID(M137,6,2),RIGHT(M137,2))</f>
        <v>45271</v>
      </c>
      <c r="O137" s="32" t="str">
        <f>MID(J137,12,5)</f>
        <v>10:06</v>
      </c>
      <c r="P137" s="32">
        <f>K137/H137</f>
        <v>3.9925423728813558</v>
      </c>
      <c r="Q137" s="168">
        <f t="shared" si="9"/>
        <v>5.187342939698256E-3</v>
      </c>
      <c r="AD137">
        <v>0</v>
      </c>
      <c r="AE137" s="160">
        <f t="shared" si="10"/>
        <v>0</v>
      </c>
      <c r="AF137" s="160" t="e">
        <f t="shared" si="11"/>
        <v>#N/A</v>
      </c>
    </row>
    <row r="138" spans="2:32" x14ac:dyDescent="0.25">
      <c r="B138" s="9" t="s">
        <v>3102</v>
      </c>
      <c r="D138" s="9">
        <v>298</v>
      </c>
      <c r="E138" s="9" t="s">
        <v>662</v>
      </c>
      <c r="F138" s="9" t="s">
        <v>3245</v>
      </c>
      <c r="I138" s="9">
        <v>24</v>
      </c>
      <c r="J138" s="9" t="s">
        <v>3388</v>
      </c>
      <c r="K138" s="7"/>
      <c r="L138" s="166">
        <f t="shared" si="8"/>
        <v>4.3337819650067291E-3</v>
      </c>
      <c r="M138" s="32" t="str">
        <f>LEFT(J138,10)</f>
        <v>2023-12-10</v>
      </c>
      <c r="N138" s="163">
        <f>DATE(LEFT(M138,4),MID(M138,6,2),RIGHT(M138,2))</f>
        <v>45270</v>
      </c>
      <c r="O138" s="32" t="str">
        <f>MID(J138,12,5)</f>
        <v>14:37</v>
      </c>
      <c r="P138" s="32" t="e">
        <f>K138/H138</f>
        <v>#DIV/0!</v>
      </c>
      <c r="Q138" s="168">
        <f t="shared" si="9"/>
        <v>5.187342939698256E-3</v>
      </c>
      <c r="AD138">
        <v>0</v>
      </c>
      <c r="AE138" s="160">
        <f t="shared" si="10"/>
        <v>0</v>
      </c>
      <c r="AF138" s="160" t="e">
        <f t="shared" si="11"/>
        <v>#N/A</v>
      </c>
    </row>
    <row r="139" spans="2:32" x14ac:dyDescent="0.25">
      <c r="B139" s="9" t="s">
        <v>3107</v>
      </c>
      <c r="D139" s="9">
        <v>602</v>
      </c>
      <c r="E139" s="9" t="s">
        <v>25</v>
      </c>
      <c r="F139" s="9" t="s">
        <v>3250</v>
      </c>
      <c r="G139" s="9">
        <v>34.466000000000001</v>
      </c>
      <c r="H139" s="9">
        <v>10520</v>
      </c>
      <c r="I139" s="9">
        <v>131</v>
      </c>
      <c r="J139" s="9" t="s">
        <v>3393</v>
      </c>
      <c r="K139" s="7">
        <v>50047</v>
      </c>
      <c r="L139" s="166">
        <f t="shared" si="8"/>
        <v>9.8654104979811579E-3</v>
      </c>
      <c r="M139" s="32" t="str">
        <f>LEFT(J139,10)</f>
        <v>2023-12-09</v>
      </c>
      <c r="N139" s="163">
        <f>DATE(LEFT(M139,4),MID(M139,6,2),RIGHT(M139,2))</f>
        <v>45269</v>
      </c>
      <c r="O139" s="32" t="str">
        <f>MID(J139,12,5)</f>
        <v>10:20</v>
      </c>
      <c r="P139" s="32">
        <f>K139/H139</f>
        <v>4.7573193916349812</v>
      </c>
      <c r="Q139" s="168">
        <f t="shared" si="9"/>
        <v>5.187342939698256E-3</v>
      </c>
      <c r="AD139">
        <v>0</v>
      </c>
      <c r="AE139" s="160">
        <f t="shared" si="10"/>
        <v>0</v>
      </c>
      <c r="AF139" s="160" t="e">
        <f t="shared" si="11"/>
        <v>#N/A</v>
      </c>
    </row>
    <row r="140" spans="2:32" x14ac:dyDescent="0.25">
      <c r="B140" s="9" t="s">
        <v>3110</v>
      </c>
      <c r="D140" s="9">
        <v>158</v>
      </c>
      <c r="E140" s="9" t="s">
        <v>662</v>
      </c>
      <c r="F140" s="9" t="s">
        <v>3253</v>
      </c>
      <c r="I140" s="9">
        <v>9</v>
      </c>
      <c r="J140" s="9" t="s">
        <v>3396</v>
      </c>
      <c r="K140" s="7"/>
      <c r="L140" s="166">
        <f t="shared" si="8"/>
        <v>2.2476446837146704E-3</v>
      </c>
      <c r="M140" s="32" t="str">
        <f>LEFT(J140,10)</f>
        <v>2023-12-08</v>
      </c>
      <c r="N140" s="163">
        <f>DATE(LEFT(M140,4),MID(M140,6,2),RIGHT(M140,2))</f>
        <v>45268</v>
      </c>
      <c r="O140" s="32" t="str">
        <f>MID(J140,12,5)</f>
        <v>15:11</v>
      </c>
      <c r="P140" s="32" t="e">
        <f>K140/H140</f>
        <v>#DIV/0!</v>
      </c>
      <c r="Q140" s="168">
        <f t="shared" si="9"/>
        <v>5.187342939698256E-3</v>
      </c>
      <c r="AD140">
        <v>0</v>
      </c>
      <c r="AE140" s="160">
        <f t="shared" si="10"/>
        <v>0</v>
      </c>
      <c r="AF140" s="160" t="e">
        <f t="shared" si="11"/>
        <v>#N/A</v>
      </c>
    </row>
    <row r="141" spans="2:32" x14ac:dyDescent="0.25">
      <c r="B141" s="9" t="s">
        <v>3108</v>
      </c>
      <c r="D141" s="9">
        <v>139</v>
      </c>
      <c r="E141" s="9" t="s">
        <v>662</v>
      </c>
      <c r="F141" s="9" t="s">
        <v>3251</v>
      </c>
      <c r="I141" s="9">
        <v>3</v>
      </c>
      <c r="J141" s="9" t="s">
        <v>3394</v>
      </c>
      <c r="K141" s="7"/>
      <c r="L141" s="166">
        <f t="shared" si="8"/>
        <v>1.9111709286675639E-3</v>
      </c>
      <c r="M141" s="32" t="str">
        <f>LEFT(J141,10)</f>
        <v>2023-12-07</v>
      </c>
      <c r="N141" s="163">
        <f>DATE(LEFT(M141,4),MID(M141,6,2),RIGHT(M141,2))</f>
        <v>45267</v>
      </c>
      <c r="O141" s="32" t="str">
        <f>MID(J141,12,5)</f>
        <v>13:44</v>
      </c>
      <c r="P141" s="32" t="e">
        <f>K141/H141</f>
        <v>#DIV/0!</v>
      </c>
      <c r="Q141" s="168">
        <f t="shared" si="9"/>
        <v>5.187342939698256E-3</v>
      </c>
      <c r="AD141">
        <v>0</v>
      </c>
      <c r="AE141" s="160">
        <f t="shared" si="10"/>
        <v>0</v>
      </c>
      <c r="AF141" s="160" t="e">
        <f t="shared" si="11"/>
        <v>#N/A</v>
      </c>
    </row>
    <row r="142" spans="2:32" x14ac:dyDescent="0.25">
      <c r="B142" s="9" t="s">
        <v>3104</v>
      </c>
      <c r="D142" s="9">
        <v>302</v>
      </c>
      <c r="E142" s="9" t="s">
        <v>662</v>
      </c>
      <c r="F142" s="9" t="s">
        <v>3247</v>
      </c>
      <c r="I142" s="9">
        <v>55</v>
      </c>
      <c r="J142" s="9" t="s">
        <v>3390</v>
      </c>
      <c r="K142" s="7"/>
      <c r="L142" s="166">
        <f t="shared" si="8"/>
        <v>4.8048452220726783E-3</v>
      </c>
      <c r="M142" s="32" t="str">
        <f>LEFT(J142,10)</f>
        <v>2023-12-06</v>
      </c>
      <c r="N142" s="163">
        <f>DATE(LEFT(M142,4),MID(M142,6,2),RIGHT(M142,2))</f>
        <v>45266</v>
      </c>
      <c r="O142" s="32" t="str">
        <f>MID(J142,12,5)</f>
        <v>13:48</v>
      </c>
      <c r="P142" s="32" t="e">
        <f>K142/H142</f>
        <v>#DIV/0!</v>
      </c>
      <c r="Q142" s="168">
        <f t="shared" si="9"/>
        <v>5.187342939698256E-3</v>
      </c>
      <c r="AD142">
        <v>0</v>
      </c>
      <c r="AE142" s="160">
        <f t="shared" si="10"/>
        <v>0</v>
      </c>
      <c r="AF142" s="160" t="e">
        <f>IF(NOT(AE142=0),AE142,NA())</f>
        <v>#N/A</v>
      </c>
    </row>
    <row r="143" spans="2:32" x14ac:dyDescent="0.25">
      <c r="B143" s="9" t="s">
        <v>3100</v>
      </c>
      <c r="D143" s="9">
        <v>306</v>
      </c>
      <c r="E143" s="9" t="s">
        <v>662</v>
      </c>
      <c r="F143" s="9" t="s">
        <v>3243</v>
      </c>
      <c r="I143" s="9">
        <v>9</v>
      </c>
      <c r="J143" s="9" t="s">
        <v>3386</v>
      </c>
      <c r="K143" s="7"/>
      <c r="L143" s="166">
        <f t="shared" si="8"/>
        <v>4.2395693135935395E-3</v>
      </c>
      <c r="M143" s="32" t="str">
        <f>LEFT(J143,10)</f>
        <v>2023-12-05</v>
      </c>
      <c r="N143" s="163">
        <f>DATE(LEFT(M143,4),MID(M143,6,2),RIGHT(M143,2))</f>
        <v>45265</v>
      </c>
      <c r="O143" s="32" t="str">
        <f>MID(J143,12,5)</f>
        <v>13:34</v>
      </c>
      <c r="P143" s="32" t="e">
        <f>K143/H143</f>
        <v>#DIV/0!</v>
      </c>
      <c r="Q143" s="168">
        <f t="shared" si="9"/>
        <v>5.187342939698256E-3</v>
      </c>
      <c r="AD143">
        <v>0</v>
      </c>
      <c r="AE143" s="160">
        <f t="shared" si="10"/>
        <v>0</v>
      </c>
      <c r="AF143" s="160" t="e">
        <f t="shared" ref="AF143:AF145" si="12">IF(NOT(AE143=0),AE143,NA())</f>
        <v>#N/A</v>
      </c>
    </row>
    <row r="144" spans="2:32" x14ac:dyDescent="0.25">
      <c r="B144" s="9" t="s">
        <v>3099</v>
      </c>
      <c r="D144" s="9">
        <v>3087</v>
      </c>
      <c r="E144" s="9" t="s">
        <v>659</v>
      </c>
      <c r="F144" s="9" t="s">
        <v>3242</v>
      </c>
      <c r="I144" s="9">
        <v>7</v>
      </c>
      <c r="J144" s="9" t="s">
        <v>3385</v>
      </c>
      <c r="K144" s="7"/>
      <c r="L144" s="166">
        <f t="shared" si="8"/>
        <v>4.1641991924629876E-2</v>
      </c>
      <c r="M144" s="32" t="str">
        <f>LEFT(J144,10)</f>
        <v>2023-12-04</v>
      </c>
      <c r="N144" s="163">
        <f>DATE(LEFT(M144,4),MID(M144,6,2),RIGHT(M144,2))</f>
        <v>45264</v>
      </c>
      <c r="O144" s="32" t="str">
        <f>MID(J144,12,5)</f>
        <v>17:20</v>
      </c>
      <c r="P144" s="32" t="e">
        <f>K144/H144</f>
        <v>#DIV/0!</v>
      </c>
      <c r="Q144" s="168">
        <f t="shared" si="9"/>
        <v>5.187342939698256E-3</v>
      </c>
      <c r="AD144">
        <v>0</v>
      </c>
      <c r="AE144" s="160">
        <f t="shared" si="10"/>
        <v>0</v>
      </c>
      <c r="AF144" s="160" t="e">
        <f t="shared" si="12"/>
        <v>#N/A</v>
      </c>
    </row>
  </sheetData>
  <autoFilter ref="A1:R144" xr:uid="{00000000-0009-0000-0000-00000B000000}">
    <sortState xmlns:xlrd2="http://schemas.microsoft.com/office/spreadsheetml/2017/richdata2" ref="A2:R144">
      <sortCondition descending="1" ref="N1:N144"/>
    </sortState>
  </autoFilter>
  <mergeCells count="1">
    <mergeCell ref="Z13:AB13"/>
  </mergeCells>
  <hyperlinks>
    <hyperlink ref="F67" r:id="rId1" xr:uid="{DDF7B7BF-4A0B-440C-AD13-E62DAF674604}"/>
    <hyperlink ref="F72" r:id="rId2" xr:uid="{CC5D472B-26FF-42C1-A4E3-FF331B25181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39997558519241921"/>
  </sheetPr>
  <dimension ref="A1:AF144"/>
  <sheetViews>
    <sheetView tabSelected="1" topLeftCell="L1" workbookViewId="0">
      <selection activeCell="W10" sqref="W10"/>
    </sheetView>
  </sheetViews>
  <sheetFormatPr defaultColWidth="9" defaultRowHeight="15" x14ac:dyDescent="0.25"/>
  <cols>
    <col min="1" max="1" width="9" style="149"/>
    <col min="2" max="2" width="55.85546875" style="9" customWidth="1"/>
    <col min="3" max="8" width="9" style="149"/>
    <col min="9" max="9" width="28" style="149" customWidth="1"/>
    <col min="10" max="10" width="22.28515625" style="149" customWidth="1"/>
    <col min="11" max="11" width="9.140625" style="176" bestFit="1" customWidth="1"/>
    <col min="12" max="12" width="9" style="152"/>
    <col min="13" max="13" width="10" style="174" bestFit="1" customWidth="1"/>
    <col min="14" max="15" width="9" style="152"/>
    <col min="16" max="16" width="9" style="172"/>
    <col min="17" max="17" width="12.5703125" style="152" customWidth="1"/>
    <col min="18" max="18" width="11.5703125" style="152" bestFit="1" customWidth="1"/>
    <col min="19" max="19" width="9.85546875" style="152" bestFit="1" customWidth="1"/>
    <col min="20" max="20" width="11" style="152" customWidth="1"/>
    <col min="21" max="21" width="9" style="152"/>
    <col min="22" max="22" width="9.140625" style="152" bestFit="1" customWidth="1"/>
    <col min="23" max="23" width="9" style="152"/>
    <col min="25" max="25" width="9" style="149"/>
    <col min="26" max="26" width="11.42578125" style="149" bestFit="1" customWidth="1"/>
    <col min="27" max="30" width="9" style="149"/>
    <col min="31" max="31" width="13.28515625" style="161" bestFit="1" customWidth="1"/>
    <col min="32" max="32" width="9" style="170"/>
    <col min="33" max="16384" width="9" style="149"/>
  </cols>
  <sheetData>
    <row r="1" spans="1:32" x14ac:dyDescent="0.25">
      <c r="A1" s="149" t="s">
        <v>1055</v>
      </c>
      <c r="B1" s="9" t="s">
        <v>501</v>
      </c>
      <c r="C1" s="149" t="s">
        <v>660</v>
      </c>
      <c r="D1" s="149" t="s">
        <v>661</v>
      </c>
      <c r="E1" s="149" t="s">
        <v>663</v>
      </c>
      <c r="F1" s="149" t="s">
        <v>853</v>
      </c>
      <c r="G1" s="149" t="s">
        <v>854</v>
      </c>
      <c r="H1" s="149" t="s">
        <v>855</v>
      </c>
      <c r="I1" s="149" t="s">
        <v>856</v>
      </c>
      <c r="J1" s="150" t="s">
        <v>4470</v>
      </c>
      <c r="K1" s="175" t="s">
        <v>4260</v>
      </c>
      <c r="L1" s="151" t="s">
        <v>4262</v>
      </c>
      <c r="M1" s="173" t="s">
        <v>4263</v>
      </c>
      <c r="N1" s="151" t="s">
        <v>4261</v>
      </c>
      <c r="O1" s="151" t="s">
        <v>4472</v>
      </c>
      <c r="P1" s="171"/>
      <c r="Q1" s="151" t="s">
        <v>412</v>
      </c>
      <c r="R1" s="151" t="s">
        <v>413</v>
      </c>
      <c r="S1" s="151" t="s">
        <v>414</v>
      </c>
      <c r="T1" s="151" t="s">
        <v>416</v>
      </c>
      <c r="U1" s="151" t="s">
        <v>15</v>
      </c>
      <c r="V1" s="151" t="s">
        <v>4465</v>
      </c>
      <c r="AD1" s="149" t="s">
        <v>4504</v>
      </c>
      <c r="AE1" s="161" t="s">
        <v>4509</v>
      </c>
    </row>
    <row r="2" spans="1:32" x14ac:dyDescent="0.25">
      <c r="B2" s="9" t="s">
        <v>2746</v>
      </c>
      <c r="C2" s="149">
        <v>49</v>
      </c>
      <c r="D2" s="149" t="s">
        <v>25</v>
      </c>
      <c r="E2" s="149" t="s">
        <v>2821</v>
      </c>
      <c r="F2" s="149">
        <v>20.757000000000001</v>
      </c>
      <c r="G2" s="149">
        <v>335</v>
      </c>
      <c r="H2" s="149">
        <v>3</v>
      </c>
      <c r="I2" s="149" t="s">
        <v>2898</v>
      </c>
      <c r="J2" s="150"/>
      <c r="K2" s="176">
        <f>((C2+H2)/$V$2)*100%</f>
        <v>1.2935323383084577E-3</v>
      </c>
      <c r="L2" s="32" t="str">
        <f>LEFT(I2,10)</f>
        <v>2024-06-11</v>
      </c>
      <c r="M2" s="163">
        <f>DATE(LEFT(L2,4),MID(L2,6,2),RIGHT(L2,2))</f>
        <v>45454</v>
      </c>
      <c r="N2" s="32" t="str">
        <f>MID(I2,12,5)</f>
        <v>13:29</v>
      </c>
      <c r="O2" s="32">
        <f>J2/G2</f>
        <v>0</v>
      </c>
      <c r="P2" s="168">
        <f>$R$2</f>
        <v>9.0414809071525486E-3</v>
      </c>
      <c r="Q2" s="152">
        <f>SUM(C:C,H:H)</f>
        <v>27987</v>
      </c>
      <c r="R2" s="153">
        <f>(Q2/V2*100%)/R14</f>
        <v>9.0414809071525486E-3</v>
      </c>
      <c r="T2" s="153">
        <f>SUM(H:H)/Q2</f>
        <v>7.4463143602386817E-2</v>
      </c>
      <c r="U2" s="153">
        <f>SUM(C:C)/Q2</f>
        <v>0.92553685639761318</v>
      </c>
      <c r="V2" s="152">
        <v>40200</v>
      </c>
      <c r="AD2" s="149">
        <v>0</v>
      </c>
      <c r="AE2" s="161">
        <f>AD2*K2</f>
        <v>0</v>
      </c>
      <c r="AF2" s="170" t="e">
        <f>IF(NOT(AE2=0),AE2,NA())</f>
        <v>#N/A</v>
      </c>
    </row>
    <row r="3" spans="1:32" x14ac:dyDescent="0.25">
      <c r="A3" s="149" t="s">
        <v>1055</v>
      </c>
      <c r="B3" s="9" t="s">
        <v>2741</v>
      </c>
      <c r="C3" s="149">
        <v>64</v>
      </c>
      <c r="D3" s="149" t="s">
        <v>659</v>
      </c>
      <c r="E3" s="149" t="s">
        <v>2815</v>
      </c>
      <c r="H3" s="149">
        <v>0</v>
      </c>
      <c r="I3" s="149" t="s">
        <v>2892</v>
      </c>
      <c r="J3" s="150"/>
      <c r="K3" s="176">
        <f t="shared" ref="K3:K66" si="0">((C3+H3)/$V$2)*100%</f>
        <v>1.5920398009950248E-3</v>
      </c>
      <c r="L3" s="32" t="str">
        <f t="shared" ref="L3:L66" si="1">LEFT(I3,10)</f>
        <v>2024-06-07</v>
      </c>
      <c r="M3" s="163">
        <f t="shared" ref="M3:M66" si="2">DATE(LEFT(L3,4),MID(L3,6,2),RIGHT(L3,2))</f>
        <v>45450</v>
      </c>
      <c r="N3" s="32" t="str">
        <f t="shared" ref="N3:N66" si="3">MID(I3,12,5)</f>
        <v>14:05</v>
      </c>
      <c r="O3" s="32" t="e">
        <f t="shared" ref="O3:O66" si="4">J3/G3</f>
        <v>#DIV/0!</v>
      </c>
      <c r="P3" s="168">
        <f t="shared" ref="P3:P66" si="5">$R$2</f>
        <v>9.0414809071525486E-3</v>
      </c>
      <c r="AD3" s="149">
        <v>0</v>
      </c>
      <c r="AE3" s="161">
        <f>AD3*K3</f>
        <v>0</v>
      </c>
      <c r="AF3" s="170" t="e">
        <f t="shared" ref="AF3:AF66" si="6">IF(NOT(AE3=0),AE3,NA())</f>
        <v>#N/A</v>
      </c>
    </row>
    <row r="4" spans="1:32" x14ac:dyDescent="0.25">
      <c r="B4" s="135" t="s">
        <v>2754</v>
      </c>
      <c r="C4" s="149">
        <v>71</v>
      </c>
      <c r="D4" s="149" t="s">
        <v>25</v>
      </c>
      <c r="E4" s="8" t="s">
        <v>2829</v>
      </c>
      <c r="F4" s="149">
        <v>8.4730000000000008</v>
      </c>
      <c r="G4" s="149">
        <v>880</v>
      </c>
      <c r="H4" s="149">
        <v>6</v>
      </c>
      <c r="I4" s="149" t="s">
        <v>2906</v>
      </c>
      <c r="J4" s="150">
        <v>4533</v>
      </c>
      <c r="K4" s="176">
        <f t="shared" si="0"/>
        <v>1.9154228855721392E-3</v>
      </c>
      <c r="L4" s="32" t="str">
        <f t="shared" si="1"/>
        <v>2024-06-06</v>
      </c>
      <c r="M4" s="163">
        <f t="shared" si="2"/>
        <v>45449</v>
      </c>
      <c r="N4" s="32" t="str">
        <f t="shared" si="3"/>
        <v>14:30</v>
      </c>
      <c r="O4" s="32">
        <f t="shared" si="4"/>
        <v>5.1511363636363638</v>
      </c>
      <c r="P4" s="168">
        <f t="shared" si="5"/>
        <v>9.0414809071525486E-3</v>
      </c>
      <c r="AD4" s="149">
        <v>0</v>
      </c>
      <c r="AE4" s="161">
        <f t="shared" ref="AE4:AE67" si="7">AD4*K4</f>
        <v>0</v>
      </c>
      <c r="AF4" s="170" t="e">
        <f t="shared" si="6"/>
        <v>#N/A</v>
      </c>
    </row>
    <row r="5" spans="1:32" x14ac:dyDescent="0.25">
      <c r="B5" s="9" t="s">
        <v>2742</v>
      </c>
      <c r="C5" s="149">
        <v>101</v>
      </c>
      <c r="D5" s="149" t="s">
        <v>25</v>
      </c>
      <c r="E5" s="149" t="s">
        <v>2817</v>
      </c>
      <c r="F5" s="149">
        <v>17.97</v>
      </c>
      <c r="G5" s="149">
        <v>1008</v>
      </c>
      <c r="H5" s="149">
        <v>10</v>
      </c>
      <c r="I5" s="149" t="s">
        <v>2894</v>
      </c>
      <c r="J5" s="150"/>
      <c r="K5" s="176">
        <f t="shared" si="0"/>
        <v>2.7611940298507462E-3</v>
      </c>
      <c r="L5" s="32" t="str">
        <f t="shared" si="1"/>
        <v>2024-06-05</v>
      </c>
      <c r="M5" s="163">
        <f t="shared" si="2"/>
        <v>45448</v>
      </c>
      <c r="N5" s="32" t="str">
        <f t="shared" si="3"/>
        <v>14:30</v>
      </c>
      <c r="O5" s="32">
        <f t="shared" si="4"/>
        <v>0</v>
      </c>
      <c r="P5" s="168">
        <f t="shared" si="5"/>
        <v>9.0414809071525486E-3</v>
      </c>
      <c r="S5" s="31"/>
      <c r="T5" s="31"/>
      <c r="U5" s="31" t="s">
        <v>4520</v>
      </c>
      <c r="V5" s="31">
        <f>S7+W7</f>
        <v>77</v>
      </c>
      <c r="W5" s="31"/>
      <c r="X5" s="31"/>
      <c r="AD5" s="149">
        <v>1</v>
      </c>
      <c r="AE5" s="161">
        <f t="shared" si="7"/>
        <v>2.7611940298507462E-3</v>
      </c>
      <c r="AF5" s="170">
        <f t="shared" si="6"/>
        <v>2.7611940298507462E-3</v>
      </c>
    </row>
    <row r="6" spans="1:32" x14ac:dyDescent="0.25">
      <c r="B6" s="9" t="s">
        <v>2745</v>
      </c>
      <c r="C6" s="149">
        <v>124</v>
      </c>
      <c r="D6" s="149" t="s">
        <v>25</v>
      </c>
      <c r="E6" s="149" t="s">
        <v>2820</v>
      </c>
      <c r="F6" s="149">
        <v>17.100000000000001</v>
      </c>
      <c r="G6" s="149">
        <v>1909</v>
      </c>
      <c r="H6" s="149">
        <v>13</v>
      </c>
      <c r="I6" s="149" t="s">
        <v>2897</v>
      </c>
      <c r="J6" s="150"/>
      <c r="K6" s="176">
        <f t="shared" si="0"/>
        <v>3.4079601990049751E-3</v>
      </c>
      <c r="L6" s="32" t="str">
        <f t="shared" si="1"/>
        <v>2024-05-30</v>
      </c>
      <c r="M6" s="163">
        <f t="shared" si="2"/>
        <v>45442</v>
      </c>
      <c r="N6" s="32" t="str">
        <f t="shared" si="3"/>
        <v>17:23</v>
      </c>
      <c r="O6" s="32">
        <f t="shared" si="4"/>
        <v>0</v>
      </c>
      <c r="P6" s="168">
        <f t="shared" si="5"/>
        <v>9.0414809071525486E-3</v>
      </c>
      <c r="S6" s="31"/>
      <c r="T6" s="31"/>
      <c r="U6" s="31"/>
      <c r="V6" s="31"/>
      <c r="W6" s="31"/>
      <c r="X6" s="31"/>
      <c r="AD6" s="149">
        <v>0</v>
      </c>
      <c r="AE6" s="161">
        <f t="shared" si="7"/>
        <v>0</v>
      </c>
      <c r="AF6" s="170" t="e">
        <f t="shared" si="6"/>
        <v>#N/A</v>
      </c>
    </row>
    <row r="7" spans="1:32" x14ac:dyDescent="0.25">
      <c r="B7" s="9" t="s">
        <v>2747</v>
      </c>
      <c r="C7" s="149">
        <v>114</v>
      </c>
      <c r="D7" s="149" t="s">
        <v>25</v>
      </c>
      <c r="E7" s="149" t="s">
        <v>2822</v>
      </c>
      <c r="F7" s="149">
        <v>40.732999999999997</v>
      </c>
      <c r="G7" s="149">
        <v>3716</v>
      </c>
      <c r="H7" s="149">
        <v>1</v>
      </c>
      <c r="I7" s="149" t="s">
        <v>2899</v>
      </c>
      <c r="J7" s="150">
        <v>9939</v>
      </c>
      <c r="K7" s="176">
        <f t="shared" si="0"/>
        <v>2.8606965174129352E-3</v>
      </c>
      <c r="L7" s="32" t="str">
        <f t="shared" si="1"/>
        <v>2024-05-28</v>
      </c>
      <c r="M7" s="163">
        <f t="shared" si="2"/>
        <v>45440</v>
      </c>
      <c r="N7" s="32" t="str">
        <f t="shared" si="3"/>
        <v>13:15</v>
      </c>
      <c r="O7" s="32">
        <f t="shared" si="4"/>
        <v>2.6746501614639397</v>
      </c>
      <c r="P7" s="168">
        <f t="shared" si="5"/>
        <v>9.0414809071525486E-3</v>
      </c>
      <c r="S7" s="169">
        <f>COUNTIFS(K2:K200,"&gt;0,90%")</f>
        <v>23</v>
      </c>
      <c r="T7" s="169" t="s">
        <v>4518</v>
      </c>
      <c r="U7" s="169"/>
      <c r="V7" s="169"/>
      <c r="W7" s="169">
        <f>COUNTIFS(K2:K200,"&lt;0,90%")</f>
        <v>54</v>
      </c>
      <c r="X7" s="169" t="s">
        <v>4519</v>
      </c>
      <c r="AD7" s="149">
        <v>1</v>
      </c>
      <c r="AE7" s="161">
        <f t="shared" si="7"/>
        <v>2.8606965174129352E-3</v>
      </c>
      <c r="AF7" s="170">
        <f t="shared" si="6"/>
        <v>2.8606965174129352E-3</v>
      </c>
    </row>
    <row r="8" spans="1:32" x14ac:dyDescent="0.25">
      <c r="A8" s="149">
        <v>1</v>
      </c>
      <c r="B8" s="131" t="s">
        <v>1854</v>
      </c>
      <c r="C8" s="149">
        <v>138</v>
      </c>
      <c r="D8" s="149" t="s">
        <v>659</v>
      </c>
      <c r="E8" s="8" t="s">
        <v>2816</v>
      </c>
      <c r="H8" s="149">
        <v>8</v>
      </c>
      <c r="I8" s="149" t="s">
        <v>2893</v>
      </c>
      <c r="J8" s="150">
        <v>2296</v>
      </c>
      <c r="K8" s="176">
        <f t="shared" si="0"/>
        <v>3.6318407960199005E-3</v>
      </c>
      <c r="L8" s="32" t="str">
        <f t="shared" si="1"/>
        <v>2024-05-27</v>
      </c>
      <c r="M8" s="163">
        <f t="shared" si="2"/>
        <v>45439</v>
      </c>
      <c r="N8" s="32" t="str">
        <f t="shared" si="3"/>
        <v>09:03</v>
      </c>
      <c r="O8" s="32" t="e">
        <f t="shared" si="4"/>
        <v>#DIV/0!</v>
      </c>
      <c r="P8" s="168">
        <f t="shared" si="5"/>
        <v>9.0414809071525486E-3</v>
      </c>
      <c r="S8" s="169">
        <f>COUNTIFS(K2:K200,"&gt;0,90%",AD2:AD200,1)</f>
        <v>10</v>
      </c>
      <c r="T8" s="169" t="s">
        <v>4514</v>
      </c>
      <c r="U8" s="169"/>
      <c r="V8" s="169"/>
      <c r="W8" s="169">
        <f>COUNTIFS(K2:K200,"&lt;0,90%",AD2:AD200,1)</f>
        <v>19</v>
      </c>
      <c r="X8" s="169" t="s">
        <v>4516</v>
      </c>
      <c r="AD8" s="149">
        <v>1</v>
      </c>
      <c r="AE8" s="161">
        <f t="shared" si="7"/>
        <v>3.6318407960199005E-3</v>
      </c>
      <c r="AF8" s="170">
        <f t="shared" si="6"/>
        <v>3.6318407960199005E-3</v>
      </c>
    </row>
    <row r="9" spans="1:32" x14ac:dyDescent="0.25">
      <c r="B9" s="135" t="s">
        <v>2748</v>
      </c>
      <c r="C9" s="149">
        <v>118</v>
      </c>
      <c r="D9" s="149" t="s">
        <v>25</v>
      </c>
      <c r="E9" s="8" t="s">
        <v>2823</v>
      </c>
      <c r="F9" s="149">
        <v>16.111999999999998</v>
      </c>
      <c r="G9" s="149">
        <v>919</v>
      </c>
      <c r="H9" s="149">
        <v>29</v>
      </c>
      <c r="I9" s="149" t="s">
        <v>2900</v>
      </c>
      <c r="J9" s="150">
        <v>12169</v>
      </c>
      <c r="K9" s="176">
        <f t="shared" si="0"/>
        <v>3.656716417910448E-3</v>
      </c>
      <c r="L9" s="32" t="str">
        <f t="shared" si="1"/>
        <v>2024-05-27</v>
      </c>
      <c r="M9" s="163">
        <f t="shared" si="2"/>
        <v>45439</v>
      </c>
      <c r="N9" s="32" t="str">
        <f t="shared" si="3"/>
        <v>07:06</v>
      </c>
      <c r="O9" s="32">
        <f t="shared" si="4"/>
        <v>13.241566920565832</v>
      </c>
      <c r="P9" s="168">
        <f t="shared" si="5"/>
        <v>9.0414809071525486E-3</v>
      </c>
      <c r="S9" s="169">
        <f>COUNTIFS(K2:K200,"&gt;0,90%",AD2:AD200,0)</f>
        <v>13</v>
      </c>
      <c r="T9" s="177" t="s">
        <v>4515</v>
      </c>
      <c r="U9" s="169"/>
      <c r="V9" s="177"/>
      <c r="W9" s="177">
        <f>COUNTIFS(K2:K200,"&lt;0,90%",AD2:AD200,0)</f>
        <v>35</v>
      </c>
      <c r="X9" s="177" t="s">
        <v>4517</v>
      </c>
      <c r="AD9" s="149">
        <v>0</v>
      </c>
      <c r="AE9" s="161">
        <f t="shared" si="7"/>
        <v>0</v>
      </c>
      <c r="AF9" s="170" t="e">
        <f t="shared" si="6"/>
        <v>#N/A</v>
      </c>
    </row>
    <row r="10" spans="1:32" x14ac:dyDescent="0.25">
      <c r="A10" s="149">
        <v>1</v>
      </c>
      <c r="B10" s="131" t="s">
        <v>2744</v>
      </c>
      <c r="C10" s="149">
        <v>473</v>
      </c>
      <c r="D10" s="149" t="s">
        <v>662</v>
      </c>
      <c r="E10" s="8" t="s">
        <v>2819</v>
      </c>
      <c r="H10" s="149">
        <v>23</v>
      </c>
      <c r="I10" s="149" t="s">
        <v>2896</v>
      </c>
      <c r="J10" s="150">
        <v>4126</v>
      </c>
      <c r="K10" s="176">
        <f t="shared" si="0"/>
        <v>1.2338308457711443E-2</v>
      </c>
      <c r="L10" s="32" t="str">
        <f t="shared" si="1"/>
        <v>2024-05-24</v>
      </c>
      <c r="M10" s="163">
        <f t="shared" si="2"/>
        <v>45436</v>
      </c>
      <c r="N10" s="32" t="str">
        <f t="shared" si="3"/>
        <v>20:45</v>
      </c>
      <c r="O10" s="32" t="e">
        <f t="shared" si="4"/>
        <v>#DIV/0!</v>
      </c>
      <c r="P10" s="168">
        <f t="shared" si="5"/>
        <v>9.0414809071525486E-3</v>
      </c>
      <c r="AD10" s="149">
        <v>0</v>
      </c>
      <c r="AE10" s="161">
        <f t="shared" si="7"/>
        <v>0</v>
      </c>
      <c r="AF10" s="170" t="e">
        <f t="shared" si="6"/>
        <v>#N/A</v>
      </c>
    </row>
    <row r="11" spans="1:32" x14ac:dyDescent="0.25">
      <c r="A11" s="149">
        <v>1</v>
      </c>
      <c r="B11" s="131" t="s">
        <v>2750</v>
      </c>
      <c r="C11" s="149">
        <v>63</v>
      </c>
      <c r="D11" s="149" t="s">
        <v>25</v>
      </c>
      <c r="E11" s="149" t="s">
        <v>2825</v>
      </c>
      <c r="F11" s="149">
        <v>42.212000000000003</v>
      </c>
      <c r="G11" s="149">
        <v>1113</v>
      </c>
      <c r="H11" s="149">
        <v>3</v>
      </c>
      <c r="I11" s="149" t="s">
        <v>2902</v>
      </c>
      <c r="J11" s="150"/>
      <c r="K11" s="176">
        <f t="shared" si="0"/>
        <v>1.6417910447761193E-3</v>
      </c>
      <c r="L11" s="32" t="str">
        <f t="shared" si="1"/>
        <v>2024-05-22</v>
      </c>
      <c r="M11" s="163">
        <f t="shared" si="2"/>
        <v>45434</v>
      </c>
      <c r="N11" s="32" t="str">
        <f t="shared" si="3"/>
        <v>19:27</v>
      </c>
      <c r="O11" s="32">
        <f t="shared" si="4"/>
        <v>0</v>
      </c>
      <c r="P11" s="168">
        <f t="shared" si="5"/>
        <v>9.0414809071525486E-3</v>
      </c>
      <c r="AD11" s="149">
        <v>0</v>
      </c>
      <c r="AE11" s="161">
        <f t="shared" si="7"/>
        <v>0</v>
      </c>
      <c r="AF11" s="170" t="e">
        <f t="shared" si="6"/>
        <v>#N/A</v>
      </c>
    </row>
    <row r="12" spans="1:32" x14ac:dyDescent="0.25">
      <c r="B12" s="135" t="s">
        <v>2759</v>
      </c>
      <c r="C12" s="149">
        <v>92</v>
      </c>
      <c r="D12" s="149" t="s">
        <v>25</v>
      </c>
      <c r="E12" s="149" t="s">
        <v>2835</v>
      </c>
      <c r="F12" s="149">
        <v>12.816000000000001</v>
      </c>
      <c r="G12" s="149">
        <v>785</v>
      </c>
      <c r="H12" s="149">
        <v>13</v>
      </c>
      <c r="I12" s="149" t="s">
        <v>2912</v>
      </c>
      <c r="J12" s="150">
        <v>5003</v>
      </c>
      <c r="K12" s="176">
        <f t="shared" si="0"/>
        <v>2.6119402985074628E-3</v>
      </c>
      <c r="L12" s="32" t="str">
        <f t="shared" si="1"/>
        <v>2024-05-22</v>
      </c>
      <c r="M12" s="163">
        <f t="shared" si="2"/>
        <v>45434</v>
      </c>
      <c r="N12" s="32" t="str">
        <f t="shared" si="3"/>
        <v>14:31</v>
      </c>
      <c r="O12" s="32">
        <f t="shared" si="4"/>
        <v>6.3732484076433122</v>
      </c>
      <c r="P12" s="168">
        <f t="shared" si="5"/>
        <v>9.0414809071525486E-3</v>
      </c>
      <c r="AD12" s="149">
        <v>0</v>
      </c>
      <c r="AE12" s="161">
        <f t="shared" si="7"/>
        <v>0</v>
      </c>
      <c r="AF12" s="170" t="e">
        <f t="shared" si="6"/>
        <v>#N/A</v>
      </c>
    </row>
    <row r="13" spans="1:32" x14ac:dyDescent="0.25">
      <c r="B13" s="9" t="s">
        <v>1855</v>
      </c>
      <c r="C13" s="149">
        <v>82</v>
      </c>
      <c r="D13" s="149" t="s">
        <v>659</v>
      </c>
      <c r="E13" s="149" t="s">
        <v>2832</v>
      </c>
      <c r="H13" s="149">
        <v>7</v>
      </c>
      <c r="I13" s="149" t="s">
        <v>2909</v>
      </c>
      <c r="J13" s="150">
        <v>7449</v>
      </c>
      <c r="K13" s="176">
        <f t="shared" si="0"/>
        <v>2.2139303482587064E-3</v>
      </c>
      <c r="L13" s="32" t="str">
        <f t="shared" si="1"/>
        <v>2024-05-21</v>
      </c>
      <c r="M13" s="163">
        <f t="shared" si="2"/>
        <v>45433</v>
      </c>
      <c r="N13" s="32" t="str">
        <f t="shared" si="3"/>
        <v>15:09</v>
      </c>
      <c r="O13" s="32" t="e">
        <f t="shared" si="4"/>
        <v>#DIV/0!</v>
      </c>
      <c r="P13" s="168">
        <f t="shared" si="5"/>
        <v>9.0414809071525486E-3</v>
      </c>
      <c r="Q13" s="154" t="s">
        <v>4456</v>
      </c>
      <c r="R13" s="155"/>
      <c r="S13" s="156"/>
      <c r="U13" s="154" t="s">
        <v>4467</v>
      </c>
      <c r="V13" s="155"/>
      <c r="W13" s="156"/>
      <c r="Y13" s="106" t="s">
        <v>4486</v>
      </c>
      <c r="Z13" s="106"/>
      <c r="AA13" s="106"/>
      <c r="AD13" s="149">
        <v>1</v>
      </c>
      <c r="AE13" s="161">
        <f t="shared" si="7"/>
        <v>2.2139303482587064E-3</v>
      </c>
      <c r="AF13" s="170">
        <f t="shared" si="6"/>
        <v>2.2139303482587064E-3</v>
      </c>
    </row>
    <row r="14" spans="1:32" x14ac:dyDescent="0.25">
      <c r="B14" s="9" t="s">
        <v>2760</v>
      </c>
      <c r="C14" s="149">
        <v>147</v>
      </c>
      <c r="D14" s="149" t="s">
        <v>25</v>
      </c>
      <c r="E14" s="149" t="s">
        <v>2836</v>
      </c>
      <c r="F14" s="149">
        <v>58.332999999999998</v>
      </c>
      <c r="G14" s="149">
        <v>7135</v>
      </c>
      <c r="H14" s="149">
        <v>9</v>
      </c>
      <c r="I14" s="149" t="s">
        <v>2913</v>
      </c>
      <c r="J14" s="150">
        <v>9058</v>
      </c>
      <c r="K14" s="176">
        <f t="shared" si="0"/>
        <v>3.880597014925373E-3</v>
      </c>
      <c r="L14" s="32" t="str">
        <f t="shared" si="1"/>
        <v>2024-05-18</v>
      </c>
      <c r="M14" s="163">
        <f t="shared" si="2"/>
        <v>45430</v>
      </c>
      <c r="N14" s="32" t="str">
        <f t="shared" si="3"/>
        <v>18:41</v>
      </c>
      <c r="O14" s="32">
        <f t="shared" si="4"/>
        <v>1.2695164681149265</v>
      </c>
      <c r="P14" s="168">
        <f t="shared" si="5"/>
        <v>9.0414809071525486E-3</v>
      </c>
      <c r="Q14" s="157" t="s">
        <v>4458</v>
      </c>
      <c r="R14" s="157">
        <f>COUNTA(B2:B1005)</f>
        <v>77</v>
      </c>
      <c r="S14" s="157" t="s">
        <v>4462</v>
      </c>
      <c r="U14" s="157" t="s">
        <v>4463</v>
      </c>
      <c r="V14" s="157">
        <f>R19</f>
        <v>19</v>
      </c>
      <c r="W14" s="157" t="s">
        <v>4462</v>
      </c>
      <c r="Y14" s="154" t="s">
        <v>4456</v>
      </c>
      <c r="Z14" s="155"/>
      <c r="AA14" s="156"/>
      <c r="AD14" s="149">
        <v>0</v>
      </c>
      <c r="AE14" s="161">
        <f t="shared" si="7"/>
        <v>0</v>
      </c>
      <c r="AF14" s="170" t="e">
        <f t="shared" si="6"/>
        <v>#N/A</v>
      </c>
    </row>
    <row r="15" spans="1:32" x14ac:dyDescent="0.25">
      <c r="B15" s="9" t="s">
        <v>2756</v>
      </c>
      <c r="C15" s="149">
        <v>84</v>
      </c>
      <c r="D15" s="149" t="s">
        <v>659</v>
      </c>
      <c r="E15" s="149" t="s">
        <v>2831</v>
      </c>
      <c r="H15" s="149">
        <v>3</v>
      </c>
      <c r="I15" s="149" t="s">
        <v>2908</v>
      </c>
      <c r="J15" s="150">
        <v>22121</v>
      </c>
      <c r="K15" s="176">
        <f t="shared" si="0"/>
        <v>2.1641791044776119E-3</v>
      </c>
      <c r="L15" s="32" t="str">
        <f t="shared" si="1"/>
        <v>2024-05-17</v>
      </c>
      <c r="M15" s="163">
        <f t="shared" si="2"/>
        <v>45429</v>
      </c>
      <c r="N15" s="32" t="str">
        <f t="shared" si="3"/>
        <v>12:32</v>
      </c>
      <c r="O15" s="32" t="e">
        <f t="shared" si="4"/>
        <v>#DIV/0!</v>
      </c>
      <c r="P15" s="168">
        <f t="shared" si="5"/>
        <v>9.0414809071525486E-3</v>
      </c>
      <c r="Q15" s="157" t="s">
        <v>4457</v>
      </c>
      <c r="R15" s="157">
        <f>SUM(C:C)</f>
        <v>25903</v>
      </c>
      <c r="S15" s="157">
        <f>R15/R14</f>
        <v>336.40259740259739</v>
      </c>
      <c r="U15" s="157" t="s">
        <v>4457</v>
      </c>
      <c r="V15" s="157">
        <f>SUMIF(D:D,"Sidecar",C:C)</f>
        <v>8207</v>
      </c>
      <c r="W15" s="157">
        <f>V15/V14</f>
        <v>431.94736842105266</v>
      </c>
      <c r="Y15" s="157" t="s">
        <v>4458</v>
      </c>
      <c r="Z15" s="157">
        <v>77</v>
      </c>
      <c r="AA15" s="157" t="s">
        <v>4462</v>
      </c>
      <c r="AD15" s="149">
        <v>0</v>
      </c>
      <c r="AE15" s="161">
        <f t="shared" si="7"/>
        <v>0</v>
      </c>
      <c r="AF15" s="170" t="e">
        <f t="shared" si="6"/>
        <v>#N/A</v>
      </c>
    </row>
    <row r="16" spans="1:32" x14ac:dyDescent="0.25">
      <c r="A16" s="149">
        <v>1</v>
      </c>
      <c r="B16" s="131" t="s">
        <v>2758</v>
      </c>
      <c r="C16" s="149">
        <v>279</v>
      </c>
      <c r="D16" s="149" t="s">
        <v>25</v>
      </c>
      <c r="E16" s="149" t="s">
        <v>2834</v>
      </c>
      <c r="F16" s="149">
        <v>47.566000000000003</v>
      </c>
      <c r="G16" s="149">
        <v>7190</v>
      </c>
      <c r="H16" s="149">
        <v>12</v>
      </c>
      <c r="I16" s="149" t="s">
        <v>2911</v>
      </c>
      <c r="J16" s="150">
        <v>4875</v>
      </c>
      <c r="K16" s="176">
        <f t="shared" si="0"/>
        <v>7.2388059701492535E-3</v>
      </c>
      <c r="L16" s="32" t="str">
        <f t="shared" si="1"/>
        <v>2024-05-16</v>
      </c>
      <c r="M16" s="163">
        <f t="shared" si="2"/>
        <v>45428</v>
      </c>
      <c r="N16" s="32" t="str">
        <f t="shared" si="3"/>
        <v>09:29</v>
      </c>
      <c r="O16" s="32">
        <f t="shared" si="4"/>
        <v>0.67802503477051457</v>
      </c>
      <c r="P16" s="168">
        <f t="shared" si="5"/>
        <v>9.0414809071525486E-3</v>
      </c>
      <c r="Q16" s="157" t="s">
        <v>4459</v>
      </c>
      <c r="R16" s="157">
        <f>SUM(H:H)</f>
        <v>2084</v>
      </c>
      <c r="S16" s="157">
        <f>R16/R14</f>
        <v>27.064935064935064</v>
      </c>
      <c r="U16" s="157" t="s">
        <v>4459</v>
      </c>
      <c r="V16" s="157">
        <f>SUMIF(D:D,"Sidecar",H:H)</f>
        <v>433</v>
      </c>
      <c r="W16" s="157">
        <f>V16/V14</f>
        <v>22.789473684210527</v>
      </c>
      <c r="Y16" s="157" t="s">
        <v>4457</v>
      </c>
      <c r="Z16" s="157">
        <v>25648</v>
      </c>
      <c r="AA16" s="157">
        <v>333.09090909090907</v>
      </c>
      <c r="AD16" s="149">
        <v>1</v>
      </c>
      <c r="AE16" s="161">
        <f t="shared" si="7"/>
        <v>7.2388059701492535E-3</v>
      </c>
      <c r="AF16" s="170">
        <f t="shared" si="6"/>
        <v>7.2388059701492535E-3</v>
      </c>
    </row>
    <row r="17" spans="1:32" x14ac:dyDescent="0.25">
      <c r="B17" s="9" t="s">
        <v>2755</v>
      </c>
      <c r="C17" s="149">
        <v>94</v>
      </c>
      <c r="D17" s="149" t="s">
        <v>25</v>
      </c>
      <c r="E17" s="149" t="s">
        <v>2830</v>
      </c>
      <c r="F17" s="149">
        <v>14.833</v>
      </c>
      <c r="G17" s="149">
        <v>796</v>
      </c>
      <c r="H17" s="149">
        <v>12</v>
      </c>
      <c r="I17" s="149" t="s">
        <v>2907</v>
      </c>
      <c r="J17" s="150">
        <v>4354</v>
      </c>
      <c r="K17" s="176">
        <f t="shared" si="0"/>
        <v>2.6368159203980098E-3</v>
      </c>
      <c r="L17" s="32" t="str">
        <f t="shared" si="1"/>
        <v>2024-05-15</v>
      </c>
      <c r="M17" s="163">
        <f t="shared" si="2"/>
        <v>45427</v>
      </c>
      <c r="N17" s="32" t="str">
        <f t="shared" si="3"/>
        <v>13:24</v>
      </c>
      <c r="O17" s="32">
        <f t="shared" si="4"/>
        <v>5.4698492462311554</v>
      </c>
      <c r="P17" s="168">
        <f t="shared" si="5"/>
        <v>9.0414809071525486E-3</v>
      </c>
      <c r="Q17" s="157" t="s">
        <v>25</v>
      </c>
      <c r="R17" s="157">
        <f>COUNTIF(D:D,"Video")</f>
        <v>41</v>
      </c>
      <c r="S17" s="157"/>
      <c r="U17" s="158" t="s">
        <v>413</v>
      </c>
      <c r="V17" s="159">
        <f>((V16+V15)/$V$2)/V14</f>
        <v>1.1311861743912018E-2</v>
      </c>
      <c r="Y17" s="157" t="s">
        <v>4459</v>
      </c>
      <c r="Z17" s="157">
        <v>2084</v>
      </c>
      <c r="AA17" s="157">
        <v>27.064935064935064</v>
      </c>
      <c r="AD17" s="149">
        <v>1</v>
      </c>
      <c r="AE17" s="161">
        <f t="shared" si="7"/>
        <v>2.6368159203980098E-3</v>
      </c>
      <c r="AF17" s="170">
        <f t="shared" si="6"/>
        <v>2.6368159203980098E-3</v>
      </c>
    </row>
    <row r="18" spans="1:32" x14ac:dyDescent="0.25">
      <c r="B18" s="9" t="s">
        <v>2797</v>
      </c>
      <c r="C18" s="149">
        <v>84</v>
      </c>
      <c r="D18" s="149" t="s">
        <v>25</v>
      </c>
      <c r="E18" s="149" t="s">
        <v>2874</v>
      </c>
      <c r="F18" s="149">
        <v>14.032999999999999</v>
      </c>
      <c r="G18" s="149">
        <v>3135</v>
      </c>
      <c r="H18" s="149">
        <v>4</v>
      </c>
      <c r="I18" s="149" t="s">
        <v>2951</v>
      </c>
      <c r="J18" s="150"/>
      <c r="K18" s="176">
        <f t="shared" si="0"/>
        <v>2.1890547263681594E-3</v>
      </c>
      <c r="L18" s="32" t="str">
        <f t="shared" si="1"/>
        <v>2024-05-13</v>
      </c>
      <c r="M18" s="163">
        <f t="shared" si="2"/>
        <v>45425</v>
      </c>
      <c r="N18" s="32" t="str">
        <f t="shared" si="3"/>
        <v>09:13</v>
      </c>
      <c r="O18" s="32">
        <f t="shared" si="4"/>
        <v>0</v>
      </c>
      <c r="P18" s="168">
        <f t="shared" si="5"/>
        <v>9.0414809071525486E-3</v>
      </c>
      <c r="Q18" s="157" t="s">
        <v>4460</v>
      </c>
      <c r="R18" s="157">
        <f>COUNTIF(D:D,"image")</f>
        <v>17</v>
      </c>
      <c r="S18" s="157"/>
      <c r="Y18" s="157" t="s">
        <v>25</v>
      </c>
      <c r="Z18" s="157">
        <v>41</v>
      </c>
      <c r="AA18" s="157"/>
      <c r="AD18" s="149">
        <v>1</v>
      </c>
      <c r="AE18" s="161">
        <f t="shared" si="7"/>
        <v>2.1890547263681594E-3</v>
      </c>
      <c r="AF18" s="170">
        <f t="shared" si="6"/>
        <v>2.1890547263681594E-3</v>
      </c>
    </row>
    <row r="19" spans="1:32" x14ac:dyDescent="0.25">
      <c r="A19" s="149">
        <v>1</v>
      </c>
      <c r="B19" s="131" t="s">
        <v>2752</v>
      </c>
      <c r="C19" s="149">
        <v>165</v>
      </c>
      <c r="D19" s="149" t="s">
        <v>25</v>
      </c>
      <c r="E19" s="8" t="s">
        <v>2827</v>
      </c>
      <c r="F19" s="149">
        <v>15.648999999999999</v>
      </c>
      <c r="G19" s="149">
        <v>2716</v>
      </c>
      <c r="H19" s="149">
        <v>29</v>
      </c>
      <c r="I19" s="149" t="s">
        <v>2904</v>
      </c>
      <c r="J19" s="150"/>
      <c r="K19" s="176">
        <f t="shared" si="0"/>
        <v>4.8258706467661687E-3</v>
      </c>
      <c r="L19" s="32" t="str">
        <f t="shared" si="1"/>
        <v>2024-05-13</v>
      </c>
      <c r="M19" s="163">
        <f t="shared" si="2"/>
        <v>45425</v>
      </c>
      <c r="N19" s="32" t="str">
        <f t="shared" si="3"/>
        <v>07:22</v>
      </c>
      <c r="O19" s="32">
        <f t="shared" si="4"/>
        <v>0</v>
      </c>
      <c r="P19" s="168">
        <f t="shared" si="5"/>
        <v>9.0414809071525486E-3</v>
      </c>
      <c r="Q19" s="157" t="s">
        <v>4466</v>
      </c>
      <c r="R19" s="157">
        <f>COUNTIF(D:D,"Sidecar")</f>
        <v>19</v>
      </c>
      <c r="S19" s="157"/>
      <c r="Y19" s="157" t="s">
        <v>4460</v>
      </c>
      <c r="Z19" s="157">
        <v>17</v>
      </c>
      <c r="AA19" s="157"/>
      <c r="AD19" s="149">
        <v>0</v>
      </c>
      <c r="AE19" s="161">
        <f t="shared" si="7"/>
        <v>0</v>
      </c>
      <c r="AF19" s="170" t="e">
        <f t="shared" si="6"/>
        <v>#N/A</v>
      </c>
    </row>
    <row r="20" spans="1:32" x14ac:dyDescent="0.25">
      <c r="A20" s="149">
        <v>1</v>
      </c>
      <c r="B20" s="131" t="s">
        <v>2751</v>
      </c>
      <c r="C20" s="149">
        <v>102</v>
      </c>
      <c r="D20" s="149" t="s">
        <v>25</v>
      </c>
      <c r="E20" s="149" t="s">
        <v>2826</v>
      </c>
      <c r="F20" s="149">
        <v>44.133000000000003</v>
      </c>
      <c r="G20" s="149">
        <v>1723</v>
      </c>
      <c r="H20" s="149">
        <v>14</v>
      </c>
      <c r="I20" s="149" t="s">
        <v>2903</v>
      </c>
      <c r="J20" s="150"/>
      <c r="K20" s="176">
        <f t="shared" si="0"/>
        <v>2.8855721393034827E-3</v>
      </c>
      <c r="L20" s="32" t="str">
        <f t="shared" si="1"/>
        <v>2024-05-11</v>
      </c>
      <c r="M20" s="163">
        <f t="shared" si="2"/>
        <v>45423</v>
      </c>
      <c r="N20" s="32" t="str">
        <f t="shared" si="3"/>
        <v>14:01</v>
      </c>
      <c r="O20" s="32">
        <f t="shared" si="4"/>
        <v>0</v>
      </c>
      <c r="P20" s="168">
        <f t="shared" si="5"/>
        <v>9.0414809071525486E-3</v>
      </c>
      <c r="Q20" s="151"/>
      <c r="R20" s="151"/>
      <c r="S20" s="151"/>
      <c r="Y20" s="157" t="s">
        <v>4466</v>
      </c>
      <c r="Z20" s="157">
        <v>19</v>
      </c>
      <c r="AA20" s="157"/>
      <c r="AD20" s="149">
        <v>1</v>
      </c>
      <c r="AE20" s="161">
        <f t="shared" si="7"/>
        <v>2.8855721393034827E-3</v>
      </c>
      <c r="AF20" s="170">
        <f t="shared" si="6"/>
        <v>2.8855721393034827E-3</v>
      </c>
    </row>
    <row r="21" spans="1:32" x14ac:dyDescent="0.25">
      <c r="A21" s="149">
        <v>1</v>
      </c>
      <c r="B21" s="131" t="s">
        <v>2753</v>
      </c>
      <c r="C21" s="149">
        <v>187</v>
      </c>
      <c r="D21" s="149" t="s">
        <v>25</v>
      </c>
      <c r="E21" s="149" t="s">
        <v>2828</v>
      </c>
      <c r="F21" s="149">
        <v>52.405999999999999</v>
      </c>
      <c r="G21" s="149">
        <v>7007</v>
      </c>
      <c r="H21" s="149">
        <v>19</v>
      </c>
      <c r="I21" s="149" t="s">
        <v>2905</v>
      </c>
      <c r="J21" s="150">
        <v>21854</v>
      </c>
      <c r="K21" s="176">
        <f t="shared" si="0"/>
        <v>5.1243781094527366E-3</v>
      </c>
      <c r="L21" s="32" t="str">
        <f t="shared" si="1"/>
        <v>2024-05-07</v>
      </c>
      <c r="M21" s="163">
        <f t="shared" si="2"/>
        <v>45419</v>
      </c>
      <c r="N21" s="32" t="str">
        <f t="shared" si="3"/>
        <v>18:18</v>
      </c>
      <c r="O21" s="32">
        <f t="shared" si="4"/>
        <v>3.1188811188811187</v>
      </c>
      <c r="P21" s="168">
        <f t="shared" si="5"/>
        <v>9.0414809071525486E-3</v>
      </c>
      <c r="Q21" s="154" t="s">
        <v>4460</v>
      </c>
      <c r="R21" s="155"/>
      <c r="S21" s="156"/>
      <c r="Y21" s="154" t="s">
        <v>4460</v>
      </c>
      <c r="Z21" s="155"/>
      <c r="AA21" s="156"/>
      <c r="AD21" s="149">
        <v>0</v>
      </c>
      <c r="AE21" s="161">
        <f t="shared" si="7"/>
        <v>0</v>
      </c>
      <c r="AF21" s="170" t="e">
        <f t="shared" si="6"/>
        <v>#N/A</v>
      </c>
    </row>
    <row r="22" spans="1:32" x14ac:dyDescent="0.25">
      <c r="B22" s="9" t="s">
        <v>2761</v>
      </c>
      <c r="C22" s="149">
        <v>94</v>
      </c>
      <c r="D22" s="149" t="s">
        <v>25</v>
      </c>
      <c r="E22" s="149" t="s">
        <v>2837</v>
      </c>
      <c r="F22" s="149">
        <v>9.9659999999999993</v>
      </c>
      <c r="G22" s="149">
        <v>5211</v>
      </c>
      <c r="H22" s="149">
        <v>4</v>
      </c>
      <c r="I22" s="149" t="s">
        <v>2914</v>
      </c>
      <c r="J22" s="150">
        <v>4654</v>
      </c>
      <c r="K22" s="176">
        <f t="shared" si="0"/>
        <v>2.4378109452736318E-3</v>
      </c>
      <c r="L22" s="32" t="str">
        <f t="shared" si="1"/>
        <v>2024-05-07</v>
      </c>
      <c r="M22" s="163">
        <f t="shared" si="2"/>
        <v>45419</v>
      </c>
      <c r="N22" s="32" t="str">
        <f t="shared" si="3"/>
        <v>11:11</v>
      </c>
      <c r="O22" s="32">
        <f t="shared" si="4"/>
        <v>0.89311072730761853</v>
      </c>
      <c r="P22" s="168">
        <f t="shared" si="5"/>
        <v>9.0414809071525486E-3</v>
      </c>
      <c r="Q22" s="157" t="s">
        <v>4463</v>
      </c>
      <c r="R22" s="157">
        <f>R18</f>
        <v>17</v>
      </c>
      <c r="S22" s="157" t="s">
        <v>4462</v>
      </c>
      <c r="Y22" s="157" t="s">
        <v>4463</v>
      </c>
      <c r="Z22" s="157">
        <v>17</v>
      </c>
      <c r="AA22" s="157" t="s">
        <v>4462</v>
      </c>
      <c r="AD22" s="149">
        <v>0</v>
      </c>
      <c r="AE22" s="161">
        <f t="shared" si="7"/>
        <v>0</v>
      </c>
      <c r="AF22" s="170" t="e">
        <f t="shared" si="6"/>
        <v>#N/A</v>
      </c>
    </row>
    <row r="23" spans="1:32" x14ac:dyDescent="0.25">
      <c r="A23" s="149">
        <v>1</v>
      </c>
      <c r="B23" s="131" t="s">
        <v>2757</v>
      </c>
      <c r="C23" s="149">
        <v>121</v>
      </c>
      <c r="D23" s="149" t="s">
        <v>662</v>
      </c>
      <c r="E23" s="8" t="s">
        <v>2833</v>
      </c>
      <c r="H23" s="149">
        <v>19</v>
      </c>
      <c r="I23" s="149" t="s">
        <v>2910</v>
      </c>
      <c r="J23" s="150">
        <v>20300</v>
      </c>
      <c r="K23" s="176">
        <f t="shared" si="0"/>
        <v>3.482587064676617E-3</v>
      </c>
      <c r="L23" s="32" t="str">
        <f t="shared" si="1"/>
        <v>2024-04-30</v>
      </c>
      <c r="M23" s="163">
        <f t="shared" si="2"/>
        <v>45412</v>
      </c>
      <c r="N23" s="32" t="str">
        <f t="shared" si="3"/>
        <v>14:03</v>
      </c>
      <c r="O23" s="32" t="e">
        <f t="shared" si="4"/>
        <v>#DIV/0!</v>
      </c>
      <c r="P23" s="168">
        <f t="shared" si="5"/>
        <v>9.0414809071525486E-3</v>
      </c>
      <c r="Q23" s="157" t="s">
        <v>4457</v>
      </c>
      <c r="R23" s="157">
        <f>SUMIF(D:D,"Image",C:C)</f>
        <v>4848</v>
      </c>
      <c r="S23" s="157">
        <f>R23/R22</f>
        <v>285.1764705882353</v>
      </c>
      <c r="Y23" s="157" t="s">
        <v>4457</v>
      </c>
      <c r="Z23" s="157">
        <v>4848</v>
      </c>
      <c r="AA23" s="157">
        <v>285.1764705882353</v>
      </c>
      <c r="AD23" s="149">
        <v>0</v>
      </c>
      <c r="AE23" s="161">
        <f t="shared" si="7"/>
        <v>0</v>
      </c>
      <c r="AF23" s="170" t="e">
        <f t="shared" si="6"/>
        <v>#N/A</v>
      </c>
    </row>
    <row r="24" spans="1:32" x14ac:dyDescent="0.25">
      <c r="B24" s="9" t="s">
        <v>2767</v>
      </c>
      <c r="C24" s="149">
        <v>191</v>
      </c>
      <c r="D24" s="149" t="s">
        <v>25</v>
      </c>
      <c r="E24" s="149" t="s">
        <v>2843</v>
      </c>
      <c r="F24" s="149">
        <v>21.547000000000001</v>
      </c>
      <c r="G24" s="149">
        <v>6850</v>
      </c>
      <c r="H24" s="149">
        <v>16</v>
      </c>
      <c r="I24" s="149" t="s">
        <v>2920</v>
      </c>
      <c r="J24" s="150">
        <v>14734</v>
      </c>
      <c r="K24" s="176">
        <f t="shared" si="0"/>
        <v>5.149253731343284E-3</v>
      </c>
      <c r="L24" s="32" t="str">
        <f t="shared" si="1"/>
        <v>2024-04-30</v>
      </c>
      <c r="M24" s="163">
        <f t="shared" si="2"/>
        <v>45412</v>
      </c>
      <c r="N24" s="32" t="str">
        <f t="shared" si="3"/>
        <v>13:12</v>
      </c>
      <c r="O24" s="32">
        <f t="shared" si="4"/>
        <v>2.1509489051094892</v>
      </c>
      <c r="P24" s="168">
        <f t="shared" si="5"/>
        <v>9.0414809071525486E-3</v>
      </c>
      <c r="Q24" s="157" t="s">
        <v>4459</v>
      </c>
      <c r="R24" s="157">
        <f>SUMIF(D:D,"Image",H:H)</f>
        <v>587</v>
      </c>
      <c r="S24" s="157">
        <f>R24/R22</f>
        <v>34.529411764705884</v>
      </c>
      <c r="Y24" s="157" t="s">
        <v>4459</v>
      </c>
      <c r="Z24" s="157">
        <v>587</v>
      </c>
      <c r="AA24" s="157">
        <v>34.529411764705884</v>
      </c>
      <c r="AD24" s="149">
        <v>0</v>
      </c>
      <c r="AE24" s="161">
        <f t="shared" si="7"/>
        <v>0</v>
      </c>
      <c r="AF24" s="170" t="e">
        <f t="shared" si="6"/>
        <v>#N/A</v>
      </c>
    </row>
    <row r="25" spans="1:32" x14ac:dyDescent="0.25">
      <c r="B25" s="9" t="s">
        <v>2768</v>
      </c>
      <c r="C25" s="149">
        <v>193</v>
      </c>
      <c r="D25" s="149" t="s">
        <v>662</v>
      </c>
      <c r="E25" s="149" t="s">
        <v>2844</v>
      </c>
      <c r="H25" s="149">
        <v>16</v>
      </c>
      <c r="I25" s="149" t="s">
        <v>2921</v>
      </c>
      <c r="J25" s="150">
        <v>5939</v>
      </c>
      <c r="K25" s="176">
        <f t="shared" si="0"/>
        <v>5.1990049751243781E-3</v>
      </c>
      <c r="L25" s="32" t="str">
        <f t="shared" si="1"/>
        <v>2024-04-26</v>
      </c>
      <c r="M25" s="163">
        <f t="shared" si="2"/>
        <v>45408</v>
      </c>
      <c r="N25" s="32" t="str">
        <f t="shared" si="3"/>
        <v>12:26</v>
      </c>
      <c r="O25" s="32" t="e">
        <f t="shared" si="4"/>
        <v>#DIV/0!</v>
      </c>
      <c r="P25" s="168">
        <f t="shared" si="5"/>
        <v>9.0414809071525486E-3</v>
      </c>
      <c r="Q25" s="158" t="s">
        <v>413</v>
      </c>
      <c r="R25" s="159">
        <f>((R24+R23)/$V$2)/R22</f>
        <v>7.9528826455955524E-3</v>
      </c>
      <c r="Y25" s="158" t="s">
        <v>413</v>
      </c>
      <c r="Z25" s="159">
        <v>7.9528826455955524E-3</v>
      </c>
      <c r="AA25" s="152"/>
      <c r="AD25" s="149">
        <v>0</v>
      </c>
      <c r="AE25" s="161">
        <f t="shared" si="7"/>
        <v>0</v>
      </c>
      <c r="AF25" s="170" t="e">
        <f t="shared" si="6"/>
        <v>#N/A</v>
      </c>
    </row>
    <row r="26" spans="1:32" x14ac:dyDescent="0.25">
      <c r="B26" s="9" t="s">
        <v>2770</v>
      </c>
      <c r="C26" s="149">
        <v>256</v>
      </c>
      <c r="D26" s="149" t="s">
        <v>662</v>
      </c>
      <c r="E26" s="149" t="s">
        <v>2846</v>
      </c>
      <c r="H26" s="149">
        <v>7</v>
      </c>
      <c r="I26" s="149" t="s">
        <v>2923</v>
      </c>
      <c r="J26" s="150">
        <v>11867</v>
      </c>
      <c r="K26" s="176">
        <f t="shared" si="0"/>
        <v>6.5422885572139306E-3</v>
      </c>
      <c r="L26" s="32" t="str">
        <f t="shared" si="1"/>
        <v>2024-04-23</v>
      </c>
      <c r="M26" s="163">
        <f t="shared" si="2"/>
        <v>45405</v>
      </c>
      <c r="N26" s="32" t="str">
        <f t="shared" si="3"/>
        <v>13:46</v>
      </c>
      <c r="O26" s="32" t="e">
        <f t="shared" si="4"/>
        <v>#DIV/0!</v>
      </c>
      <c r="P26" s="168">
        <f t="shared" si="5"/>
        <v>9.0414809071525486E-3</v>
      </c>
      <c r="Y26" s="154" t="s">
        <v>25</v>
      </c>
      <c r="Z26" s="155"/>
      <c r="AA26" s="156"/>
      <c r="AD26" s="149">
        <v>0</v>
      </c>
      <c r="AE26" s="161">
        <f t="shared" si="7"/>
        <v>0</v>
      </c>
      <c r="AF26" s="170" t="e">
        <f t="shared" si="6"/>
        <v>#N/A</v>
      </c>
    </row>
    <row r="27" spans="1:32" x14ac:dyDescent="0.25">
      <c r="B27" s="9" t="s">
        <v>2764</v>
      </c>
      <c r="C27" s="149">
        <v>110</v>
      </c>
      <c r="D27" s="149" t="s">
        <v>659</v>
      </c>
      <c r="E27" s="149" t="s">
        <v>2840</v>
      </c>
      <c r="H27" s="149">
        <v>13</v>
      </c>
      <c r="I27" s="149" t="s">
        <v>2917</v>
      </c>
      <c r="J27" s="150"/>
      <c r="K27" s="176">
        <f t="shared" si="0"/>
        <v>3.0597014925373136E-3</v>
      </c>
      <c r="L27" s="32" t="str">
        <f t="shared" si="1"/>
        <v>2024-04-19</v>
      </c>
      <c r="M27" s="163">
        <f t="shared" si="2"/>
        <v>45401</v>
      </c>
      <c r="N27" s="32" t="str">
        <f t="shared" si="3"/>
        <v>10:26</v>
      </c>
      <c r="O27" s="32" t="e">
        <f t="shared" si="4"/>
        <v>#DIV/0!</v>
      </c>
      <c r="P27" s="168">
        <f t="shared" si="5"/>
        <v>9.0414809071525486E-3</v>
      </c>
      <c r="Y27" s="157" t="s">
        <v>4463</v>
      </c>
      <c r="Z27" s="157">
        <v>41</v>
      </c>
      <c r="AA27" s="157" t="s">
        <v>4462</v>
      </c>
      <c r="AD27" s="149">
        <v>1</v>
      </c>
      <c r="AE27" s="161">
        <f t="shared" si="7"/>
        <v>3.0597014925373136E-3</v>
      </c>
      <c r="AF27" s="170">
        <f t="shared" si="6"/>
        <v>3.0597014925373136E-3</v>
      </c>
    </row>
    <row r="28" spans="1:32" x14ac:dyDescent="0.25">
      <c r="B28" s="9" t="s">
        <v>2773</v>
      </c>
      <c r="C28" s="149">
        <v>211</v>
      </c>
      <c r="D28" s="149" t="s">
        <v>659</v>
      </c>
      <c r="E28" s="149" t="s">
        <v>2849</v>
      </c>
      <c r="H28" s="149">
        <v>29</v>
      </c>
      <c r="I28" s="149" t="s">
        <v>2926</v>
      </c>
      <c r="J28" s="150">
        <v>8058</v>
      </c>
      <c r="K28" s="176">
        <f t="shared" si="0"/>
        <v>5.9701492537313433E-3</v>
      </c>
      <c r="L28" s="32" t="str">
        <f t="shared" si="1"/>
        <v>2024-04-16</v>
      </c>
      <c r="M28" s="163">
        <f t="shared" si="2"/>
        <v>45398</v>
      </c>
      <c r="N28" s="32" t="str">
        <f t="shared" si="3"/>
        <v>10:02</v>
      </c>
      <c r="O28" s="32" t="e">
        <f t="shared" si="4"/>
        <v>#DIV/0!</v>
      </c>
      <c r="P28" s="168">
        <f t="shared" si="5"/>
        <v>9.0414809071525486E-3</v>
      </c>
      <c r="Q28" s="154" t="s">
        <v>25</v>
      </c>
      <c r="R28" s="155"/>
      <c r="S28" s="156"/>
      <c r="Y28" s="157" t="s">
        <v>4457</v>
      </c>
      <c r="Z28" s="157">
        <v>12715</v>
      </c>
      <c r="AA28" s="157">
        <v>310.1219512195122</v>
      </c>
      <c r="AD28" s="149">
        <v>0</v>
      </c>
      <c r="AE28" s="161">
        <f t="shared" si="7"/>
        <v>0</v>
      </c>
      <c r="AF28" s="170" t="e">
        <f t="shared" si="6"/>
        <v>#N/A</v>
      </c>
    </row>
    <row r="29" spans="1:32" x14ac:dyDescent="0.25">
      <c r="B29" s="9" t="s">
        <v>2769</v>
      </c>
      <c r="C29" s="149">
        <v>286</v>
      </c>
      <c r="D29" s="149" t="s">
        <v>662</v>
      </c>
      <c r="E29" s="149" t="s">
        <v>2845</v>
      </c>
      <c r="H29" s="149">
        <v>30</v>
      </c>
      <c r="I29" s="149" t="s">
        <v>2922</v>
      </c>
      <c r="J29" s="150">
        <v>8498</v>
      </c>
      <c r="K29" s="176">
        <f t="shared" si="0"/>
        <v>7.8606965174129358E-3</v>
      </c>
      <c r="L29" s="32" t="str">
        <f t="shared" si="1"/>
        <v>2024-04-15</v>
      </c>
      <c r="M29" s="163">
        <f t="shared" si="2"/>
        <v>45397</v>
      </c>
      <c r="N29" s="32" t="str">
        <f t="shared" si="3"/>
        <v>07:31</v>
      </c>
      <c r="O29" s="32" t="e">
        <f t="shared" si="4"/>
        <v>#DIV/0!</v>
      </c>
      <c r="P29" s="168">
        <f t="shared" si="5"/>
        <v>9.0414809071525486E-3</v>
      </c>
      <c r="Q29" s="157" t="s">
        <v>4463</v>
      </c>
      <c r="R29" s="157">
        <f>R17</f>
        <v>41</v>
      </c>
      <c r="S29" s="157" t="s">
        <v>4462</v>
      </c>
      <c r="Y29" s="157" t="s">
        <v>4459</v>
      </c>
      <c r="Z29" s="157">
        <v>1064</v>
      </c>
      <c r="AA29" s="157">
        <v>25.951219512195124</v>
      </c>
      <c r="AD29" s="149">
        <v>0</v>
      </c>
      <c r="AE29" s="161">
        <f t="shared" si="7"/>
        <v>0</v>
      </c>
      <c r="AF29" s="170" t="e">
        <f t="shared" si="6"/>
        <v>#N/A</v>
      </c>
    </row>
    <row r="30" spans="1:32" x14ac:dyDescent="0.25">
      <c r="A30" s="149">
        <v>1</v>
      </c>
      <c r="B30" s="131" t="s">
        <v>2762</v>
      </c>
      <c r="C30" s="149">
        <v>112</v>
      </c>
      <c r="D30" s="149" t="s">
        <v>25</v>
      </c>
      <c r="E30" s="8" t="s">
        <v>2838</v>
      </c>
      <c r="F30" s="149">
        <v>21.408000000000001</v>
      </c>
      <c r="G30" s="149">
        <v>1661</v>
      </c>
      <c r="H30" s="149">
        <v>20</v>
      </c>
      <c r="I30" s="149" t="s">
        <v>2915</v>
      </c>
      <c r="J30" s="150">
        <v>20298</v>
      </c>
      <c r="K30" s="176">
        <f t="shared" si="0"/>
        <v>3.2835820895522386E-3</v>
      </c>
      <c r="L30" s="32" t="str">
        <f t="shared" si="1"/>
        <v>2024-04-11</v>
      </c>
      <c r="M30" s="163">
        <f t="shared" si="2"/>
        <v>45393</v>
      </c>
      <c r="N30" s="32" t="str">
        <f t="shared" si="3"/>
        <v>12:51</v>
      </c>
      <c r="O30" s="32">
        <f t="shared" si="4"/>
        <v>12.220349187236604</v>
      </c>
      <c r="P30" s="168">
        <f t="shared" si="5"/>
        <v>9.0414809071525486E-3</v>
      </c>
      <c r="Q30" s="157" t="s">
        <v>4457</v>
      </c>
      <c r="R30" s="157">
        <f>SUMIF(D:D,"Video",C:C)</f>
        <v>12848</v>
      </c>
      <c r="S30" s="157">
        <f>R30/R29</f>
        <v>313.36585365853659</v>
      </c>
      <c r="Y30" s="157" t="s">
        <v>4468</v>
      </c>
      <c r="Z30" s="157">
        <v>1012.3919999999999</v>
      </c>
      <c r="AA30" s="157">
        <v>24.692487804878049</v>
      </c>
      <c r="AD30" s="149">
        <v>0</v>
      </c>
      <c r="AE30" s="161">
        <f t="shared" si="7"/>
        <v>0</v>
      </c>
      <c r="AF30" s="170" t="e">
        <f t="shared" si="6"/>
        <v>#N/A</v>
      </c>
    </row>
    <row r="31" spans="1:32" x14ac:dyDescent="0.25">
      <c r="B31" s="9" t="s">
        <v>2766</v>
      </c>
      <c r="C31" s="149">
        <v>149</v>
      </c>
      <c r="D31" s="149" t="s">
        <v>25</v>
      </c>
      <c r="E31" s="149" t="s">
        <v>2842</v>
      </c>
      <c r="F31" s="149">
        <v>12.7</v>
      </c>
      <c r="G31" s="149">
        <v>2087</v>
      </c>
      <c r="H31" s="149">
        <v>6</v>
      </c>
      <c r="I31" s="149" t="s">
        <v>2919</v>
      </c>
      <c r="J31" s="150"/>
      <c r="K31" s="176">
        <f t="shared" si="0"/>
        <v>3.8557213930348259E-3</v>
      </c>
      <c r="L31" s="32" t="str">
        <f t="shared" si="1"/>
        <v>2024-04-10</v>
      </c>
      <c r="M31" s="163">
        <f t="shared" si="2"/>
        <v>45392</v>
      </c>
      <c r="N31" s="32" t="str">
        <f t="shared" si="3"/>
        <v>11:16</v>
      </c>
      <c r="O31" s="32">
        <f t="shared" si="4"/>
        <v>0</v>
      </c>
      <c r="P31" s="168">
        <f t="shared" si="5"/>
        <v>9.0414809071525486E-3</v>
      </c>
      <c r="Q31" s="157" t="s">
        <v>4459</v>
      </c>
      <c r="R31" s="157">
        <f>SUMIF(D:D,"Video",H:H)</f>
        <v>1064</v>
      </c>
      <c r="S31" s="157">
        <f>R31/R29</f>
        <v>25.951219512195124</v>
      </c>
      <c r="Y31" s="157" t="s">
        <v>4469</v>
      </c>
      <c r="Z31" s="157">
        <v>369645</v>
      </c>
      <c r="AA31" s="157">
        <v>9015.7317073170725</v>
      </c>
      <c r="AD31" s="149">
        <v>0</v>
      </c>
      <c r="AE31" s="161">
        <f t="shared" si="7"/>
        <v>0</v>
      </c>
      <c r="AF31" s="170" t="e">
        <f t="shared" si="6"/>
        <v>#N/A</v>
      </c>
    </row>
    <row r="32" spans="1:32" x14ac:dyDescent="0.25">
      <c r="B32" s="9" t="s">
        <v>2765</v>
      </c>
      <c r="C32" s="149">
        <v>114</v>
      </c>
      <c r="D32" s="149" t="s">
        <v>25</v>
      </c>
      <c r="E32" s="149" t="s">
        <v>2841</v>
      </c>
      <c r="F32" s="149">
        <v>10.122</v>
      </c>
      <c r="G32" s="149">
        <v>2201</v>
      </c>
      <c r="H32" s="149">
        <v>6</v>
      </c>
      <c r="I32" s="149" t="s">
        <v>2918</v>
      </c>
      <c r="J32" s="150"/>
      <c r="K32" s="176">
        <f t="shared" si="0"/>
        <v>2.9850746268656717E-3</v>
      </c>
      <c r="L32" s="32" t="str">
        <f t="shared" si="1"/>
        <v>2024-04-09</v>
      </c>
      <c r="M32" s="163">
        <f t="shared" si="2"/>
        <v>45391</v>
      </c>
      <c r="N32" s="32" t="str">
        <f t="shared" si="3"/>
        <v>12:46</v>
      </c>
      <c r="O32" s="32">
        <f t="shared" si="4"/>
        <v>0</v>
      </c>
      <c r="P32" s="168">
        <f t="shared" si="5"/>
        <v>9.0414809071525486E-3</v>
      </c>
      <c r="Q32" s="157" t="s">
        <v>4468</v>
      </c>
      <c r="R32" s="157">
        <f>SUMIF(D:D,"Video",F:F)</f>
        <v>1012.3919999999999</v>
      </c>
      <c r="S32" s="157">
        <f>R32/R29</f>
        <v>24.692487804878049</v>
      </c>
      <c r="Y32" s="158" t="s">
        <v>413</v>
      </c>
      <c r="Z32" s="159">
        <v>8.6657266300078552E-3</v>
      </c>
      <c r="AA32" s="152"/>
      <c r="AD32" s="149">
        <v>1</v>
      </c>
      <c r="AE32" s="161">
        <f t="shared" si="7"/>
        <v>2.9850746268656717E-3</v>
      </c>
      <c r="AF32" s="170">
        <f t="shared" si="6"/>
        <v>2.9850746268656717E-3</v>
      </c>
    </row>
    <row r="33" spans="1:32" x14ac:dyDescent="0.25">
      <c r="B33" s="135" t="s">
        <v>2763</v>
      </c>
      <c r="C33" s="149">
        <v>143</v>
      </c>
      <c r="D33" s="149" t="s">
        <v>25</v>
      </c>
      <c r="E33" s="8" t="s">
        <v>2839</v>
      </c>
      <c r="F33" s="149">
        <v>10.47</v>
      </c>
      <c r="G33" s="149">
        <v>3428</v>
      </c>
      <c r="H33" s="149">
        <v>35</v>
      </c>
      <c r="I33" s="149" t="s">
        <v>2916</v>
      </c>
      <c r="J33" s="150"/>
      <c r="K33" s="176">
        <f t="shared" si="0"/>
        <v>4.4278606965174128E-3</v>
      </c>
      <c r="L33" s="32" t="str">
        <f t="shared" si="1"/>
        <v>2024-04-05</v>
      </c>
      <c r="M33" s="163">
        <f t="shared" si="2"/>
        <v>45387</v>
      </c>
      <c r="N33" s="32" t="str">
        <f t="shared" si="3"/>
        <v>09:28</v>
      </c>
      <c r="O33" s="32">
        <f t="shared" si="4"/>
        <v>0</v>
      </c>
      <c r="P33" s="168">
        <f t="shared" si="5"/>
        <v>9.0414809071525486E-3</v>
      </c>
      <c r="Q33" s="157" t="s">
        <v>4469</v>
      </c>
      <c r="R33" s="157">
        <f>SUMIF(D:D,"Video",G:G)</f>
        <v>369645</v>
      </c>
      <c r="S33" s="157">
        <f>R33/R29</f>
        <v>9015.7317073170725</v>
      </c>
      <c r="Y33" s="158" t="s">
        <v>4471</v>
      </c>
      <c r="Z33" s="157">
        <v>3240475</v>
      </c>
      <c r="AA33" s="157">
        <v>79035.975609756104</v>
      </c>
      <c r="AD33" s="149">
        <v>1</v>
      </c>
      <c r="AE33" s="161">
        <f t="shared" si="7"/>
        <v>4.4278606965174128E-3</v>
      </c>
      <c r="AF33" s="170">
        <f t="shared" si="6"/>
        <v>4.4278606965174128E-3</v>
      </c>
    </row>
    <row r="34" spans="1:32" x14ac:dyDescent="0.25">
      <c r="B34" s="9" t="s">
        <v>2771</v>
      </c>
      <c r="C34" s="149">
        <v>254</v>
      </c>
      <c r="D34" s="149" t="s">
        <v>659</v>
      </c>
      <c r="E34" s="149" t="s">
        <v>2847</v>
      </c>
      <c r="H34" s="149">
        <v>26</v>
      </c>
      <c r="I34" s="149" t="s">
        <v>2924</v>
      </c>
      <c r="J34" s="150"/>
      <c r="K34" s="176">
        <f t="shared" si="0"/>
        <v>6.965174129353234E-3</v>
      </c>
      <c r="L34" s="32" t="str">
        <f t="shared" si="1"/>
        <v>2024-04-03</v>
      </c>
      <c r="M34" s="163">
        <f t="shared" si="2"/>
        <v>45385</v>
      </c>
      <c r="N34" s="32" t="str">
        <f t="shared" si="3"/>
        <v>13:24</v>
      </c>
      <c r="O34" s="32" t="e">
        <f t="shared" si="4"/>
        <v>#DIV/0!</v>
      </c>
      <c r="P34" s="168">
        <f t="shared" si="5"/>
        <v>9.0414809071525486E-3</v>
      </c>
      <c r="Q34" s="158" t="s">
        <v>413</v>
      </c>
      <c r="R34" s="159">
        <f>((R33+R32)/$V$2)/R31</f>
        <v>8.6657266300078552E-3</v>
      </c>
      <c r="Y34" s="154" t="s">
        <v>4467</v>
      </c>
      <c r="Z34" s="155"/>
      <c r="AA34" s="156"/>
      <c r="AD34" s="149">
        <v>0</v>
      </c>
      <c r="AE34" s="161">
        <f t="shared" si="7"/>
        <v>0</v>
      </c>
      <c r="AF34" s="170" t="e">
        <f t="shared" si="6"/>
        <v>#N/A</v>
      </c>
    </row>
    <row r="35" spans="1:32" x14ac:dyDescent="0.25">
      <c r="A35" s="149">
        <v>1</v>
      </c>
      <c r="B35" s="131" t="s">
        <v>2772</v>
      </c>
      <c r="C35" s="149">
        <v>150</v>
      </c>
      <c r="D35" s="149" t="s">
        <v>25</v>
      </c>
      <c r="E35" s="8" t="s">
        <v>2848</v>
      </c>
      <c r="F35" s="149">
        <v>3.5990000000000002</v>
      </c>
      <c r="G35" s="149">
        <v>1743</v>
      </c>
      <c r="H35" s="149">
        <v>5</v>
      </c>
      <c r="I35" s="149" t="s">
        <v>2925</v>
      </c>
      <c r="J35" s="150">
        <v>10720</v>
      </c>
      <c r="K35" s="176">
        <f t="shared" si="0"/>
        <v>3.8557213930348259E-3</v>
      </c>
      <c r="L35" s="32" t="str">
        <f t="shared" si="1"/>
        <v>2024-03-30</v>
      </c>
      <c r="M35" s="163">
        <f t="shared" si="2"/>
        <v>45381</v>
      </c>
      <c r="N35" s="32" t="str">
        <f t="shared" si="3"/>
        <v>18:14</v>
      </c>
      <c r="O35" s="32">
        <f t="shared" si="4"/>
        <v>6.1503155479059091</v>
      </c>
      <c r="P35" s="168">
        <f t="shared" si="5"/>
        <v>9.0414809071525486E-3</v>
      </c>
      <c r="Q35" s="158" t="s">
        <v>4471</v>
      </c>
      <c r="R35" s="157">
        <f>SUMIF(D:D,"Video",J:J)</f>
        <v>2736717</v>
      </c>
      <c r="S35" s="157">
        <f>R35/R29</f>
        <v>66749.195121951227</v>
      </c>
      <c r="T35" s="152">
        <f>R35/R33</f>
        <v>7.4036359209511833</v>
      </c>
      <c r="Y35" s="157" t="s">
        <v>4463</v>
      </c>
      <c r="Z35" s="157">
        <v>19</v>
      </c>
      <c r="AA35" s="157" t="s">
        <v>4462</v>
      </c>
      <c r="AD35" s="149">
        <v>0</v>
      </c>
      <c r="AE35" s="161">
        <f t="shared" si="7"/>
        <v>0</v>
      </c>
      <c r="AF35" s="170" t="e">
        <f t="shared" si="6"/>
        <v>#N/A</v>
      </c>
    </row>
    <row r="36" spans="1:32" x14ac:dyDescent="0.25">
      <c r="A36" s="149">
        <v>1</v>
      </c>
      <c r="B36" s="131" t="s">
        <v>2779</v>
      </c>
      <c r="C36" s="149">
        <v>300</v>
      </c>
      <c r="D36" s="149" t="s">
        <v>25</v>
      </c>
      <c r="E36" s="8" t="s">
        <v>2855</v>
      </c>
      <c r="F36" s="149">
        <v>24.449000000000002</v>
      </c>
      <c r="G36" s="149">
        <v>6552</v>
      </c>
      <c r="H36" s="149">
        <v>22</v>
      </c>
      <c r="I36" s="149" t="s">
        <v>2932</v>
      </c>
      <c r="J36" s="150"/>
      <c r="K36" s="176">
        <f t="shared" si="0"/>
        <v>8.0099502487562188E-3</v>
      </c>
      <c r="L36" s="32" t="str">
        <f t="shared" si="1"/>
        <v>2024-03-29</v>
      </c>
      <c r="M36" s="163">
        <f t="shared" si="2"/>
        <v>45380</v>
      </c>
      <c r="N36" s="32" t="str">
        <f t="shared" si="3"/>
        <v>17:15</v>
      </c>
      <c r="O36" s="32">
        <f t="shared" si="4"/>
        <v>0</v>
      </c>
      <c r="P36" s="168">
        <f t="shared" si="5"/>
        <v>9.0414809071525486E-3</v>
      </c>
      <c r="Y36" s="157" t="s">
        <v>4457</v>
      </c>
      <c r="Z36" s="157">
        <v>8085</v>
      </c>
      <c r="AA36" s="157">
        <v>425.5263157894737</v>
      </c>
      <c r="AD36" s="149">
        <v>0</v>
      </c>
      <c r="AE36" s="161">
        <f t="shared" si="7"/>
        <v>0</v>
      </c>
      <c r="AF36" s="170" t="e">
        <f t="shared" si="6"/>
        <v>#N/A</v>
      </c>
    </row>
    <row r="37" spans="1:32" x14ac:dyDescent="0.25">
      <c r="B37" s="9" t="s">
        <v>2782</v>
      </c>
      <c r="C37" s="149">
        <v>159</v>
      </c>
      <c r="D37" s="149" t="s">
        <v>659</v>
      </c>
      <c r="E37" s="149" t="s">
        <v>2858</v>
      </c>
      <c r="H37" s="149">
        <v>8</v>
      </c>
      <c r="I37" s="149" t="s">
        <v>2935</v>
      </c>
      <c r="J37" s="150">
        <v>7181</v>
      </c>
      <c r="K37" s="176">
        <f t="shared" si="0"/>
        <v>4.1542288557213933E-3</v>
      </c>
      <c r="L37" s="32" t="str">
        <f t="shared" si="1"/>
        <v>2024-03-29</v>
      </c>
      <c r="M37" s="163">
        <f t="shared" si="2"/>
        <v>45380</v>
      </c>
      <c r="N37" s="32" t="str">
        <f t="shared" si="3"/>
        <v>12:50</v>
      </c>
      <c r="O37" s="32" t="e">
        <f t="shared" si="4"/>
        <v>#DIV/0!</v>
      </c>
      <c r="P37" s="168">
        <f t="shared" si="5"/>
        <v>9.0414809071525486E-3</v>
      </c>
      <c r="Y37" s="157" t="s">
        <v>4459</v>
      </c>
      <c r="Z37" s="157">
        <v>433</v>
      </c>
      <c r="AA37" s="157">
        <v>22.789473684210527</v>
      </c>
      <c r="AD37" s="149">
        <v>0</v>
      </c>
      <c r="AE37" s="161">
        <f t="shared" si="7"/>
        <v>0</v>
      </c>
      <c r="AF37" s="170" t="e">
        <f t="shared" si="6"/>
        <v>#N/A</v>
      </c>
    </row>
    <row r="38" spans="1:32" x14ac:dyDescent="0.25">
      <c r="B38" s="9" t="s">
        <v>2777</v>
      </c>
      <c r="C38" s="149">
        <v>148</v>
      </c>
      <c r="D38" s="149" t="s">
        <v>659</v>
      </c>
      <c r="E38" s="149" t="s">
        <v>2853</v>
      </c>
      <c r="H38" s="149">
        <v>7</v>
      </c>
      <c r="I38" s="149" t="s">
        <v>2930</v>
      </c>
      <c r="J38" s="150">
        <v>7937</v>
      </c>
      <c r="K38" s="176">
        <f t="shared" si="0"/>
        <v>3.8557213930348259E-3</v>
      </c>
      <c r="L38" s="32" t="str">
        <f t="shared" si="1"/>
        <v>2024-03-27</v>
      </c>
      <c r="M38" s="163">
        <f t="shared" si="2"/>
        <v>45378</v>
      </c>
      <c r="N38" s="32" t="str">
        <f t="shared" si="3"/>
        <v>16:00</v>
      </c>
      <c r="O38" s="32" t="e">
        <f t="shared" si="4"/>
        <v>#DIV/0!</v>
      </c>
      <c r="P38" s="168">
        <f t="shared" si="5"/>
        <v>9.0414809071525486E-3</v>
      </c>
      <c r="Y38" s="158" t="s">
        <v>413</v>
      </c>
      <c r="Z38" s="159">
        <v>1.1152134066509558E-2</v>
      </c>
      <c r="AA38" s="152"/>
      <c r="AD38" s="149">
        <v>1</v>
      </c>
      <c r="AE38" s="161">
        <f t="shared" si="7"/>
        <v>3.8557213930348259E-3</v>
      </c>
      <c r="AF38" s="170">
        <f t="shared" si="6"/>
        <v>3.8557213930348259E-3</v>
      </c>
    </row>
    <row r="39" spans="1:32" x14ac:dyDescent="0.25">
      <c r="B39" s="9" t="s">
        <v>2778</v>
      </c>
      <c r="C39" s="149">
        <v>169</v>
      </c>
      <c r="D39" s="149" t="s">
        <v>25</v>
      </c>
      <c r="E39" s="149" t="s">
        <v>2854</v>
      </c>
      <c r="F39" s="149">
        <v>19.41</v>
      </c>
      <c r="G39" s="149">
        <v>2868</v>
      </c>
      <c r="H39" s="149">
        <v>2</v>
      </c>
      <c r="I39" s="149" t="s">
        <v>2931</v>
      </c>
      <c r="J39" s="150"/>
      <c r="K39" s="176">
        <f t="shared" si="0"/>
        <v>4.2537313432835823E-3</v>
      </c>
      <c r="L39" s="32" t="str">
        <f t="shared" si="1"/>
        <v>2024-03-25</v>
      </c>
      <c r="M39" s="163">
        <f t="shared" si="2"/>
        <v>45376</v>
      </c>
      <c r="N39" s="32" t="str">
        <f t="shared" si="3"/>
        <v>16:00</v>
      </c>
      <c r="O39" s="32">
        <f t="shared" si="4"/>
        <v>0</v>
      </c>
      <c r="P39" s="168">
        <f t="shared" si="5"/>
        <v>9.0414809071525486E-3</v>
      </c>
      <c r="AD39" s="149">
        <v>0</v>
      </c>
      <c r="AE39" s="161">
        <f t="shared" si="7"/>
        <v>0</v>
      </c>
      <c r="AF39" s="170" t="e">
        <f t="shared" si="6"/>
        <v>#N/A</v>
      </c>
    </row>
    <row r="40" spans="1:32" x14ac:dyDescent="0.25">
      <c r="B40" s="135" t="s">
        <v>2774</v>
      </c>
      <c r="C40" s="149">
        <v>130</v>
      </c>
      <c r="D40" s="149" t="s">
        <v>25</v>
      </c>
      <c r="E40" s="149" t="s">
        <v>2850</v>
      </c>
      <c r="F40" s="149">
        <v>21.661999999999999</v>
      </c>
      <c r="G40" s="149">
        <v>2071</v>
      </c>
      <c r="H40" s="149">
        <v>16</v>
      </c>
      <c r="I40" s="149" t="s">
        <v>2927</v>
      </c>
      <c r="J40" s="150"/>
      <c r="K40" s="176">
        <f t="shared" si="0"/>
        <v>3.6318407960199005E-3</v>
      </c>
      <c r="L40" s="32" t="str">
        <f t="shared" si="1"/>
        <v>2024-03-20</v>
      </c>
      <c r="M40" s="163">
        <f t="shared" si="2"/>
        <v>45371</v>
      </c>
      <c r="N40" s="32" t="str">
        <f t="shared" si="3"/>
        <v>10:17</v>
      </c>
      <c r="O40" s="32">
        <f t="shared" si="4"/>
        <v>0</v>
      </c>
      <c r="P40" s="168">
        <f t="shared" si="5"/>
        <v>9.0414809071525486E-3</v>
      </c>
      <c r="AD40" s="149">
        <v>1</v>
      </c>
      <c r="AE40" s="161">
        <f t="shared" si="7"/>
        <v>3.6318407960199005E-3</v>
      </c>
      <c r="AF40" s="170">
        <f t="shared" si="6"/>
        <v>3.6318407960199005E-3</v>
      </c>
    </row>
    <row r="41" spans="1:32" x14ac:dyDescent="0.25">
      <c r="A41" s="149">
        <v>1</v>
      </c>
      <c r="B41" s="136" t="s">
        <v>2775</v>
      </c>
      <c r="C41" s="149">
        <v>132</v>
      </c>
      <c r="D41" s="149" t="s">
        <v>25</v>
      </c>
      <c r="E41" s="8" t="s">
        <v>2851</v>
      </c>
      <c r="F41" s="149">
        <v>47.482999999999997</v>
      </c>
      <c r="G41" s="149">
        <v>2254</v>
      </c>
      <c r="H41" s="149">
        <v>22</v>
      </c>
      <c r="I41" s="149" t="s">
        <v>2928</v>
      </c>
      <c r="J41" s="150">
        <v>9596</v>
      </c>
      <c r="K41" s="176">
        <f t="shared" si="0"/>
        <v>3.8308457711442785E-3</v>
      </c>
      <c r="L41" s="32" t="str">
        <f t="shared" si="1"/>
        <v>2024-03-18</v>
      </c>
      <c r="M41" s="163">
        <f t="shared" si="2"/>
        <v>45369</v>
      </c>
      <c r="N41" s="32" t="str">
        <f t="shared" si="3"/>
        <v>12:55</v>
      </c>
      <c r="O41" s="32">
        <f t="shared" si="4"/>
        <v>4.2573203194321207</v>
      </c>
      <c r="P41" s="168">
        <f t="shared" si="5"/>
        <v>9.0414809071525486E-3</v>
      </c>
      <c r="AD41" s="149">
        <v>0</v>
      </c>
      <c r="AE41" s="161">
        <f t="shared" si="7"/>
        <v>0</v>
      </c>
      <c r="AF41" s="170" t="e">
        <f t="shared" si="6"/>
        <v>#N/A</v>
      </c>
    </row>
    <row r="42" spans="1:32" x14ac:dyDescent="0.25">
      <c r="B42" s="9" t="s">
        <v>2783</v>
      </c>
      <c r="C42" s="149">
        <v>109</v>
      </c>
      <c r="D42" s="149" t="s">
        <v>659</v>
      </c>
      <c r="E42" s="149" t="s">
        <v>2859</v>
      </c>
      <c r="H42" s="149">
        <v>3</v>
      </c>
      <c r="I42" s="149" t="s">
        <v>2936</v>
      </c>
      <c r="J42" s="150">
        <v>18087</v>
      </c>
      <c r="K42" s="176">
        <f t="shared" si="0"/>
        <v>2.7860696517412937E-3</v>
      </c>
      <c r="L42" s="32" t="str">
        <f t="shared" si="1"/>
        <v>2024-03-18</v>
      </c>
      <c r="M42" s="163">
        <f t="shared" si="2"/>
        <v>45369</v>
      </c>
      <c r="N42" s="32" t="str">
        <f t="shared" si="3"/>
        <v>11:59</v>
      </c>
      <c r="O42" s="32" t="e">
        <f t="shared" si="4"/>
        <v>#DIV/0!</v>
      </c>
      <c r="P42" s="168">
        <f t="shared" si="5"/>
        <v>9.0414809071525486E-3</v>
      </c>
      <c r="AD42" s="149">
        <v>0</v>
      </c>
      <c r="AE42" s="161">
        <f t="shared" si="7"/>
        <v>0</v>
      </c>
      <c r="AF42" s="170" t="e">
        <f t="shared" si="6"/>
        <v>#N/A</v>
      </c>
    </row>
    <row r="43" spans="1:32" x14ac:dyDescent="0.25">
      <c r="A43" s="149">
        <v>1</v>
      </c>
      <c r="B43" s="136" t="s">
        <v>2780</v>
      </c>
      <c r="C43" s="149">
        <v>279</v>
      </c>
      <c r="D43" s="149" t="s">
        <v>662</v>
      </c>
      <c r="E43" s="149" t="s">
        <v>2856</v>
      </c>
      <c r="H43" s="149">
        <v>8</v>
      </c>
      <c r="I43" s="149" t="s">
        <v>2933</v>
      </c>
      <c r="J43" s="150"/>
      <c r="K43" s="176">
        <f t="shared" si="0"/>
        <v>7.1393034825870645E-3</v>
      </c>
      <c r="L43" s="32" t="str">
        <f t="shared" si="1"/>
        <v>2024-03-16</v>
      </c>
      <c r="M43" s="163">
        <f t="shared" si="2"/>
        <v>45367</v>
      </c>
      <c r="N43" s="32" t="str">
        <f t="shared" si="3"/>
        <v>15:15</v>
      </c>
      <c r="O43" s="32" t="e">
        <f t="shared" si="4"/>
        <v>#DIV/0!</v>
      </c>
      <c r="P43" s="168">
        <f t="shared" si="5"/>
        <v>9.0414809071525486E-3</v>
      </c>
      <c r="AD43" s="149">
        <v>0</v>
      </c>
      <c r="AE43" s="161">
        <f t="shared" si="7"/>
        <v>0</v>
      </c>
      <c r="AF43" s="170" t="e">
        <f t="shared" si="6"/>
        <v>#N/A</v>
      </c>
    </row>
    <row r="44" spans="1:32" x14ac:dyDescent="0.25">
      <c r="B44" s="9" t="s">
        <v>2776</v>
      </c>
      <c r="C44" s="149">
        <v>145</v>
      </c>
      <c r="D44" s="149" t="s">
        <v>659</v>
      </c>
      <c r="E44" s="149" t="s">
        <v>2852</v>
      </c>
      <c r="H44" s="149">
        <v>6</v>
      </c>
      <c r="I44" s="149" t="s">
        <v>2929</v>
      </c>
      <c r="J44" s="150"/>
      <c r="K44" s="176">
        <f t="shared" si="0"/>
        <v>3.7562189054726369E-3</v>
      </c>
      <c r="L44" s="32" t="str">
        <f t="shared" si="1"/>
        <v>2024-03-16</v>
      </c>
      <c r="M44" s="163">
        <f t="shared" si="2"/>
        <v>45367</v>
      </c>
      <c r="N44" s="32" t="str">
        <f t="shared" si="3"/>
        <v>15:00</v>
      </c>
      <c r="O44" s="32" t="e">
        <f t="shared" si="4"/>
        <v>#DIV/0!</v>
      </c>
      <c r="P44" s="168">
        <f t="shared" si="5"/>
        <v>9.0414809071525486E-3</v>
      </c>
      <c r="AD44" s="149">
        <v>0</v>
      </c>
      <c r="AE44" s="161">
        <f t="shared" si="7"/>
        <v>0</v>
      </c>
      <c r="AF44" s="170" t="e">
        <f t="shared" si="6"/>
        <v>#N/A</v>
      </c>
    </row>
    <row r="45" spans="1:32" x14ac:dyDescent="0.25">
      <c r="B45" s="9" t="s">
        <v>2781</v>
      </c>
      <c r="C45" s="149">
        <v>694</v>
      </c>
      <c r="D45" s="149" t="s">
        <v>662</v>
      </c>
      <c r="E45" s="149" t="s">
        <v>2857</v>
      </c>
      <c r="H45" s="149">
        <v>10</v>
      </c>
      <c r="I45" s="149" t="s">
        <v>2934</v>
      </c>
      <c r="J45" s="150"/>
      <c r="K45" s="176">
        <f t="shared" si="0"/>
        <v>1.7512437810945275E-2</v>
      </c>
      <c r="L45" s="32" t="str">
        <f t="shared" si="1"/>
        <v>2024-03-08</v>
      </c>
      <c r="M45" s="163">
        <f t="shared" si="2"/>
        <v>45359</v>
      </c>
      <c r="N45" s="32" t="str">
        <f t="shared" si="3"/>
        <v>13:16</v>
      </c>
      <c r="O45" s="32" t="e">
        <f t="shared" si="4"/>
        <v>#DIV/0!</v>
      </c>
      <c r="P45" s="168">
        <f t="shared" si="5"/>
        <v>9.0414809071525486E-3</v>
      </c>
      <c r="AD45" s="149">
        <v>1</v>
      </c>
      <c r="AE45" s="161">
        <f t="shared" si="7"/>
        <v>1.7512437810945275E-2</v>
      </c>
      <c r="AF45" s="170">
        <f t="shared" si="6"/>
        <v>1.7512437810945275E-2</v>
      </c>
    </row>
    <row r="46" spans="1:32" x14ac:dyDescent="0.25">
      <c r="B46" s="9" t="s">
        <v>2785</v>
      </c>
      <c r="C46" s="149">
        <v>196</v>
      </c>
      <c r="D46" s="149" t="s">
        <v>25</v>
      </c>
      <c r="E46" s="149" t="s">
        <v>2861</v>
      </c>
      <c r="F46" s="149">
        <v>18.545999999999999</v>
      </c>
      <c r="G46" s="149">
        <v>1585</v>
      </c>
      <c r="H46" s="149">
        <v>7</v>
      </c>
      <c r="I46" s="149" t="s">
        <v>2938</v>
      </c>
      <c r="J46" s="150"/>
      <c r="K46" s="176">
        <f t="shared" si="0"/>
        <v>5.0497512437810942E-3</v>
      </c>
      <c r="L46" s="32" t="str">
        <f t="shared" si="1"/>
        <v>2024-03-08</v>
      </c>
      <c r="M46" s="163">
        <f t="shared" si="2"/>
        <v>45359</v>
      </c>
      <c r="N46" s="32" t="str">
        <f t="shared" si="3"/>
        <v>11:24</v>
      </c>
      <c r="O46" s="32">
        <f t="shared" si="4"/>
        <v>0</v>
      </c>
      <c r="P46" s="168">
        <f t="shared" si="5"/>
        <v>9.0414809071525486E-3</v>
      </c>
      <c r="AD46" s="149">
        <v>1</v>
      </c>
      <c r="AE46" s="161">
        <f t="shared" si="7"/>
        <v>5.0497512437810942E-3</v>
      </c>
      <c r="AF46" s="170">
        <f t="shared" si="6"/>
        <v>5.0497512437810942E-3</v>
      </c>
    </row>
    <row r="47" spans="1:32" x14ac:dyDescent="0.25">
      <c r="B47" s="9" t="s">
        <v>2784</v>
      </c>
      <c r="C47" s="149">
        <v>265</v>
      </c>
      <c r="D47" s="149" t="s">
        <v>662</v>
      </c>
      <c r="E47" s="149" t="s">
        <v>2860</v>
      </c>
      <c r="H47" s="149">
        <v>9</v>
      </c>
      <c r="I47" s="149" t="s">
        <v>2937</v>
      </c>
      <c r="J47" s="150"/>
      <c r="K47" s="176">
        <f t="shared" si="0"/>
        <v>6.8159203980099501E-3</v>
      </c>
      <c r="L47" s="32" t="str">
        <f t="shared" si="1"/>
        <v>2024-03-07</v>
      </c>
      <c r="M47" s="163">
        <f t="shared" si="2"/>
        <v>45358</v>
      </c>
      <c r="N47" s="32" t="str">
        <f t="shared" si="3"/>
        <v>14:05</v>
      </c>
      <c r="O47" s="32" t="e">
        <f t="shared" si="4"/>
        <v>#DIV/0!</v>
      </c>
      <c r="P47" s="168">
        <f t="shared" si="5"/>
        <v>9.0414809071525486E-3</v>
      </c>
      <c r="AD47" s="149">
        <v>0</v>
      </c>
      <c r="AE47" s="161">
        <f t="shared" si="7"/>
        <v>0</v>
      </c>
      <c r="AF47" s="170" t="e">
        <f t="shared" si="6"/>
        <v>#N/A</v>
      </c>
    </row>
    <row r="48" spans="1:32" x14ac:dyDescent="0.25">
      <c r="A48" s="149">
        <v>1</v>
      </c>
      <c r="B48" s="136" t="s">
        <v>2787</v>
      </c>
      <c r="C48" s="149">
        <v>646</v>
      </c>
      <c r="D48" s="149" t="s">
        <v>25</v>
      </c>
      <c r="E48" s="8" t="s">
        <v>2863</v>
      </c>
      <c r="F48" s="149">
        <v>35.433</v>
      </c>
      <c r="G48" s="149">
        <v>15432</v>
      </c>
      <c r="H48" s="149">
        <v>39</v>
      </c>
      <c r="I48" s="149" t="s">
        <v>2940</v>
      </c>
      <c r="J48" s="150">
        <v>7048</v>
      </c>
      <c r="K48" s="176">
        <f t="shared" si="0"/>
        <v>1.7039800995024876E-2</v>
      </c>
      <c r="L48" s="32" t="str">
        <f t="shared" si="1"/>
        <v>2024-03-04</v>
      </c>
      <c r="M48" s="163">
        <f t="shared" si="2"/>
        <v>45355</v>
      </c>
      <c r="N48" s="32" t="str">
        <f t="shared" si="3"/>
        <v>10:08</v>
      </c>
      <c r="O48" s="32">
        <f t="shared" si="4"/>
        <v>0.45671332296526695</v>
      </c>
      <c r="P48" s="168">
        <f t="shared" si="5"/>
        <v>9.0414809071525486E-3</v>
      </c>
      <c r="AD48" s="149">
        <v>0</v>
      </c>
      <c r="AE48" s="161">
        <f t="shared" si="7"/>
        <v>0</v>
      </c>
      <c r="AF48" s="170" t="e">
        <f t="shared" si="6"/>
        <v>#N/A</v>
      </c>
    </row>
    <row r="49" spans="1:32" x14ac:dyDescent="0.25">
      <c r="A49" s="149">
        <v>1</v>
      </c>
      <c r="B49" s="136" t="s">
        <v>2786</v>
      </c>
      <c r="C49" s="149">
        <v>924</v>
      </c>
      <c r="D49" s="149" t="s">
        <v>662</v>
      </c>
      <c r="E49" s="149" t="s">
        <v>2862</v>
      </c>
      <c r="H49" s="149">
        <v>29</v>
      </c>
      <c r="I49" s="149" t="s">
        <v>2939</v>
      </c>
      <c r="J49" s="150"/>
      <c r="K49" s="176">
        <f t="shared" si="0"/>
        <v>2.3706467661691544E-2</v>
      </c>
      <c r="L49" s="32" t="str">
        <f t="shared" si="1"/>
        <v>2024-03-02</v>
      </c>
      <c r="M49" s="163">
        <f t="shared" si="2"/>
        <v>45353</v>
      </c>
      <c r="N49" s="32" t="str">
        <f t="shared" si="3"/>
        <v>12:55</v>
      </c>
      <c r="O49" s="32" t="e">
        <f t="shared" si="4"/>
        <v>#DIV/0!</v>
      </c>
      <c r="P49" s="168">
        <f t="shared" si="5"/>
        <v>9.0414809071525486E-3</v>
      </c>
      <c r="AD49" s="149">
        <v>0</v>
      </c>
      <c r="AE49" s="161">
        <f t="shared" si="7"/>
        <v>0</v>
      </c>
      <c r="AF49" s="170" t="e">
        <f t="shared" si="6"/>
        <v>#N/A</v>
      </c>
    </row>
    <row r="50" spans="1:32" x14ac:dyDescent="0.25">
      <c r="B50" s="9" t="s">
        <v>2791</v>
      </c>
      <c r="C50" s="149">
        <v>284</v>
      </c>
      <c r="D50" s="149" t="s">
        <v>662</v>
      </c>
      <c r="E50" s="149" t="s">
        <v>2868</v>
      </c>
      <c r="H50" s="149">
        <v>7</v>
      </c>
      <c r="I50" s="149" t="s">
        <v>2945</v>
      </c>
      <c r="J50" s="150">
        <v>44098</v>
      </c>
      <c r="K50" s="176">
        <f t="shared" si="0"/>
        <v>7.2388059701492535E-3</v>
      </c>
      <c r="L50" s="32" t="str">
        <f t="shared" si="1"/>
        <v>2024-02-22</v>
      </c>
      <c r="M50" s="163">
        <f t="shared" si="2"/>
        <v>45344</v>
      </c>
      <c r="N50" s="32" t="str">
        <f t="shared" si="3"/>
        <v>11:37</v>
      </c>
      <c r="O50" s="32" t="e">
        <f t="shared" si="4"/>
        <v>#DIV/0!</v>
      </c>
      <c r="P50" s="168">
        <f t="shared" si="5"/>
        <v>9.0414809071525486E-3</v>
      </c>
      <c r="AD50" s="149">
        <v>0</v>
      </c>
      <c r="AE50" s="161">
        <f t="shared" si="7"/>
        <v>0</v>
      </c>
      <c r="AF50" s="170" t="e">
        <f t="shared" si="6"/>
        <v>#N/A</v>
      </c>
    </row>
    <row r="51" spans="1:32" x14ac:dyDescent="0.25">
      <c r="B51" s="9" t="s">
        <v>2793</v>
      </c>
      <c r="C51" s="149">
        <v>369</v>
      </c>
      <c r="D51" s="149" t="s">
        <v>659</v>
      </c>
      <c r="E51" s="149" t="s">
        <v>2870</v>
      </c>
      <c r="H51" s="149">
        <v>13</v>
      </c>
      <c r="I51" s="149" t="s">
        <v>2947</v>
      </c>
      <c r="J51" s="150"/>
      <c r="K51" s="176">
        <f t="shared" si="0"/>
        <v>9.5024875621890544E-3</v>
      </c>
      <c r="L51" s="32" t="str">
        <f t="shared" si="1"/>
        <v>2024-02-17</v>
      </c>
      <c r="M51" s="163">
        <f t="shared" si="2"/>
        <v>45339</v>
      </c>
      <c r="N51" s="32" t="str">
        <f t="shared" si="3"/>
        <v>12:52</v>
      </c>
      <c r="O51" s="32" t="e">
        <f t="shared" si="4"/>
        <v>#DIV/0!</v>
      </c>
      <c r="P51" s="168">
        <f t="shared" si="5"/>
        <v>9.0414809071525486E-3</v>
      </c>
      <c r="AD51" s="149">
        <v>0</v>
      </c>
      <c r="AE51" s="161">
        <f t="shared" si="7"/>
        <v>0</v>
      </c>
      <c r="AF51" s="170" t="e">
        <f t="shared" si="6"/>
        <v>#N/A</v>
      </c>
    </row>
    <row r="52" spans="1:32" x14ac:dyDescent="0.25">
      <c r="B52" s="9" t="s">
        <v>2792</v>
      </c>
      <c r="C52" s="149">
        <v>397</v>
      </c>
      <c r="D52" s="149" t="s">
        <v>662</v>
      </c>
      <c r="E52" s="149" t="s">
        <v>2869</v>
      </c>
      <c r="H52" s="149">
        <v>17</v>
      </c>
      <c r="I52" s="149" t="s">
        <v>2946</v>
      </c>
      <c r="J52" s="150"/>
      <c r="K52" s="176">
        <f t="shared" si="0"/>
        <v>1.0298507462686568E-2</v>
      </c>
      <c r="L52" s="32" t="str">
        <f t="shared" si="1"/>
        <v>2024-02-14</v>
      </c>
      <c r="M52" s="163">
        <f t="shared" si="2"/>
        <v>45336</v>
      </c>
      <c r="N52" s="32" t="str">
        <f t="shared" si="3"/>
        <v>10:44</v>
      </c>
      <c r="O52" s="32" t="e">
        <f t="shared" si="4"/>
        <v>#DIV/0!</v>
      </c>
      <c r="P52" s="168">
        <f t="shared" si="5"/>
        <v>9.0414809071525486E-3</v>
      </c>
      <c r="AD52" s="149">
        <v>0</v>
      </c>
      <c r="AE52" s="161">
        <f t="shared" si="7"/>
        <v>0</v>
      </c>
      <c r="AF52" s="170" t="e">
        <f t="shared" si="6"/>
        <v>#N/A</v>
      </c>
    </row>
    <row r="53" spans="1:32" x14ac:dyDescent="0.25">
      <c r="B53" s="9" t="s">
        <v>2788</v>
      </c>
      <c r="C53" s="149">
        <v>227</v>
      </c>
      <c r="D53" s="149" t="s">
        <v>662</v>
      </c>
      <c r="E53" s="149" t="s">
        <v>2865</v>
      </c>
      <c r="H53" s="149">
        <v>14</v>
      </c>
      <c r="I53" s="149" t="s">
        <v>2942</v>
      </c>
      <c r="J53" s="150"/>
      <c r="K53" s="176">
        <f t="shared" si="0"/>
        <v>5.9950248756218908E-3</v>
      </c>
      <c r="L53" s="32" t="str">
        <f t="shared" si="1"/>
        <v>2024-02-11</v>
      </c>
      <c r="M53" s="163">
        <f t="shared" si="2"/>
        <v>45333</v>
      </c>
      <c r="N53" s="32" t="str">
        <f t="shared" si="3"/>
        <v>16:25</v>
      </c>
      <c r="O53" s="32" t="e">
        <f t="shared" si="4"/>
        <v>#DIV/0!</v>
      </c>
      <c r="P53" s="168">
        <f t="shared" si="5"/>
        <v>9.0414809071525486E-3</v>
      </c>
      <c r="AD53" s="149">
        <v>0</v>
      </c>
      <c r="AE53" s="161">
        <f t="shared" si="7"/>
        <v>0</v>
      </c>
      <c r="AF53" s="170" t="e">
        <f t="shared" si="6"/>
        <v>#N/A</v>
      </c>
    </row>
    <row r="54" spans="1:32" x14ac:dyDescent="0.25">
      <c r="B54" s="9" t="s">
        <v>1857</v>
      </c>
      <c r="C54" s="149">
        <v>187</v>
      </c>
      <c r="D54" s="149" t="s">
        <v>662</v>
      </c>
      <c r="E54" s="149" t="s">
        <v>2864</v>
      </c>
      <c r="H54" s="149">
        <v>2</v>
      </c>
      <c r="I54" s="149" t="s">
        <v>2941</v>
      </c>
      <c r="J54" s="150"/>
      <c r="K54" s="176">
        <f t="shared" si="0"/>
        <v>4.7014925373134332E-3</v>
      </c>
      <c r="L54" s="32" t="str">
        <f t="shared" si="1"/>
        <v>2024-02-10</v>
      </c>
      <c r="M54" s="163">
        <f t="shared" si="2"/>
        <v>45332</v>
      </c>
      <c r="N54" s="32" t="str">
        <f t="shared" si="3"/>
        <v>15:59</v>
      </c>
      <c r="O54" s="32" t="e">
        <f t="shared" si="4"/>
        <v>#DIV/0!</v>
      </c>
      <c r="P54" s="168">
        <f t="shared" si="5"/>
        <v>9.0414809071525486E-3</v>
      </c>
      <c r="AD54" s="149">
        <v>0</v>
      </c>
      <c r="AE54" s="161">
        <f t="shared" si="7"/>
        <v>0</v>
      </c>
      <c r="AF54" s="170" t="e">
        <f t="shared" si="6"/>
        <v>#N/A</v>
      </c>
    </row>
    <row r="55" spans="1:32" x14ac:dyDescent="0.25">
      <c r="B55" s="9" t="s">
        <v>2796</v>
      </c>
      <c r="C55" s="149">
        <v>416</v>
      </c>
      <c r="D55" s="149" t="s">
        <v>662</v>
      </c>
      <c r="E55" s="149" t="s">
        <v>2873</v>
      </c>
      <c r="H55" s="149">
        <v>8</v>
      </c>
      <c r="I55" s="149" t="s">
        <v>2950</v>
      </c>
      <c r="J55" s="150"/>
      <c r="K55" s="176">
        <f t="shared" si="0"/>
        <v>1.0547263681592039E-2</v>
      </c>
      <c r="L55" s="32" t="str">
        <f t="shared" si="1"/>
        <v>2024-02-09</v>
      </c>
      <c r="M55" s="163">
        <f t="shared" si="2"/>
        <v>45331</v>
      </c>
      <c r="N55" s="32" t="str">
        <f t="shared" si="3"/>
        <v>17:53</v>
      </c>
      <c r="O55" s="32" t="e">
        <f t="shared" si="4"/>
        <v>#DIV/0!</v>
      </c>
      <c r="P55" s="168">
        <f t="shared" si="5"/>
        <v>9.0414809071525486E-3</v>
      </c>
      <c r="AD55" s="149">
        <v>0</v>
      </c>
      <c r="AE55" s="161">
        <f t="shared" si="7"/>
        <v>0</v>
      </c>
      <c r="AF55" s="170" t="e">
        <f t="shared" si="6"/>
        <v>#N/A</v>
      </c>
    </row>
    <row r="56" spans="1:32" x14ac:dyDescent="0.25">
      <c r="B56" s="9" t="s">
        <v>2789</v>
      </c>
      <c r="C56" s="149">
        <v>252</v>
      </c>
      <c r="D56" s="149" t="s">
        <v>659</v>
      </c>
      <c r="E56" s="149" t="s">
        <v>2866</v>
      </c>
      <c r="H56" s="149">
        <v>6</v>
      </c>
      <c r="I56" s="149" t="s">
        <v>2943</v>
      </c>
      <c r="J56" s="150"/>
      <c r="K56" s="176">
        <f t="shared" si="0"/>
        <v>6.4179104477611942E-3</v>
      </c>
      <c r="L56" s="32" t="str">
        <f t="shared" si="1"/>
        <v>2024-02-06</v>
      </c>
      <c r="M56" s="163">
        <f t="shared" si="2"/>
        <v>45328</v>
      </c>
      <c r="N56" s="32" t="str">
        <f t="shared" si="3"/>
        <v>11:51</v>
      </c>
      <c r="O56" s="32" t="e">
        <f t="shared" si="4"/>
        <v>#DIV/0!</v>
      </c>
      <c r="P56" s="168">
        <f t="shared" si="5"/>
        <v>9.0414809071525486E-3</v>
      </c>
      <c r="AD56" s="149">
        <v>0</v>
      </c>
      <c r="AE56" s="161">
        <f t="shared" si="7"/>
        <v>0</v>
      </c>
      <c r="AF56" s="170" t="e">
        <f t="shared" si="6"/>
        <v>#N/A</v>
      </c>
    </row>
    <row r="57" spans="1:32" x14ac:dyDescent="0.25">
      <c r="B57" s="9" t="s">
        <v>2795</v>
      </c>
      <c r="C57" s="149">
        <v>462</v>
      </c>
      <c r="D57" s="149" t="s">
        <v>25</v>
      </c>
      <c r="E57" s="149" t="s">
        <v>2872</v>
      </c>
      <c r="F57" s="149">
        <v>43.866</v>
      </c>
      <c r="G57" s="149">
        <v>5028</v>
      </c>
      <c r="H57" s="149">
        <v>23</v>
      </c>
      <c r="I57" s="149" t="s">
        <v>2949</v>
      </c>
      <c r="J57" s="150"/>
      <c r="K57" s="176">
        <f t="shared" si="0"/>
        <v>1.2064676616915423E-2</v>
      </c>
      <c r="L57" s="32" t="str">
        <f t="shared" si="1"/>
        <v>2024-02-02</v>
      </c>
      <c r="M57" s="163">
        <f t="shared" si="2"/>
        <v>45324</v>
      </c>
      <c r="N57" s="32" t="str">
        <f t="shared" si="3"/>
        <v>15:31</v>
      </c>
      <c r="O57" s="32">
        <f t="shared" si="4"/>
        <v>0</v>
      </c>
      <c r="P57" s="168">
        <f t="shared" si="5"/>
        <v>9.0414809071525486E-3</v>
      </c>
      <c r="AD57" s="149">
        <v>1</v>
      </c>
      <c r="AE57" s="161">
        <f t="shared" si="7"/>
        <v>1.2064676616915423E-2</v>
      </c>
      <c r="AF57" s="170">
        <f t="shared" si="6"/>
        <v>1.2064676616915423E-2</v>
      </c>
    </row>
    <row r="58" spans="1:32" x14ac:dyDescent="0.25">
      <c r="B58" s="9" t="s">
        <v>2790</v>
      </c>
      <c r="C58" s="149">
        <v>523</v>
      </c>
      <c r="D58" s="149" t="s">
        <v>662</v>
      </c>
      <c r="E58" s="149" t="s">
        <v>2867</v>
      </c>
      <c r="H58" s="149">
        <v>31</v>
      </c>
      <c r="I58" s="149" t="s">
        <v>2944</v>
      </c>
      <c r="J58" s="150">
        <v>14767</v>
      </c>
      <c r="K58" s="176">
        <f t="shared" si="0"/>
        <v>1.3781094527363183E-2</v>
      </c>
      <c r="L58" s="32" t="str">
        <f t="shared" si="1"/>
        <v>2024-01-30</v>
      </c>
      <c r="M58" s="163">
        <f t="shared" si="2"/>
        <v>45321</v>
      </c>
      <c r="N58" s="32" t="str">
        <f t="shared" si="3"/>
        <v>12:39</v>
      </c>
      <c r="O58" s="32" t="e">
        <f t="shared" si="4"/>
        <v>#DIV/0!</v>
      </c>
      <c r="P58" s="168">
        <f t="shared" si="5"/>
        <v>9.0414809071525486E-3</v>
      </c>
      <c r="AD58" s="149">
        <v>0</v>
      </c>
      <c r="AE58" s="161">
        <f t="shared" si="7"/>
        <v>0</v>
      </c>
      <c r="AF58" s="170" t="e">
        <f t="shared" si="6"/>
        <v>#N/A</v>
      </c>
    </row>
    <row r="59" spans="1:32" x14ac:dyDescent="0.25">
      <c r="B59" s="9" t="s">
        <v>2794</v>
      </c>
      <c r="C59" s="149">
        <v>209</v>
      </c>
      <c r="D59" s="149" t="s">
        <v>25</v>
      </c>
      <c r="E59" s="149" t="s">
        <v>2871</v>
      </c>
      <c r="F59" s="149">
        <v>110.833</v>
      </c>
      <c r="G59" s="149">
        <v>3580</v>
      </c>
      <c r="H59" s="149">
        <v>14</v>
      </c>
      <c r="I59" s="149" t="s">
        <v>2948</v>
      </c>
      <c r="J59" s="150">
        <v>17027</v>
      </c>
      <c r="K59" s="176">
        <f t="shared" si="0"/>
        <v>5.5472636815920399E-3</v>
      </c>
      <c r="L59" s="32" t="str">
        <f t="shared" si="1"/>
        <v>2024-01-27</v>
      </c>
      <c r="M59" s="163">
        <f t="shared" si="2"/>
        <v>45318</v>
      </c>
      <c r="N59" s="32" t="str">
        <f t="shared" si="3"/>
        <v>17:32</v>
      </c>
      <c r="O59" s="32">
        <f t="shared" si="4"/>
        <v>4.7561452513966485</v>
      </c>
      <c r="P59" s="168">
        <f t="shared" si="5"/>
        <v>9.0414809071525486E-3</v>
      </c>
      <c r="AD59" s="149">
        <v>1</v>
      </c>
      <c r="AE59" s="161">
        <f t="shared" si="7"/>
        <v>5.5472636815920399E-3</v>
      </c>
      <c r="AF59" s="170">
        <f t="shared" si="6"/>
        <v>5.5472636815920399E-3</v>
      </c>
    </row>
    <row r="60" spans="1:32" x14ac:dyDescent="0.25">
      <c r="A60" s="149">
        <v>1</v>
      </c>
      <c r="B60" s="136" t="s">
        <v>2798</v>
      </c>
      <c r="C60" s="149">
        <v>1319</v>
      </c>
      <c r="D60" s="149" t="s">
        <v>662</v>
      </c>
      <c r="E60" s="149" t="s">
        <v>2875</v>
      </c>
      <c r="H60" s="149">
        <v>52</v>
      </c>
      <c r="I60" s="149" t="s">
        <v>2952</v>
      </c>
      <c r="J60" s="150"/>
      <c r="K60" s="176">
        <f t="shared" si="0"/>
        <v>3.4104477611940298E-2</v>
      </c>
      <c r="L60" s="32" t="str">
        <f t="shared" si="1"/>
        <v>2024-01-25</v>
      </c>
      <c r="M60" s="163">
        <f t="shared" si="2"/>
        <v>45316</v>
      </c>
      <c r="N60" s="32" t="str">
        <f t="shared" si="3"/>
        <v>09:21</v>
      </c>
      <c r="O60" s="32" t="e">
        <f t="shared" si="4"/>
        <v>#DIV/0!</v>
      </c>
      <c r="P60" s="168">
        <f t="shared" si="5"/>
        <v>9.0414809071525486E-3</v>
      </c>
      <c r="AD60" s="149">
        <v>1</v>
      </c>
      <c r="AE60" s="161">
        <f t="shared" si="7"/>
        <v>3.4104477611940298E-2</v>
      </c>
      <c r="AF60" s="170">
        <f t="shared" si="6"/>
        <v>3.4104477611940298E-2</v>
      </c>
    </row>
    <row r="61" spans="1:32" x14ac:dyDescent="0.25">
      <c r="B61" s="9" t="s">
        <v>2804</v>
      </c>
      <c r="C61" s="149">
        <v>1123</v>
      </c>
      <c r="D61" s="149" t="s">
        <v>659</v>
      </c>
      <c r="E61" s="149" t="s">
        <v>2881</v>
      </c>
      <c r="H61" s="149">
        <v>384</v>
      </c>
      <c r="I61" s="149" t="s">
        <v>2958</v>
      </c>
      <c r="J61" s="150">
        <v>13057</v>
      </c>
      <c r="K61" s="176">
        <f t="shared" si="0"/>
        <v>3.7487562189054725E-2</v>
      </c>
      <c r="L61" s="32" t="str">
        <f t="shared" si="1"/>
        <v>2024-01-19</v>
      </c>
      <c r="M61" s="163">
        <f t="shared" si="2"/>
        <v>45310</v>
      </c>
      <c r="N61" s="32" t="str">
        <f t="shared" si="3"/>
        <v>12:00</v>
      </c>
      <c r="O61" s="32" t="e">
        <f t="shared" si="4"/>
        <v>#DIV/0!</v>
      </c>
      <c r="P61" s="168">
        <f t="shared" si="5"/>
        <v>9.0414809071525486E-3</v>
      </c>
      <c r="AD61" s="149">
        <v>0</v>
      </c>
      <c r="AE61" s="161">
        <f t="shared" si="7"/>
        <v>0</v>
      </c>
      <c r="AF61" s="170" t="e">
        <f t="shared" si="6"/>
        <v>#N/A</v>
      </c>
    </row>
    <row r="62" spans="1:32" x14ac:dyDescent="0.25">
      <c r="A62" s="149">
        <v>1</v>
      </c>
      <c r="B62" s="136" t="s">
        <v>2799</v>
      </c>
      <c r="C62" s="149">
        <v>191</v>
      </c>
      <c r="D62" s="149" t="s">
        <v>25</v>
      </c>
      <c r="E62" s="149" t="s">
        <v>2876</v>
      </c>
      <c r="F62" s="149">
        <v>9.8000000000000007</v>
      </c>
      <c r="G62" s="149">
        <v>11244</v>
      </c>
      <c r="H62" s="149">
        <v>10</v>
      </c>
      <c r="I62" s="149" t="s">
        <v>2953</v>
      </c>
      <c r="J62" s="150"/>
      <c r="K62" s="176">
        <f t="shared" si="0"/>
        <v>5.0000000000000001E-3</v>
      </c>
      <c r="L62" s="32" t="str">
        <f t="shared" si="1"/>
        <v>2024-01-18</v>
      </c>
      <c r="M62" s="163">
        <f t="shared" si="2"/>
        <v>45309</v>
      </c>
      <c r="N62" s="32" t="str">
        <f t="shared" si="3"/>
        <v>17:39</v>
      </c>
      <c r="O62" s="32">
        <f t="shared" si="4"/>
        <v>0</v>
      </c>
      <c r="P62" s="168">
        <f t="shared" si="5"/>
        <v>9.0414809071525486E-3</v>
      </c>
      <c r="AD62" s="149">
        <v>1</v>
      </c>
      <c r="AE62" s="161">
        <f t="shared" si="7"/>
        <v>5.0000000000000001E-3</v>
      </c>
      <c r="AF62" s="170">
        <f t="shared" si="6"/>
        <v>5.0000000000000001E-3</v>
      </c>
    </row>
    <row r="63" spans="1:32" x14ac:dyDescent="0.25">
      <c r="A63" s="149">
        <v>1</v>
      </c>
      <c r="B63" s="136" t="s">
        <v>2802</v>
      </c>
      <c r="C63" s="149">
        <v>2716</v>
      </c>
      <c r="D63" s="149" t="s">
        <v>25</v>
      </c>
      <c r="E63" s="149" t="s">
        <v>2879</v>
      </c>
      <c r="F63" s="149">
        <v>67.3</v>
      </c>
      <c r="G63" s="149">
        <v>37998</v>
      </c>
      <c r="H63" s="149">
        <v>104</v>
      </c>
      <c r="I63" s="149" t="s">
        <v>2956</v>
      </c>
      <c r="J63" s="150">
        <v>35392</v>
      </c>
      <c r="K63" s="176">
        <f t="shared" si="0"/>
        <v>7.0149253731343286E-2</v>
      </c>
      <c r="L63" s="32" t="str">
        <f t="shared" si="1"/>
        <v>2024-01-17</v>
      </c>
      <c r="M63" s="163">
        <f t="shared" si="2"/>
        <v>45308</v>
      </c>
      <c r="N63" s="32" t="str">
        <f t="shared" si="3"/>
        <v>17:05</v>
      </c>
      <c r="O63" s="32">
        <f t="shared" si="4"/>
        <v>0.93141744302331697</v>
      </c>
      <c r="P63" s="168">
        <f t="shared" si="5"/>
        <v>9.0414809071525486E-3</v>
      </c>
      <c r="AD63" s="149">
        <v>0</v>
      </c>
      <c r="AE63" s="161">
        <f t="shared" si="7"/>
        <v>0</v>
      </c>
      <c r="AF63" s="170" t="e">
        <f t="shared" si="6"/>
        <v>#N/A</v>
      </c>
    </row>
    <row r="64" spans="1:32" x14ac:dyDescent="0.25">
      <c r="B64" s="9" t="s">
        <v>2806</v>
      </c>
      <c r="C64" s="149">
        <v>368</v>
      </c>
      <c r="D64" s="149" t="s">
        <v>659</v>
      </c>
      <c r="E64" s="149" t="s">
        <v>2883</v>
      </c>
      <c r="H64" s="149">
        <v>32</v>
      </c>
      <c r="I64" s="149" t="s">
        <v>2960</v>
      </c>
      <c r="J64" s="150">
        <v>52707</v>
      </c>
      <c r="K64" s="176">
        <f t="shared" si="0"/>
        <v>9.9502487562189053E-3</v>
      </c>
      <c r="L64" s="32" t="str">
        <f t="shared" si="1"/>
        <v>2024-01-17</v>
      </c>
      <c r="M64" s="163">
        <f t="shared" si="2"/>
        <v>45308</v>
      </c>
      <c r="N64" s="32" t="str">
        <f t="shared" si="3"/>
        <v>12:00</v>
      </c>
      <c r="O64" s="32" t="e">
        <f t="shared" si="4"/>
        <v>#DIV/0!</v>
      </c>
      <c r="P64" s="168">
        <f t="shared" si="5"/>
        <v>9.0414809071525486E-3</v>
      </c>
      <c r="AD64" s="149">
        <v>1</v>
      </c>
      <c r="AE64" s="161">
        <f t="shared" si="7"/>
        <v>9.9502487562189053E-3</v>
      </c>
      <c r="AF64" s="170">
        <f t="shared" si="6"/>
        <v>9.9502487562189053E-3</v>
      </c>
    </row>
    <row r="65" spans="1:32" x14ac:dyDescent="0.25">
      <c r="A65" s="149">
        <v>1</v>
      </c>
      <c r="B65" s="136" t="s">
        <v>2807</v>
      </c>
      <c r="C65" s="149">
        <v>1047</v>
      </c>
      <c r="D65" s="149" t="s">
        <v>659</v>
      </c>
      <c r="E65" s="149" t="s">
        <v>2884</v>
      </c>
      <c r="H65" s="149">
        <v>31</v>
      </c>
      <c r="I65" s="149" t="s">
        <v>2961</v>
      </c>
      <c r="J65" s="150">
        <v>102082</v>
      </c>
      <c r="K65" s="176">
        <f t="shared" si="0"/>
        <v>2.6815920398009951E-2</v>
      </c>
      <c r="L65" s="32" t="str">
        <f t="shared" si="1"/>
        <v>2024-01-16</v>
      </c>
      <c r="M65" s="163">
        <f t="shared" si="2"/>
        <v>45307</v>
      </c>
      <c r="N65" s="32" t="str">
        <f t="shared" si="3"/>
        <v>09:06</v>
      </c>
      <c r="O65" s="32" t="e">
        <f t="shared" si="4"/>
        <v>#DIV/0!</v>
      </c>
      <c r="P65" s="168">
        <f t="shared" si="5"/>
        <v>9.0414809071525486E-3</v>
      </c>
      <c r="AD65" s="149">
        <v>1</v>
      </c>
      <c r="AE65" s="161">
        <f t="shared" si="7"/>
        <v>2.6815920398009951E-2</v>
      </c>
      <c r="AF65" s="170">
        <f t="shared" si="6"/>
        <v>2.6815920398009951E-2</v>
      </c>
    </row>
    <row r="66" spans="1:32" x14ac:dyDescent="0.25">
      <c r="B66" s="9" t="s">
        <v>2743</v>
      </c>
      <c r="C66" s="149">
        <v>403</v>
      </c>
      <c r="D66" s="149" t="s">
        <v>662</v>
      </c>
      <c r="E66" s="149" t="s">
        <v>2818</v>
      </c>
      <c r="H66" s="149">
        <v>31</v>
      </c>
      <c r="I66" s="149" t="s">
        <v>2895</v>
      </c>
      <c r="J66" s="150">
        <v>104205</v>
      </c>
      <c r="K66" s="176">
        <f t="shared" si="0"/>
        <v>1.0796019900497512E-2</v>
      </c>
      <c r="L66" s="32" t="str">
        <f t="shared" si="1"/>
        <v>2024-01-08</v>
      </c>
      <c r="M66" s="163">
        <f t="shared" si="2"/>
        <v>45299</v>
      </c>
      <c r="N66" s="32" t="str">
        <f t="shared" si="3"/>
        <v>11:49</v>
      </c>
      <c r="O66" s="32" t="e">
        <f t="shared" si="4"/>
        <v>#DIV/0!</v>
      </c>
      <c r="P66" s="168">
        <f t="shared" si="5"/>
        <v>9.0414809071525486E-3</v>
      </c>
      <c r="AD66" s="149">
        <v>0</v>
      </c>
      <c r="AE66" s="161">
        <f t="shared" si="7"/>
        <v>0</v>
      </c>
      <c r="AF66" s="170" t="e">
        <f t="shared" si="6"/>
        <v>#N/A</v>
      </c>
    </row>
    <row r="67" spans="1:32" x14ac:dyDescent="0.25">
      <c r="A67" s="149">
        <v>1</v>
      </c>
      <c r="B67" s="136" t="s">
        <v>2801</v>
      </c>
      <c r="C67" s="149">
        <v>482</v>
      </c>
      <c r="D67" s="149" t="s">
        <v>25</v>
      </c>
      <c r="E67" s="149" t="s">
        <v>2878</v>
      </c>
      <c r="F67" s="149">
        <v>11.7</v>
      </c>
      <c r="G67" s="149">
        <v>31176</v>
      </c>
      <c r="H67" s="149">
        <v>170</v>
      </c>
      <c r="I67" s="149" t="s">
        <v>2955</v>
      </c>
      <c r="J67" s="150"/>
      <c r="K67" s="176">
        <f t="shared" ref="K67:K78" si="8">((C67+H67)/$V$2)*100%</f>
        <v>1.6218905472636817E-2</v>
      </c>
      <c r="L67" s="32" t="str">
        <f t="shared" ref="L67:L130" si="9">LEFT(I67,10)</f>
        <v>2024-01-02</v>
      </c>
      <c r="M67" s="163">
        <f t="shared" ref="M67:M130" si="10">DATE(LEFT(L67,4),MID(L67,6,2),RIGHT(L67,2))</f>
        <v>45293</v>
      </c>
      <c r="N67" s="32" t="str">
        <f t="shared" ref="N67:N130" si="11">MID(I67,12,5)</f>
        <v>18:02</v>
      </c>
      <c r="O67" s="32">
        <f t="shared" ref="O67:O130" si="12">J67/G67</f>
        <v>0</v>
      </c>
      <c r="P67" s="168">
        <f t="shared" ref="P67:P78" si="13">$R$2</f>
        <v>9.0414809071525486E-3</v>
      </c>
      <c r="AD67" s="149">
        <v>0</v>
      </c>
      <c r="AE67" s="161">
        <f t="shared" si="7"/>
        <v>0</v>
      </c>
      <c r="AF67" s="170" t="e">
        <f t="shared" ref="AF67:AF78" si="14">IF(NOT(AE67=0),AE67,NA())</f>
        <v>#N/A</v>
      </c>
    </row>
    <row r="68" spans="1:32" x14ac:dyDescent="0.25">
      <c r="A68" s="149">
        <v>1</v>
      </c>
      <c r="B68" s="136" t="s">
        <v>2803</v>
      </c>
      <c r="C68" s="149">
        <v>482</v>
      </c>
      <c r="D68" s="149" t="s">
        <v>662</v>
      </c>
      <c r="E68" s="149" t="s">
        <v>2880</v>
      </c>
      <c r="H68" s="149">
        <v>90</v>
      </c>
      <c r="I68" s="149" t="s">
        <v>2957</v>
      </c>
      <c r="J68" s="150"/>
      <c r="K68" s="176">
        <f t="shared" si="8"/>
        <v>1.4228855721393034E-2</v>
      </c>
      <c r="L68" s="32" t="str">
        <f t="shared" si="9"/>
        <v>2023-12-27</v>
      </c>
      <c r="M68" s="163">
        <f t="shared" si="10"/>
        <v>45287</v>
      </c>
      <c r="N68" s="32" t="str">
        <f t="shared" si="11"/>
        <v>13:01</v>
      </c>
      <c r="O68" s="32" t="e">
        <f t="shared" si="12"/>
        <v>#DIV/0!</v>
      </c>
      <c r="P68" s="168">
        <f t="shared" si="13"/>
        <v>9.0414809071525486E-3</v>
      </c>
      <c r="AD68" s="149">
        <v>1</v>
      </c>
      <c r="AE68" s="161">
        <f t="shared" ref="AE68:AE78" si="15">AD68*K68</f>
        <v>1.4228855721393034E-2</v>
      </c>
      <c r="AF68" s="170">
        <f t="shared" si="14"/>
        <v>1.4228855721393034E-2</v>
      </c>
    </row>
    <row r="69" spans="1:32" x14ac:dyDescent="0.25">
      <c r="B69" s="136" t="s">
        <v>2800</v>
      </c>
      <c r="C69" s="149">
        <v>310</v>
      </c>
      <c r="D69" s="149" t="s">
        <v>25</v>
      </c>
      <c r="E69" s="149" t="s">
        <v>2877</v>
      </c>
      <c r="F69" s="149">
        <v>10.4</v>
      </c>
      <c r="G69" s="149">
        <v>15190</v>
      </c>
      <c r="H69" s="149">
        <v>24</v>
      </c>
      <c r="I69" s="149" t="s">
        <v>2954</v>
      </c>
      <c r="J69" s="150">
        <v>173499</v>
      </c>
      <c r="K69" s="176">
        <f t="shared" si="8"/>
        <v>8.3084577114427866E-3</v>
      </c>
      <c r="L69" s="32" t="str">
        <f t="shared" si="9"/>
        <v>2023-12-19</v>
      </c>
      <c r="M69" s="163">
        <f t="shared" si="10"/>
        <v>45279</v>
      </c>
      <c r="N69" s="32" t="str">
        <f t="shared" si="11"/>
        <v>17:13</v>
      </c>
      <c r="O69" s="32">
        <f t="shared" si="12"/>
        <v>11.421922317314023</v>
      </c>
      <c r="P69" s="168">
        <f t="shared" si="13"/>
        <v>9.0414809071525486E-3</v>
      </c>
      <c r="AD69" s="149">
        <v>1</v>
      </c>
      <c r="AE69" s="161">
        <f t="shared" si="15"/>
        <v>8.3084577114427866E-3</v>
      </c>
      <c r="AF69" s="170">
        <f t="shared" si="14"/>
        <v>8.3084577114427866E-3</v>
      </c>
    </row>
    <row r="70" spans="1:32" x14ac:dyDescent="0.25">
      <c r="B70" s="9" t="s">
        <v>2749</v>
      </c>
      <c r="C70" s="149">
        <v>478</v>
      </c>
      <c r="D70" s="149" t="s">
        <v>662</v>
      </c>
      <c r="E70" s="149" t="s">
        <v>2824</v>
      </c>
      <c r="H70" s="149">
        <v>30</v>
      </c>
      <c r="I70" s="149" t="s">
        <v>2901</v>
      </c>
      <c r="J70" s="150"/>
      <c r="K70" s="176">
        <f t="shared" si="8"/>
        <v>1.263681592039801E-2</v>
      </c>
      <c r="L70" s="32" t="str">
        <f t="shared" si="9"/>
        <v>2023-12-19</v>
      </c>
      <c r="M70" s="163">
        <f t="shared" si="10"/>
        <v>45279</v>
      </c>
      <c r="N70" s="32" t="str">
        <f t="shared" si="11"/>
        <v>11:32</v>
      </c>
      <c r="O70" s="32" t="e">
        <f t="shared" si="12"/>
        <v>#DIV/0!</v>
      </c>
      <c r="P70" s="168">
        <f t="shared" si="13"/>
        <v>9.0414809071525486E-3</v>
      </c>
      <c r="AD70" s="149">
        <v>0</v>
      </c>
      <c r="AE70" s="161">
        <f t="shared" si="15"/>
        <v>0</v>
      </c>
      <c r="AF70" s="170" t="e">
        <f t="shared" si="14"/>
        <v>#N/A</v>
      </c>
    </row>
    <row r="71" spans="1:32" x14ac:dyDescent="0.25">
      <c r="A71" s="149">
        <v>1</v>
      </c>
      <c r="B71" s="136" t="s">
        <v>2805</v>
      </c>
      <c r="C71" s="149">
        <v>978</v>
      </c>
      <c r="D71" s="149" t="s">
        <v>25</v>
      </c>
      <c r="E71" s="149" t="s">
        <v>2882</v>
      </c>
      <c r="F71" s="149">
        <v>8.3710000000000004</v>
      </c>
      <c r="G71" s="149">
        <v>51330</v>
      </c>
      <c r="H71" s="149">
        <v>56</v>
      </c>
      <c r="I71" s="149" t="s">
        <v>2959</v>
      </c>
      <c r="J71" s="150"/>
      <c r="K71" s="176">
        <f t="shared" si="8"/>
        <v>2.572139303482587E-2</v>
      </c>
      <c r="L71" s="32" t="str">
        <f t="shared" si="9"/>
        <v>2023-12-18</v>
      </c>
      <c r="M71" s="163">
        <f t="shared" si="10"/>
        <v>45278</v>
      </c>
      <c r="N71" s="32" t="str">
        <f t="shared" si="11"/>
        <v>16:41</v>
      </c>
      <c r="O71" s="32">
        <f t="shared" si="12"/>
        <v>0</v>
      </c>
      <c r="P71" s="168">
        <f t="shared" si="13"/>
        <v>9.0414809071525486E-3</v>
      </c>
      <c r="AD71" s="149">
        <v>1</v>
      </c>
      <c r="AE71" s="161">
        <f t="shared" si="15"/>
        <v>2.572139303482587E-2</v>
      </c>
      <c r="AF71" s="170">
        <f t="shared" si="14"/>
        <v>2.572139303482587E-2</v>
      </c>
    </row>
    <row r="72" spans="1:32" x14ac:dyDescent="0.25">
      <c r="A72" s="149">
        <v>1</v>
      </c>
      <c r="B72" s="136" t="s">
        <v>2810</v>
      </c>
      <c r="C72" s="149">
        <v>266</v>
      </c>
      <c r="D72" s="149" t="s">
        <v>25</v>
      </c>
      <c r="E72" s="149" t="s">
        <v>2887</v>
      </c>
      <c r="F72" s="149">
        <v>11.566000000000001</v>
      </c>
      <c r="G72" s="149">
        <v>15309</v>
      </c>
      <c r="H72" s="149">
        <v>15</v>
      </c>
      <c r="I72" s="149" t="s">
        <v>2964</v>
      </c>
      <c r="J72" s="150">
        <v>12942</v>
      </c>
      <c r="K72" s="176">
        <f t="shared" si="8"/>
        <v>6.9900497512437815E-3</v>
      </c>
      <c r="L72" s="32" t="str">
        <f t="shared" si="9"/>
        <v>2023-12-18</v>
      </c>
      <c r="M72" s="163">
        <f t="shared" si="10"/>
        <v>45278</v>
      </c>
      <c r="N72" s="32" t="str">
        <f t="shared" si="11"/>
        <v>16:15</v>
      </c>
      <c r="O72" s="32">
        <f t="shared" si="12"/>
        <v>0.84538506760728982</v>
      </c>
      <c r="P72" s="168">
        <f t="shared" si="13"/>
        <v>9.0414809071525486E-3</v>
      </c>
      <c r="AD72" s="149">
        <v>1</v>
      </c>
      <c r="AE72" s="161">
        <f t="shared" si="15"/>
        <v>6.9900497512437815E-3</v>
      </c>
      <c r="AF72" s="170">
        <f t="shared" si="14"/>
        <v>6.9900497512437815E-3</v>
      </c>
    </row>
    <row r="73" spans="1:32" x14ac:dyDescent="0.25">
      <c r="B73" s="9" t="s">
        <v>2808</v>
      </c>
      <c r="C73" s="149">
        <v>267</v>
      </c>
      <c r="D73" s="149" t="s">
        <v>25</v>
      </c>
      <c r="E73" s="149" t="s">
        <v>2885</v>
      </c>
      <c r="F73" s="149">
        <v>13.6</v>
      </c>
      <c r="G73" s="149">
        <v>3275</v>
      </c>
      <c r="H73" s="149">
        <v>20</v>
      </c>
      <c r="I73" s="149" t="s">
        <v>2962</v>
      </c>
      <c r="J73" s="150">
        <v>2149315</v>
      </c>
      <c r="K73" s="176">
        <f t="shared" si="8"/>
        <v>7.1393034825870645E-3</v>
      </c>
      <c r="L73" s="32" t="str">
        <f t="shared" si="9"/>
        <v>2023-12-18</v>
      </c>
      <c r="M73" s="163">
        <f t="shared" si="10"/>
        <v>45278</v>
      </c>
      <c r="N73" s="32" t="str">
        <f t="shared" si="11"/>
        <v>10:19</v>
      </c>
      <c r="O73" s="32">
        <f t="shared" si="12"/>
        <v>656.27938931297706</v>
      </c>
      <c r="P73" s="168">
        <f t="shared" si="13"/>
        <v>9.0414809071525486E-3</v>
      </c>
      <c r="AD73" s="149">
        <v>1</v>
      </c>
      <c r="AE73" s="161">
        <f t="shared" si="15"/>
        <v>7.1393034825870645E-3</v>
      </c>
      <c r="AF73" s="170">
        <f t="shared" si="14"/>
        <v>7.1393034825870645E-3</v>
      </c>
    </row>
    <row r="74" spans="1:32" x14ac:dyDescent="0.25">
      <c r="A74" s="149">
        <v>1</v>
      </c>
      <c r="B74" s="136" t="s">
        <v>2809</v>
      </c>
      <c r="C74" s="149">
        <v>1143</v>
      </c>
      <c r="D74" s="149" t="s">
        <v>25</v>
      </c>
      <c r="E74" s="149" t="s">
        <v>2886</v>
      </c>
      <c r="F74" s="149">
        <v>4.04</v>
      </c>
      <c r="G74" s="149">
        <v>43912</v>
      </c>
      <c r="H74" s="149">
        <v>62</v>
      </c>
      <c r="I74" s="149" t="s">
        <v>2963</v>
      </c>
      <c r="J74" s="150">
        <v>62441</v>
      </c>
      <c r="K74" s="176">
        <f t="shared" si="8"/>
        <v>2.9975124378109452E-2</v>
      </c>
      <c r="L74" s="32" t="str">
        <f t="shared" si="9"/>
        <v>2023-12-16</v>
      </c>
      <c r="M74" s="163">
        <f t="shared" si="10"/>
        <v>45276</v>
      </c>
      <c r="N74" s="32" t="str">
        <f t="shared" si="11"/>
        <v>08:23</v>
      </c>
      <c r="O74" s="32">
        <f t="shared" si="12"/>
        <v>1.4219575514665694</v>
      </c>
      <c r="P74" s="168">
        <f t="shared" si="13"/>
        <v>9.0414809071525486E-3</v>
      </c>
      <c r="AD74" s="149">
        <v>0</v>
      </c>
      <c r="AE74" s="161">
        <f t="shared" si="15"/>
        <v>0</v>
      </c>
      <c r="AF74" s="170" t="e">
        <f t="shared" si="14"/>
        <v>#N/A</v>
      </c>
    </row>
    <row r="75" spans="1:32" x14ac:dyDescent="0.25">
      <c r="A75" s="149">
        <v>1</v>
      </c>
      <c r="B75" s="136" t="s">
        <v>2812</v>
      </c>
      <c r="C75" s="149">
        <v>347</v>
      </c>
      <c r="D75" s="149" t="s">
        <v>25</v>
      </c>
      <c r="E75" s="149" t="s">
        <v>2889</v>
      </c>
      <c r="F75" s="149">
        <v>13</v>
      </c>
      <c r="G75" s="149">
        <v>22000</v>
      </c>
      <c r="H75" s="149">
        <v>34</v>
      </c>
      <c r="I75" s="149" t="s">
        <v>2966</v>
      </c>
      <c r="J75" s="150"/>
      <c r="K75" s="176">
        <f t="shared" si="8"/>
        <v>9.4776119402985078E-3</v>
      </c>
      <c r="L75" s="32" t="str">
        <f t="shared" si="9"/>
        <v>2023-12-12</v>
      </c>
      <c r="M75" s="163">
        <f t="shared" si="10"/>
        <v>45272</v>
      </c>
      <c r="N75" s="32" t="str">
        <f t="shared" si="11"/>
        <v>17:25</v>
      </c>
      <c r="O75" s="32">
        <f t="shared" si="12"/>
        <v>0</v>
      </c>
      <c r="P75" s="168">
        <f t="shared" si="13"/>
        <v>9.0414809071525486E-3</v>
      </c>
      <c r="AD75" s="149">
        <v>1</v>
      </c>
      <c r="AE75" s="161">
        <f t="shared" si="15"/>
        <v>9.4776119402985078E-3</v>
      </c>
      <c r="AF75" s="170">
        <f t="shared" si="14"/>
        <v>9.4776119402985078E-3</v>
      </c>
    </row>
    <row r="76" spans="1:32" x14ac:dyDescent="0.25">
      <c r="A76" s="149">
        <v>1</v>
      </c>
      <c r="B76" s="136" t="s">
        <v>2813</v>
      </c>
      <c r="C76" s="149">
        <v>388</v>
      </c>
      <c r="D76" s="149" t="s">
        <v>25</v>
      </c>
      <c r="E76" s="149" t="s">
        <v>2890</v>
      </c>
      <c r="F76" s="149">
        <v>5.44</v>
      </c>
      <c r="G76" s="149">
        <v>10922</v>
      </c>
      <c r="H76" s="149">
        <v>36</v>
      </c>
      <c r="I76" s="149" t="s">
        <v>2967</v>
      </c>
      <c r="J76" s="150">
        <v>62443</v>
      </c>
      <c r="K76" s="176">
        <f t="shared" si="8"/>
        <v>1.0547263681592039E-2</v>
      </c>
      <c r="L76" s="32" t="str">
        <f t="shared" si="9"/>
        <v>2023-12-11</v>
      </c>
      <c r="M76" s="163">
        <f t="shared" si="10"/>
        <v>45271</v>
      </c>
      <c r="N76" s="32" t="str">
        <f t="shared" si="11"/>
        <v>17:03</v>
      </c>
      <c r="O76" s="32">
        <f t="shared" si="12"/>
        <v>5.7171763413294272</v>
      </c>
      <c r="P76" s="168">
        <f t="shared" si="13"/>
        <v>9.0414809071525486E-3</v>
      </c>
      <c r="AD76" s="149">
        <v>1</v>
      </c>
      <c r="AE76" s="161">
        <f t="shared" si="15"/>
        <v>1.0547263681592039E-2</v>
      </c>
      <c r="AF76" s="170">
        <f t="shared" si="14"/>
        <v>1.0547263681592039E-2</v>
      </c>
    </row>
    <row r="77" spans="1:32" x14ac:dyDescent="0.25">
      <c r="B77" s="9" t="s">
        <v>2811</v>
      </c>
      <c r="C77" s="149">
        <v>185</v>
      </c>
      <c r="D77" s="149" t="s">
        <v>659</v>
      </c>
      <c r="E77" s="149" t="s">
        <v>2888</v>
      </c>
      <c r="H77" s="149">
        <v>11</v>
      </c>
      <c r="I77" s="149" t="s">
        <v>2965</v>
      </c>
      <c r="J77" s="150">
        <v>48983</v>
      </c>
      <c r="K77" s="176">
        <f t="shared" si="8"/>
        <v>4.8756218905472637E-3</v>
      </c>
      <c r="L77" s="32" t="str">
        <f t="shared" si="9"/>
        <v>2023-12-11</v>
      </c>
      <c r="M77" s="163">
        <f t="shared" si="10"/>
        <v>45271</v>
      </c>
      <c r="N77" s="32" t="str">
        <f t="shared" si="11"/>
        <v>10:58</v>
      </c>
      <c r="O77" s="32" t="e">
        <f t="shared" si="12"/>
        <v>#DIV/0!</v>
      </c>
      <c r="P77" s="168">
        <f t="shared" si="13"/>
        <v>9.0414809071525486E-3</v>
      </c>
      <c r="AD77" s="149">
        <v>0</v>
      </c>
      <c r="AE77" s="161">
        <f t="shared" si="15"/>
        <v>0</v>
      </c>
      <c r="AF77" s="170" t="e">
        <f t="shared" si="14"/>
        <v>#N/A</v>
      </c>
    </row>
    <row r="78" spans="1:32" x14ac:dyDescent="0.25">
      <c r="A78" s="149">
        <v>1</v>
      </c>
      <c r="B78" s="136" t="s">
        <v>2814</v>
      </c>
      <c r="C78" s="149">
        <v>773</v>
      </c>
      <c r="D78" s="149" t="s">
        <v>25</v>
      </c>
      <c r="E78" s="149" t="s">
        <v>2891</v>
      </c>
      <c r="F78" s="149">
        <v>22.555</v>
      </c>
      <c r="G78" s="149">
        <v>24371</v>
      </c>
      <c r="H78" s="149">
        <v>119</v>
      </c>
      <c r="I78" s="149" t="s">
        <v>2968</v>
      </c>
      <c r="J78" s="150">
        <v>84823</v>
      </c>
      <c r="K78" s="176">
        <f t="shared" si="8"/>
        <v>2.218905472636816E-2</v>
      </c>
      <c r="L78" s="32" t="str">
        <f t="shared" si="9"/>
        <v>2023-12-10</v>
      </c>
      <c r="M78" s="163">
        <f t="shared" si="10"/>
        <v>45270</v>
      </c>
      <c r="N78" s="32" t="str">
        <f t="shared" si="11"/>
        <v>15:17</v>
      </c>
      <c r="O78" s="32">
        <f t="shared" si="12"/>
        <v>3.4804891059045588</v>
      </c>
      <c r="P78" s="168">
        <f t="shared" si="13"/>
        <v>9.0414809071525486E-3</v>
      </c>
      <c r="AD78" s="149">
        <v>1</v>
      </c>
      <c r="AE78" s="161">
        <f t="shared" si="15"/>
        <v>2.218905472636816E-2</v>
      </c>
      <c r="AF78" s="170">
        <f t="shared" si="14"/>
        <v>2.218905472636816E-2</v>
      </c>
    </row>
    <row r="79" spans="1:32" x14ac:dyDescent="0.25">
      <c r="L79" s="32"/>
      <c r="M79" s="163"/>
      <c r="N79" s="32"/>
      <c r="O79" s="32"/>
      <c r="P79" s="168"/>
    </row>
    <row r="80" spans="1:32" x14ac:dyDescent="0.25">
      <c r="L80" s="32"/>
      <c r="M80" s="163"/>
      <c r="N80" s="32"/>
      <c r="O80" s="32"/>
      <c r="P80" s="168"/>
    </row>
    <row r="81" spans="12:16" x14ac:dyDescent="0.25">
      <c r="L81" s="32"/>
      <c r="M81" s="163"/>
      <c r="N81" s="32"/>
      <c r="O81" s="32"/>
      <c r="P81" s="168"/>
    </row>
    <row r="82" spans="12:16" x14ac:dyDescent="0.25">
      <c r="L82" s="32"/>
      <c r="M82" s="163"/>
      <c r="N82" s="32"/>
      <c r="O82" s="32"/>
      <c r="P82" s="168"/>
    </row>
    <row r="83" spans="12:16" x14ac:dyDescent="0.25">
      <c r="L83" s="32"/>
      <c r="M83" s="163"/>
      <c r="N83" s="32"/>
      <c r="O83" s="32"/>
      <c r="P83" s="168"/>
    </row>
    <row r="84" spans="12:16" x14ac:dyDescent="0.25">
      <c r="L84" s="32"/>
      <c r="M84" s="163"/>
      <c r="N84" s="32"/>
      <c r="O84" s="32"/>
      <c r="P84" s="168"/>
    </row>
    <row r="85" spans="12:16" x14ac:dyDescent="0.25">
      <c r="L85" s="32"/>
      <c r="M85" s="163"/>
      <c r="N85" s="32"/>
      <c r="O85" s="32"/>
      <c r="P85" s="168"/>
    </row>
    <row r="86" spans="12:16" x14ac:dyDescent="0.25">
      <c r="L86" s="32"/>
      <c r="M86" s="163"/>
      <c r="N86" s="32"/>
      <c r="O86" s="32"/>
      <c r="P86" s="168"/>
    </row>
    <row r="87" spans="12:16" x14ac:dyDescent="0.25">
      <c r="L87" s="32"/>
      <c r="M87" s="163"/>
      <c r="N87" s="32"/>
      <c r="O87" s="32"/>
      <c r="P87" s="168"/>
    </row>
    <row r="88" spans="12:16" x14ac:dyDescent="0.25">
      <c r="L88" s="32"/>
      <c r="M88" s="163"/>
      <c r="N88" s="32"/>
      <c r="O88" s="32"/>
      <c r="P88" s="168"/>
    </row>
    <row r="89" spans="12:16" x14ac:dyDescent="0.25">
      <c r="L89" s="32"/>
      <c r="M89" s="163"/>
      <c r="N89" s="32"/>
      <c r="O89" s="32"/>
      <c r="P89" s="168"/>
    </row>
    <row r="90" spans="12:16" x14ac:dyDescent="0.25">
      <c r="L90" s="32"/>
      <c r="M90" s="163"/>
      <c r="N90" s="32"/>
      <c r="O90" s="32"/>
      <c r="P90" s="168"/>
    </row>
    <row r="91" spans="12:16" x14ac:dyDescent="0.25">
      <c r="L91" s="32"/>
      <c r="M91" s="163"/>
      <c r="N91" s="32"/>
      <c r="O91" s="32"/>
      <c r="P91" s="168"/>
    </row>
    <row r="92" spans="12:16" x14ac:dyDescent="0.25">
      <c r="L92" s="32"/>
      <c r="M92" s="163"/>
      <c r="N92" s="32"/>
      <c r="O92" s="32"/>
      <c r="P92" s="168"/>
    </row>
    <row r="93" spans="12:16" x14ac:dyDescent="0.25">
      <c r="L93" s="32"/>
      <c r="M93" s="163"/>
      <c r="N93" s="32"/>
      <c r="O93" s="32"/>
      <c r="P93" s="168"/>
    </row>
    <row r="94" spans="12:16" x14ac:dyDescent="0.25">
      <c r="L94" s="32"/>
      <c r="M94" s="163"/>
      <c r="N94" s="32"/>
      <c r="O94" s="32"/>
      <c r="P94" s="168"/>
    </row>
    <row r="95" spans="12:16" x14ac:dyDescent="0.25">
      <c r="L95" s="32"/>
      <c r="M95" s="163"/>
      <c r="N95" s="32"/>
      <c r="O95" s="32"/>
      <c r="P95" s="168"/>
    </row>
    <row r="96" spans="12:16" x14ac:dyDescent="0.25">
      <c r="L96" s="32"/>
      <c r="M96" s="163"/>
      <c r="N96" s="32"/>
      <c r="O96" s="32"/>
      <c r="P96" s="168"/>
    </row>
    <row r="97" spans="12:16" x14ac:dyDescent="0.25">
      <c r="L97" s="32"/>
      <c r="M97" s="163"/>
      <c r="N97" s="32"/>
      <c r="O97" s="32"/>
      <c r="P97" s="168"/>
    </row>
    <row r="98" spans="12:16" x14ac:dyDescent="0.25">
      <c r="L98" s="32"/>
      <c r="M98" s="163"/>
      <c r="N98" s="32"/>
      <c r="O98" s="32"/>
      <c r="P98" s="168"/>
    </row>
    <row r="99" spans="12:16" x14ac:dyDescent="0.25">
      <c r="L99" s="32"/>
      <c r="M99" s="163"/>
      <c r="N99" s="32"/>
      <c r="O99" s="32"/>
      <c r="P99" s="168"/>
    </row>
    <row r="100" spans="12:16" x14ac:dyDescent="0.25">
      <c r="L100" s="32"/>
      <c r="M100" s="163"/>
      <c r="N100" s="32"/>
      <c r="O100" s="32"/>
      <c r="P100" s="168"/>
    </row>
    <row r="101" spans="12:16" x14ac:dyDescent="0.25">
      <c r="L101" s="32"/>
      <c r="M101" s="163"/>
      <c r="N101" s="32"/>
      <c r="O101" s="32"/>
      <c r="P101" s="168"/>
    </row>
    <row r="102" spans="12:16" x14ac:dyDescent="0.25">
      <c r="L102" s="32"/>
      <c r="M102" s="163"/>
      <c r="N102" s="32"/>
      <c r="O102" s="32"/>
      <c r="P102" s="168"/>
    </row>
    <row r="103" spans="12:16" x14ac:dyDescent="0.25">
      <c r="L103" s="32"/>
      <c r="M103" s="163"/>
      <c r="N103" s="32"/>
      <c r="O103" s="32"/>
      <c r="P103" s="168"/>
    </row>
    <row r="104" spans="12:16" x14ac:dyDescent="0.25">
      <c r="L104" s="32"/>
      <c r="M104" s="163"/>
      <c r="N104" s="32"/>
      <c r="O104" s="32"/>
      <c r="P104" s="168"/>
    </row>
    <row r="105" spans="12:16" x14ac:dyDescent="0.25">
      <c r="L105" s="32"/>
      <c r="M105" s="163"/>
      <c r="N105" s="32"/>
      <c r="O105" s="32"/>
      <c r="P105" s="168"/>
    </row>
    <row r="106" spans="12:16" x14ac:dyDescent="0.25">
      <c r="L106" s="32"/>
      <c r="M106" s="163"/>
      <c r="N106" s="32"/>
      <c r="O106" s="32"/>
      <c r="P106" s="168"/>
    </row>
    <row r="107" spans="12:16" x14ac:dyDescent="0.25">
      <c r="L107" s="32"/>
      <c r="M107" s="163"/>
      <c r="N107" s="32"/>
      <c r="O107" s="32"/>
      <c r="P107" s="168"/>
    </row>
    <row r="108" spans="12:16" x14ac:dyDescent="0.25">
      <c r="L108" s="32"/>
      <c r="M108" s="163"/>
      <c r="N108" s="32"/>
      <c r="O108" s="32"/>
      <c r="P108" s="168"/>
    </row>
    <row r="109" spans="12:16" x14ac:dyDescent="0.25">
      <c r="L109" s="32"/>
      <c r="M109" s="163"/>
      <c r="N109" s="32"/>
      <c r="O109" s="32"/>
      <c r="P109" s="168"/>
    </row>
    <row r="110" spans="12:16" x14ac:dyDescent="0.25">
      <c r="L110" s="32"/>
      <c r="M110" s="163"/>
      <c r="N110" s="32"/>
      <c r="O110" s="32"/>
      <c r="P110" s="168"/>
    </row>
    <row r="111" spans="12:16" x14ac:dyDescent="0.25">
      <c r="L111" s="32"/>
      <c r="M111" s="163"/>
      <c r="N111" s="32"/>
      <c r="O111" s="32"/>
      <c r="P111" s="168"/>
    </row>
    <row r="112" spans="12:16" x14ac:dyDescent="0.25">
      <c r="L112" s="32"/>
      <c r="M112" s="163"/>
      <c r="N112" s="32"/>
      <c r="O112" s="32"/>
      <c r="P112" s="168"/>
    </row>
    <row r="113" spans="12:16" x14ac:dyDescent="0.25">
      <c r="L113" s="32"/>
      <c r="M113" s="163"/>
      <c r="N113" s="32"/>
      <c r="O113" s="32"/>
      <c r="P113" s="168"/>
    </row>
    <row r="114" spans="12:16" x14ac:dyDescent="0.25">
      <c r="L114" s="32"/>
      <c r="M114" s="163"/>
      <c r="N114" s="32"/>
      <c r="O114" s="32"/>
      <c r="P114" s="168"/>
    </row>
    <row r="115" spans="12:16" x14ac:dyDescent="0.25">
      <c r="L115" s="32"/>
      <c r="M115" s="163"/>
      <c r="N115" s="32"/>
      <c r="O115" s="32"/>
      <c r="P115" s="168"/>
    </row>
    <row r="116" spans="12:16" x14ac:dyDescent="0.25">
      <c r="L116" s="32"/>
      <c r="M116" s="163"/>
      <c r="N116" s="32"/>
      <c r="O116" s="32"/>
      <c r="P116" s="168"/>
    </row>
    <row r="117" spans="12:16" x14ac:dyDescent="0.25">
      <c r="L117" s="32"/>
      <c r="M117" s="163"/>
      <c r="N117" s="32"/>
      <c r="O117" s="32"/>
      <c r="P117" s="168"/>
    </row>
    <row r="118" spans="12:16" x14ac:dyDescent="0.25">
      <c r="L118" s="32"/>
      <c r="M118" s="163"/>
      <c r="N118" s="32"/>
      <c r="O118" s="32"/>
      <c r="P118" s="168"/>
    </row>
    <row r="119" spans="12:16" x14ac:dyDescent="0.25">
      <c r="L119" s="32"/>
      <c r="M119" s="163"/>
      <c r="N119" s="32"/>
      <c r="O119" s="32"/>
      <c r="P119" s="168"/>
    </row>
    <row r="120" spans="12:16" x14ac:dyDescent="0.25">
      <c r="L120" s="32"/>
      <c r="M120" s="163"/>
      <c r="N120" s="32"/>
      <c r="O120" s="32"/>
      <c r="P120" s="168"/>
    </row>
    <row r="121" spans="12:16" x14ac:dyDescent="0.25">
      <c r="L121" s="32"/>
      <c r="M121" s="163"/>
      <c r="N121" s="32"/>
      <c r="O121" s="32"/>
      <c r="P121" s="168"/>
    </row>
    <row r="122" spans="12:16" x14ac:dyDescent="0.25">
      <c r="L122" s="32"/>
      <c r="M122" s="163"/>
      <c r="N122" s="32"/>
      <c r="O122" s="32"/>
      <c r="P122" s="168"/>
    </row>
    <row r="123" spans="12:16" x14ac:dyDescent="0.25">
      <c r="L123" s="32"/>
      <c r="M123" s="163"/>
      <c r="N123" s="32"/>
      <c r="O123" s="32"/>
      <c r="P123" s="168"/>
    </row>
    <row r="124" spans="12:16" x14ac:dyDescent="0.25">
      <c r="L124" s="32"/>
      <c r="M124" s="163"/>
      <c r="N124" s="32"/>
      <c r="O124" s="32"/>
      <c r="P124" s="168"/>
    </row>
    <row r="125" spans="12:16" x14ac:dyDescent="0.25">
      <c r="L125" s="32"/>
      <c r="M125" s="163"/>
      <c r="N125" s="32"/>
      <c r="O125" s="32"/>
      <c r="P125" s="168"/>
    </row>
    <row r="126" spans="12:16" x14ac:dyDescent="0.25">
      <c r="L126" s="32"/>
      <c r="M126" s="163"/>
      <c r="N126" s="32"/>
      <c r="O126" s="32"/>
      <c r="P126" s="168"/>
    </row>
    <row r="127" spans="12:16" x14ac:dyDescent="0.25">
      <c r="L127" s="32"/>
      <c r="M127" s="163"/>
      <c r="N127" s="32"/>
      <c r="O127" s="32"/>
      <c r="P127" s="168"/>
    </row>
    <row r="128" spans="12:16" x14ac:dyDescent="0.25">
      <c r="L128" s="32"/>
      <c r="M128" s="163"/>
      <c r="N128" s="32"/>
      <c r="O128" s="32"/>
      <c r="P128" s="168"/>
    </row>
    <row r="129" spans="12:16" x14ac:dyDescent="0.25">
      <c r="L129" s="32"/>
      <c r="M129" s="163"/>
      <c r="N129" s="32"/>
      <c r="O129" s="32"/>
      <c r="P129" s="168"/>
    </row>
    <row r="130" spans="12:16" x14ac:dyDescent="0.25">
      <c r="L130" s="32"/>
      <c r="M130" s="163"/>
      <c r="N130" s="32"/>
      <c r="O130" s="32"/>
      <c r="P130" s="168"/>
    </row>
    <row r="131" spans="12:16" x14ac:dyDescent="0.25">
      <c r="L131" s="32"/>
      <c r="M131" s="163"/>
      <c r="N131" s="32"/>
      <c r="O131" s="32"/>
      <c r="P131" s="168"/>
    </row>
    <row r="132" spans="12:16" x14ac:dyDescent="0.25">
      <c r="L132" s="32"/>
      <c r="M132" s="163"/>
      <c r="N132" s="32"/>
      <c r="O132" s="32"/>
      <c r="P132" s="168"/>
    </row>
    <row r="133" spans="12:16" x14ac:dyDescent="0.25">
      <c r="L133" s="32"/>
      <c r="M133" s="163"/>
      <c r="N133" s="32"/>
      <c r="O133" s="32"/>
      <c r="P133" s="168"/>
    </row>
    <row r="134" spans="12:16" x14ac:dyDescent="0.25">
      <c r="L134" s="32"/>
      <c r="M134" s="163"/>
      <c r="N134" s="32"/>
      <c r="O134" s="32"/>
      <c r="P134" s="168"/>
    </row>
    <row r="135" spans="12:16" x14ac:dyDescent="0.25">
      <c r="L135" s="32"/>
      <c r="M135" s="163"/>
      <c r="N135" s="32"/>
      <c r="O135" s="32"/>
      <c r="P135" s="168"/>
    </row>
    <row r="136" spans="12:16" x14ac:dyDescent="0.25">
      <c r="L136" s="32"/>
      <c r="M136" s="163"/>
      <c r="N136" s="32"/>
      <c r="O136" s="32"/>
      <c r="P136" s="168"/>
    </row>
    <row r="137" spans="12:16" x14ac:dyDescent="0.25">
      <c r="L137" s="32"/>
      <c r="M137" s="163"/>
      <c r="N137" s="32"/>
      <c r="O137" s="32"/>
      <c r="P137" s="168"/>
    </row>
    <row r="138" spans="12:16" x14ac:dyDescent="0.25">
      <c r="L138" s="32"/>
      <c r="M138" s="163"/>
      <c r="N138" s="32"/>
      <c r="O138" s="32"/>
      <c r="P138" s="168"/>
    </row>
    <row r="139" spans="12:16" x14ac:dyDescent="0.25">
      <c r="L139" s="32"/>
      <c r="M139" s="163"/>
      <c r="N139" s="32"/>
      <c r="O139" s="32"/>
      <c r="P139" s="168"/>
    </row>
    <row r="140" spans="12:16" x14ac:dyDescent="0.25">
      <c r="L140" s="32"/>
      <c r="M140" s="163"/>
      <c r="N140" s="32"/>
      <c r="O140" s="32"/>
      <c r="P140" s="168"/>
    </row>
    <row r="141" spans="12:16" x14ac:dyDescent="0.25">
      <c r="L141" s="32"/>
      <c r="M141" s="163"/>
      <c r="N141" s="32"/>
      <c r="O141" s="32"/>
      <c r="P141" s="168"/>
    </row>
    <row r="142" spans="12:16" x14ac:dyDescent="0.25">
      <c r="L142" s="32"/>
      <c r="M142" s="163"/>
      <c r="N142" s="32"/>
      <c r="O142" s="32"/>
      <c r="P142" s="168"/>
    </row>
    <row r="143" spans="12:16" x14ac:dyDescent="0.25">
      <c r="L143" s="32"/>
      <c r="M143" s="163"/>
      <c r="N143" s="32"/>
      <c r="O143" s="32"/>
      <c r="P143" s="168"/>
    </row>
    <row r="144" spans="12:16" x14ac:dyDescent="0.25">
      <c r="L144" s="32"/>
      <c r="M144" s="163"/>
      <c r="N144" s="32"/>
      <c r="O144" s="32"/>
      <c r="P144" s="168"/>
    </row>
  </sheetData>
  <autoFilter ref="A1:I144" xr:uid="{00000000-0009-0000-0000-00000C000000}">
    <sortState xmlns:xlrd2="http://schemas.microsoft.com/office/spreadsheetml/2017/richdata2" ref="A2:I144">
      <sortCondition descending="1" ref="I1:I144"/>
    </sortState>
  </autoFilter>
  <mergeCells count="1">
    <mergeCell ref="Y13:AA13"/>
  </mergeCells>
  <hyperlinks>
    <hyperlink ref="E4" r:id="rId1" xr:uid="{2D9CCFAC-C0B5-4814-BA45-F2E06EC5B776}"/>
    <hyperlink ref="E8" r:id="rId2" xr:uid="{71F02138-0DA4-4A6D-97B2-536F1B915059}"/>
    <hyperlink ref="E9" r:id="rId3" xr:uid="{EA9D4EBD-9214-4823-9980-962A8054ED8D}"/>
    <hyperlink ref="E10" r:id="rId4" xr:uid="{3CFD480A-6386-4A6D-89A1-0B1417431006}"/>
    <hyperlink ref="E19" r:id="rId5" xr:uid="{FA27AF9A-9E23-45EC-920F-05F9A8924D11}"/>
    <hyperlink ref="E23" r:id="rId6" xr:uid="{A025EE5F-5A7B-48EF-876C-6D84C393EE45}"/>
    <hyperlink ref="E30" r:id="rId7" xr:uid="{8026627E-B5F7-4232-9BAB-4601D5E5D8A9}"/>
    <hyperlink ref="E33" r:id="rId8" xr:uid="{E0F5DBB3-D9F5-49AD-83AC-C66F7B4182C1}"/>
    <hyperlink ref="E35" r:id="rId9" xr:uid="{FB8FB0AF-D9AC-4B77-BB5C-DAEA02DC9698}"/>
    <hyperlink ref="E36" r:id="rId10" xr:uid="{D4A00861-0627-485C-9037-E9C6A2DB2401}"/>
    <hyperlink ref="E41" r:id="rId11" xr:uid="{76A762B1-9E65-4294-BA0E-CD75E956640C}"/>
    <hyperlink ref="E48" r:id="rId12" xr:uid="{7C19B080-6911-46CD-A2AE-BA3758E57D8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5F39C-E0A6-4D30-98F0-AE7D40A915C9}">
  <dimension ref="F3:H15"/>
  <sheetViews>
    <sheetView workbookViewId="0">
      <selection activeCell="M13" sqref="M13"/>
    </sheetView>
  </sheetViews>
  <sheetFormatPr defaultRowHeight="15" x14ac:dyDescent="0.25"/>
  <cols>
    <col min="5" max="5" width="5.5703125" customWidth="1"/>
    <col min="6" max="6" width="17" customWidth="1"/>
    <col min="7" max="7" width="21.42578125" customWidth="1"/>
    <col min="8" max="8" width="20.140625" customWidth="1"/>
  </cols>
  <sheetData>
    <row r="3" spans="6:8" ht="15.75" thickBot="1" x14ac:dyDescent="0.3"/>
    <row r="4" spans="6:8" ht="15.75" thickBot="1" x14ac:dyDescent="0.3">
      <c r="F4" s="142" t="s">
        <v>4498</v>
      </c>
      <c r="G4" s="143" t="s">
        <v>4499</v>
      </c>
      <c r="H4" s="144" t="s">
        <v>4500</v>
      </c>
    </row>
    <row r="5" spans="6:8" x14ac:dyDescent="0.25">
      <c r="F5" s="138"/>
      <c r="G5" s="139"/>
      <c r="H5" s="140"/>
    </row>
    <row r="6" spans="6:8" x14ac:dyDescent="0.25">
      <c r="F6" s="61"/>
      <c r="G6" s="59"/>
      <c r="H6" s="62"/>
    </row>
    <row r="7" spans="6:8" x14ac:dyDescent="0.25">
      <c r="F7" s="61"/>
      <c r="G7" s="59"/>
      <c r="H7" s="62"/>
    </row>
    <row r="8" spans="6:8" x14ac:dyDescent="0.25">
      <c r="F8" s="61"/>
      <c r="G8" s="59"/>
      <c r="H8" s="62"/>
    </row>
    <row r="9" spans="6:8" x14ac:dyDescent="0.25">
      <c r="F9" s="61"/>
      <c r="G9" s="59"/>
      <c r="H9" s="62"/>
    </row>
    <row r="10" spans="6:8" x14ac:dyDescent="0.25">
      <c r="F10" s="61"/>
      <c r="G10" s="59"/>
      <c r="H10" s="62"/>
    </row>
    <row r="11" spans="6:8" x14ac:dyDescent="0.25">
      <c r="F11" s="61"/>
      <c r="G11" s="59"/>
      <c r="H11" s="62"/>
    </row>
    <row r="12" spans="6:8" x14ac:dyDescent="0.25">
      <c r="F12" s="61"/>
      <c r="G12" s="59"/>
      <c r="H12" s="62"/>
    </row>
    <row r="13" spans="6:8" x14ac:dyDescent="0.25">
      <c r="F13" s="61"/>
      <c r="G13" s="59"/>
      <c r="H13" s="62"/>
    </row>
    <row r="14" spans="6:8" x14ac:dyDescent="0.25">
      <c r="F14" s="61"/>
      <c r="G14" s="59"/>
      <c r="H14" s="62"/>
    </row>
    <row r="15" spans="6:8" ht="15.75" thickBot="1" x14ac:dyDescent="0.3">
      <c r="F15" s="63"/>
      <c r="G15" s="64"/>
      <c r="H15" s="14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4"/>
  <sheetViews>
    <sheetView workbookViewId="0">
      <selection activeCell="J18" sqref="J18"/>
    </sheetView>
  </sheetViews>
  <sheetFormatPr defaultRowHeight="15" x14ac:dyDescent="0.25"/>
  <cols>
    <col min="1" max="1" width="9.85546875" bestFit="1" customWidth="1"/>
    <col min="2" max="2" width="12" bestFit="1" customWidth="1"/>
    <col min="3" max="3" width="18.5703125" customWidth="1"/>
    <col min="4" max="4" width="21.140625" customWidth="1"/>
    <col min="5" max="5" width="10.42578125" bestFit="1" customWidth="1"/>
    <col min="6" max="6" width="12.85546875" customWidth="1"/>
    <col min="7" max="7" width="13.140625" customWidth="1"/>
    <col min="8" max="8" width="18.140625" bestFit="1" customWidth="1"/>
    <col min="9" max="9" width="14" customWidth="1"/>
    <col min="10" max="10" width="13" customWidth="1"/>
  </cols>
  <sheetData>
    <row r="2" spans="1:15" ht="60" x14ac:dyDescent="0.25">
      <c r="A2" s="3" t="s">
        <v>1055</v>
      </c>
      <c r="B2" s="4" t="s">
        <v>1045</v>
      </c>
      <c r="C2" s="4" t="s">
        <v>1047</v>
      </c>
      <c r="D2" s="4" t="s">
        <v>1048</v>
      </c>
      <c r="E2" s="4" t="s">
        <v>1049</v>
      </c>
      <c r="F2" s="4" t="s">
        <v>663</v>
      </c>
      <c r="G2" s="4" t="s">
        <v>1050</v>
      </c>
      <c r="H2" s="4" t="s">
        <v>1051</v>
      </c>
      <c r="I2" s="4" t="s">
        <v>1052</v>
      </c>
      <c r="J2" s="4" t="s">
        <v>1053</v>
      </c>
      <c r="K2" s="4" t="s">
        <v>1059</v>
      </c>
      <c r="L2" s="1"/>
      <c r="M2" s="1"/>
      <c r="N2" s="1"/>
    </row>
    <row r="3" spans="1:15" ht="45" x14ac:dyDescent="0.25">
      <c r="A3" s="5" t="s">
        <v>1060</v>
      </c>
      <c r="B3" s="4" t="s">
        <v>12</v>
      </c>
      <c r="C3" s="4" t="s">
        <v>15</v>
      </c>
      <c r="D3" s="4" t="s">
        <v>1056</v>
      </c>
      <c r="E3" s="4" t="s">
        <v>1046</v>
      </c>
      <c r="F3" s="4" t="s">
        <v>1057</v>
      </c>
      <c r="G3" s="4" t="s">
        <v>29</v>
      </c>
      <c r="H3" s="4" t="s">
        <v>221</v>
      </c>
      <c r="I3" s="4" t="s">
        <v>1058</v>
      </c>
      <c r="J3" s="4"/>
      <c r="K3" s="4"/>
      <c r="L3" s="4"/>
      <c r="M3" s="1"/>
      <c r="N3" s="1"/>
      <c r="O3" s="1"/>
    </row>
    <row r="4" spans="1:15" ht="45" x14ac:dyDescent="0.25">
      <c r="A4" s="5" t="s">
        <v>1061</v>
      </c>
      <c r="B4" s="1" t="s">
        <v>1062</v>
      </c>
      <c r="C4" s="1" t="s">
        <v>1064</v>
      </c>
      <c r="D4" s="1" t="s">
        <v>1065</v>
      </c>
      <c r="E4" s="1" t="s">
        <v>1066</v>
      </c>
      <c r="F4" s="1" t="s">
        <v>663</v>
      </c>
      <c r="G4" s="1" t="s">
        <v>1067</v>
      </c>
      <c r="H4" s="1" t="s">
        <v>1068</v>
      </c>
      <c r="I4" s="1" t="s">
        <v>1069</v>
      </c>
      <c r="J4" s="1" t="s">
        <v>1053</v>
      </c>
      <c r="K4" s="1" t="s">
        <v>1063</v>
      </c>
      <c r="L4" s="1"/>
      <c r="M4" s="1"/>
      <c r="N4" s="1"/>
      <c r="O4"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T144"/>
  <sheetViews>
    <sheetView workbookViewId="0">
      <selection activeCell="V26" sqref="V26"/>
    </sheetView>
  </sheetViews>
  <sheetFormatPr defaultColWidth="9" defaultRowHeight="15" x14ac:dyDescent="0.25"/>
  <cols>
    <col min="1" max="1" width="9" style="48"/>
    <col min="2" max="2" width="14.5703125" style="47" bestFit="1" customWidth="1"/>
    <col min="3" max="3" width="9.140625" style="47"/>
    <col min="4" max="7" width="9" style="48"/>
    <col min="8" max="8" width="9.140625" style="47"/>
    <col min="9" max="9" width="9.140625" style="48"/>
    <col min="10" max="11" width="9" style="48"/>
    <col min="12" max="12" width="9.140625" style="49" bestFit="1" customWidth="1"/>
    <col min="13" max="13" width="9.85546875" style="49" bestFit="1" customWidth="1"/>
    <col min="14" max="14" width="10" style="50" bestFit="1" customWidth="1"/>
    <col min="15" max="15" width="9" style="49"/>
    <col min="16" max="16384" width="9" style="48"/>
  </cols>
  <sheetData>
    <row r="1" spans="1:20" x14ac:dyDescent="0.25">
      <c r="A1" s="46" t="s">
        <v>1061</v>
      </c>
      <c r="B1" s="47" t="s">
        <v>3446</v>
      </c>
      <c r="C1" s="47" t="s">
        <v>3422</v>
      </c>
      <c r="D1" s="48" t="s">
        <v>3420</v>
      </c>
      <c r="E1" s="48" t="s">
        <v>3471</v>
      </c>
      <c r="F1" s="48" t="s">
        <v>3448</v>
      </c>
      <c r="G1" s="48" t="s">
        <v>3419</v>
      </c>
      <c r="H1" s="47" t="s">
        <v>3418</v>
      </c>
      <c r="I1" s="48" t="s">
        <v>220</v>
      </c>
      <c r="J1" s="48" t="s">
        <v>3423</v>
      </c>
      <c r="K1" s="47" t="s">
        <v>3447</v>
      </c>
      <c r="L1" s="49" t="s">
        <v>4262</v>
      </c>
      <c r="M1" s="50" t="s">
        <v>4263</v>
      </c>
      <c r="N1" s="49" t="s">
        <v>4261</v>
      </c>
      <c r="O1" s="53" t="s">
        <v>4474</v>
      </c>
      <c r="P1" s="53" t="s">
        <v>413</v>
      </c>
      <c r="Q1" s="48" t="s">
        <v>4465</v>
      </c>
      <c r="S1" s="48" t="s">
        <v>4475</v>
      </c>
    </row>
    <row r="2" spans="1:20" x14ac:dyDescent="0.25">
      <c r="B2" s="47">
        <v>0</v>
      </c>
      <c r="C2" s="47">
        <v>16</v>
      </c>
      <c r="D2" s="48" t="s">
        <v>3421</v>
      </c>
      <c r="E2" s="48" t="s">
        <v>3472</v>
      </c>
      <c r="F2" s="48" t="s">
        <v>3449</v>
      </c>
      <c r="G2" s="48">
        <v>708</v>
      </c>
      <c r="H2" s="47">
        <v>0</v>
      </c>
      <c r="I2" s="48" t="s">
        <v>3397</v>
      </c>
      <c r="J2" s="48" t="s">
        <v>3424</v>
      </c>
      <c r="K2" s="47">
        <v>0</v>
      </c>
      <c r="L2" s="51" t="str">
        <f t="shared" ref="L2:L23" si="0">LEFT(J2,10)</f>
        <v>2024-06-11</v>
      </c>
      <c r="M2" s="52">
        <f>DATE(LEFT(L2,4),MID(L2,6,2),RIGHT(L2,2))</f>
        <v>45454</v>
      </c>
      <c r="N2" s="51" t="str">
        <f t="shared" ref="N2:N23" si="1">MID(J2,12,5)</f>
        <v>13:43</v>
      </c>
      <c r="O2" s="53">
        <f t="shared" ref="O2:O23" si="2">(B2+C2+H2+K2)/$Q$2</f>
        <v>8.7863811092806152E-3</v>
      </c>
      <c r="P2" s="53">
        <f>((SUM(B:B,C:C,K:K,H:H)/Q2)*100%)/S2</f>
        <v>5.8359542708801365E-2</v>
      </c>
      <c r="Q2" s="48">
        <v>1821</v>
      </c>
      <c r="S2" s="48">
        <f>COUNTA(B2:B23)</f>
        <v>22</v>
      </c>
    </row>
    <row r="3" spans="1:20" x14ac:dyDescent="0.25">
      <c r="B3" s="47">
        <v>5</v>
      </c>
      <c r="C3" s="47">
        <v>36</v>
      </c>
      <c r="D3" s="48" t="s">
        <v>3421</v>
      </c>
      <c r="E3" s="48" t="s">
        <v>3473</v>
      </c>
      <c r="F3" s="48" t="s">
        <v>3450</v>
      </c>
      <c r="G3" s="48">
        <v>942</v>
      </c>
      <c r="H3" s="47">
        <v>0</v>
      </c>
      <c r="I3" s="48" t="s">
        <v>3398</v>
      </c>
      <c r="J3" s="48" t="s">
        <v>3425</v>
      </c>
      <c r="K3" s="47">
        <v>2</v>
      </c>
      <c r="L3" s="51" t="str">
        <f t="shared" si="0"/>
        <v>2024-06-07</v>
      </c>
      <c r="M3" s="52">
        <f t="shared" ref="M3:M23" si="3">DATE(LEFT(L3,4),MID(L3,6,2),RIGHT(L3,2))</f>
        <v>45450</v>
      </c>
      <c r="N3" s="51" t="str">
        <f t="shared" si="1"/>
        <v>13:36</v>
      </c>
      <c r="O3" s="53">
        <f t="shared" si="2"/>
        <v>2.3613399231191653E-2</v>
      </c>
      <c r="P3" s="53"/>
    </row>
    <row r="4" spans="1:20" x14ac:dyDescent="0.25">
      <c r="B4" s="47">
        <v>2</v>
      </c>
      <c r="C4" s="47">
        <v>39</v>
      </c>
      <c r="D4" s="48" t="s">
        <v>3421</v>
      </c>
      <c r="E4" s="48" t="s">
        <v>3472</v>
      </c>
      <c r="F4" s="48" t="s">
        <v>3451</v>
      </c>
      <c r="G4" s="48">
        <v>751</v>
      </c>
      <c r="H4" s="47">
        <v>1</v>
      </c>
      <c r="I4" s="48" t="s">
        <v>3399</v>
      </c>
      <c r="J4" s="48" t="s">
        <v>3426</v>
      </c>
      <c r="K4" s="47">
        <v>2</v>
      </c>
      <c r="L4" s="51" t="str">
        <f t="shared" si="0"/>
        <v>2024-06-06</v>
      </c>
      <c r="M4" s="52">
        <f t="shared" si="3"/>
        <v>45449</v>
      </c>
      <c r="N4" s="51" t="str">
        <f t="shared" si="1"/>
        <v>11:43</v>
      </c>
      <c r="O4" s="53">
        <f t="shared" si="2"/>
        <v>2.416254805052169E-2</v>
      </c>
      <c r="P4" s="53"/>
      <c r="R4" s="48" t="s">
        <v>4477</v>
      </c>
      <c r="S4" s="48" t="s">
        <v>4478</v>
      </c>
      <c r="T4" s="48" t="s">
        <v>4479</v>
      </c>
    </row>
    <row r="5" spans="1:20" x14ac:dyDescent="0.25">
      <c r="B5" s="47">
        <v>3</v>
      </c>
      <c r="C5" s="47">
        <v>40</v>
      </c>
      <c r="D5" s="48" t="s">
        <v>3421</v>
      </c>
      <c r="E5" s="48" t="s">
        <v>3474</v>
      </c>
      <c r="F5" s="48" t="s">
        <v>3452</v>
      </c>
      <c r="G5" s="48">
        <v>1166</v>
      </c>
      <c r="H5" s="47">
        <v>0</v>
      </c>
      <c r="I5" s="48" t="s">
        <v>3400</v>
      </c>
      <c r="J5" s="48" t="s">
        <v>3427</v>
      </c>
      <c r="K5" s="47">
        <v>3</v>
      </c>
      <c r="L5" s="51" t="str">
        <f t="shared" si="0"/>
        <v>2024-06-05</v>
      </c>
      <c r="M5" s="52">
        <f t="shared" si="3"/>
        <v>45448</v>
      </c>
      <c r="N5" s="51" t="str">
        <f t="shared" si="1"/>
        <v>11:37</v>
      </c>
      <c r="O5" s="53">
        <f t="shared" si="2"/>
        <v>2.5260845689181768E-2</v>
      </c>
      <c r="P5" s="53"/>
      <c r="Q5" s="48" t="s">
        <v>4457</v>
      </c>
      <c r="R5" s="48">
        <f>SUM(C:C)</f>
        <v>2004</v>
      </c>
      <c r="S5" s="48">
        <f>R5/$S$2</f>
        <v>91.090909090909093</v>
      </c>
      <c r="T5" s="53">
        <f>R5/$R$9</f>
        <v>0.8571428571428571</v>
      </c>
    </row>
    <row r="6" spans="1:20" x14ac:dyDescent="0.25">
      <c r="B6" s="47">
        <v>3</v>
      </c>
      <c r="C6" s="47">
        <v>41</v>
      </c>
      <c r="D6" s="48" t="s">
        <v>3421</v>
      </c>
      <c r="E6" s="48" t="s">
        <v>3475</v>
      </c>
      <c r="F6" s="48" t="s">
        <v>3453</v>
      </c>
      <c r="G6" s="48">
        <v>1063</v>
      </c>
      <c r="H6" s="47">
        <v>0</v>
      </c>
      <c r="I6" s="48" t="s">
        <v>3401</v>
      </c>
      <c r="J6" s="48" t="s">
        <v>3428</v>
      </c>
      <c r="K6" s="47">
        <v>3</v>
      </c>
      <c r="L6" s="51" t="str">
        <f t="shared" si="0"/>
        <v>2024-05-30</v>
      </c>
      <c r="M6" s="52">
        <f t="shared" si="3"/>
        <v>45442</v>
      </c>
      <c r="N6" s="51" t="str">
        <f t="shared" si="1"/>
        <v>17:16</v>
      </c>
      <c r="O6" s="53">
        <f t="shared" si="2"/>
        <v>2.5809994508511808E-2</v>
      </c>
      <c r="P6" s="53"/>
      <c r="Q6" s="48" t="s">
        <v>4459</v>
      </c>
      <c r="R6" s="48">
        <f>SUM(B:B)</f>
        <v>67</v>
      </c>
      <c r="S6" s="48">
        <f>R6/$S$2</f>
        <v>3.0454545454545454</v>
      </c>
      <c r="T6" s="53">
        <f>R6/$R$9</f>
        <v>2.8656971770744225E-2</v>
      </c>
    </row>
    <row r="7" spans="1:20" x14ac:dyDescent="0.25">
      <c r="B7" s="47">
        <v>3</v>
      </c>
      <c r="C7" s="47">
        <v>112</v>
      </c>
      <c r="D7" s="48" t="s">
        <v>3421</v>
      </c>
      <c r="E7" s="48" t="s">
        <v>3476</v>
      </c>
      <c r="F7" s="48" t="s">
        <v>3454</v>
      </c>
      <c r="G7" s="48">
        <v>3114</v>
      </c>
      <c r="H7" s="47">
        <v>1</v>
      </c>
      <c r="I7" s="48" t="s">
        <v>3402</v>
      </c>
      <c r="J7" s="48" t="s">
        <v>3429</v>
      </c>
      <c r="K7" s="47">
        <v>12</v>
      </c>
      <c r="L7" s="51" t="str">
        <f t="shared" si="0"/>
        <v>2024-05-27</v>
      </c>
      <c r="M7" s="52">
        <f t="shared" si="3"/>
        <v>45439</v>
      </c>
      <c r="N7" s="51" t="str">
        <f t="shared" si="1"/>
        <v>10:47</v>
      </c>
      <c r="O7" s="53">
        <f t="shared" si="2"/>
        <v>7.0291048874244921E-2</v>
      </c>
      <c r="P7" s="53"/>
      <c r="Q7" s="48" t="s">
        <v>417</v>
      </c>
      <c r="R7" s="48">
        <f>SUM(H:H)</f>
        <v>58</v>
      </c>
      <c r="S7" s="48">
        <f>R7/$S$2</f>
        <v>2.6363636363636362</v>
      </c>
      <c r="T7" s="53">
        <f>R7/$R$9</f>
        <v>2.4807527801539778E-2</v>
      </c>
    </row>
    <row r="8" spans="1:20" x14ac:dyDescent="0.25">
      <c r="B8" s="47">
        <v>3</v>
      </c>
      <c r="C8" s="47">
        <v>15</v>
      </c>
      <c r="D8" s="48" t="s">
        <v>3421</v>
      </c>
      <c r="E8" s="48" t="s">
        <v>3477</v>
      </c>
      <c r="F8" s="48" t="s">
        <v>3455</v>
      </c>
      <c r="G8" s="48">
        <v>1230</v>
      </c>
      <c r="H8" s="47">
        <v>0</v>
      </c>
      <c r="I8" s="48" t="s">
        <v>3403</v>
      </c>
      <c r="J8" s="48" t="s">
        <v>3430</v>
      </c>
      <c r="K8" s="47">
        <v>3</v>
      </c>
      <c r="L8" s="51" t="str">
        <f t="shared" si="0"/>
        <v>2024-05-14</v>
      </c>
      <c r="M8" s="52">
        <f t="shared" si="3"/>
        <v>45426</v>
      </c>
      <c r="N8" s="51" t="str">
        <f t="shared" si="1"/>
        <v>07:51</v>
      </c>
      <c r="O8" s="53">
        <f t="shared" si="2"/>
        <v>1.1532125205930808E-2</v>
      </c>
      <c r="P8" s="53"/>
      <c r="Q8" s="48" t="s">
        <v>4476</v>
      </c>
      <c r="R8" s="48">
        <f>SUM(K:K)</f>
        <v>209</v>
      </c>
      <c r="S8" s="48">
        <f>R8/$S$2</f>
        <v>9.5</v>
      </c>
      <c r="T8" s="53">
        <f>R8/$R$9</f>
        <v>8.9392643284858853E-2</v>
      </c>
    </row>
    <row r="9" spans="1:20" x14ac:dyDescent="0.25">
      <c r="B9" s="47">
        <v>0</v>
      </c>
      <c r="C9" s="47">
        <v>82</v>
      </c>
      <c r="D9" s="48" t="s">
        <v>3421</v>
      </c>
      <c r="E9" s="48" t="s">
        <v>3478</v>
      </c>
      <c r="F9" s="48" t="s">
        <v>3456</v>
      </c>
      <c r="G9" s="48">
        <v>5795</v>
      </c>
      <c r="H9" s="47">
        <v>3</v>
      </c>
      <c r="I9" s="48" t="s">
        <v>3404</v>
      </c>
      <c r="J9" s="48" t="s">
        <v>3431</v>
      </c>
      <c r="K9" s="47">
        <v>14</v>
      </c>
      <c r="L9" s="51" t="str">
        <f t="shared" si="0"/>
        <v>2024-05-13</v>
      </c>
      <c r="M9" s="52">
        <f t="shared" si="3"/>
        <v>45425</v>
      </c>
      <c r="N9" s="51" t="str">
        <f t="shared" si="1"/>
        <v>12:56</v>
      </c>
      <c r="O9" s="53">
        <f t="shared" si="2"/>
        <v>5.4365733113673806E-2</v>
      </c>
      <c r="P9" s="53"/>
      <c r="R9" s="48">
        <f>SUM(R5:R8)</f>
        <v>2338</v>
      </c>
      <c r="S9" s="48">
        <f>SUM(S5:S8)</f>
        <v>106.27272727272728</v>
      </c>
    </row>
    <row r="10" spans="1:20" x14ac:dyDescent="0.25">
      <c r="B10" s="47">
        <v>0</v>
      </c>
      <c r="C10" s="47">
        <v>63</v>
      </c>
      <c r="D10" s="48" t="s">
        <v>3421</v>
      </c>
      <c r="E10" s="48" t="s">
        <v>3472</v>
      </c>
      <c r="F10" s="48" t="s">
        <v>3457</v>
      </c>
      <c r="G10" s="48">
        <v>1869</v>
      </c>
      <c r="H10" s="47">
        <v>2</v>
      </c>
      <c r="I10" s="48" t="s">
        <v>3405</v>
      </c>
      <c r="J10" s="48" t="s">
        <v>3432</v>
      </c>
      <c r="K10" s="47">
        <v>4</v>
      </c>
      <c r="L10" s="51" t="str">
        <f t="shared" si="0"/>
        <v>2024-05-07</v>
      </c>
      <c r="M10" s="52">
        <f t="shared" si="3"/>
        <v>45419</v>
      </c>
      <c r="N10" s="51" t="str">
        <f t="shared" si="1"/>
        <v>11:05</v>
      </c>
      <c r="O10" s="53">
        <f t="shared" si="2"/>
        <v>3.789126853377265E-2</v>
      </c>
      <c r="P10" s="53"/>
      <c r="Q10" s="48" t="s">
        <v>4469</v>
      </c>
      <c r="R10" s="48">
        <f>SUM(G2:G23)</f>
        <v>70182</v>
      </c>
      <c r="S10" s="48">
        <f>R10/S2</f>
        <v>3190.090909090909</v>
      </c>
    </row>
    <row r="11" spans="1:20" x14ac:dyDescent="0.25">
      <c r="B11" s="47">
        <v>7</v>
      </c>
      <c r="C11" s="47">
        <v>85</v>
      </c>
      <c r="D11" s="48" t="s">
        <v>3421</v>
      </c>
      <c r="E11" s="48" t="s">
        <v>3472</v>
      </c>
      <c r="F11" s="48" t="s">
        <v>3458</v>
      </c>
      <c r="G11" s="48">
        <v>2083</v>
      </c>
      <c r="H11" s="47">
        <v>2</v>
      </c>
      <c r="I11" s="48" t="s">
        <v>3406</v>
      </c>
      <c r="J11" s="48" t="s">
        <v>3433</v>
      </c>
      <c r="K11" s="47">
        <v>5</v>
      </c>
      <c r="L11" s="51" t="str">
        <f t="shared" si="0"/>
        <v>2024-04-30</v>
      </c>
      <c r="M11" s="52">
        <f t="shared" si="3"/>
        <v>45412</v>
      </c>
      <c r="N11" s="51" t="str">
        <f t="shared" si="1"/>
        <v>10:17</v>
      </c>
      <c r="O11" s="53">
        <f t="shared" si="2"/>
        <v>5.4365733113673806E-2</v>
      </c>
      <c r="P11" s="53"/>
    </row>
    <row r="12" spans="1:20" x14ac:dyDescent="0.25">
      <c r="B12" s="47">
        <v>0</v>
      </c>
      <c r="C12" s="47">
        <v>28</v>
      </c>
      <c r="D12" s="48" t="s">
        <v>3421</v>
      </c>
      <c r="E12" s="48" t="s">
        <v>3479</v>
      </c>
      <c r="F12" s="48" t="s">
        <v>3459</v>
      </c>
      <c r="G12" s="48">
        <v>1063</v>
      </c>
      <c r="H12" s="47">
        <v>0</v>
      </c>
      <c r="I12" s="48" t="s">
        <v>3407</v>
      </c>
      <c r="J12" s="48" t="s">
        <v>3434</v>
      </c>
      <c r="K12" s="47">
        <v>2</v>
      </c>
      <c r="L12" s="51" t="str">
        <f t="shared" si="0"/>
        <v>2024-04-15</v>
      </c>
      <c r="M12" s="52">
        <f t="shared" si="3"/>
        <v>45397</v>
      </c>
      <c r="N12" s="51" t="str">
        <f t="shared" si="1"/>
        <v>10:35</v>
      </c>
      <c r="O12" s="53">
        <f t="shared" si="2"/>
        <v>1.6474464579901153E-2</v>
      </c>
      <c r="P12" s="53"/>
    </row>
    <row r="13" spans="1:20" x14ac:dyDescent="0.25">
      <c r="B13" s="47">
        <v>2</v>
      </c>
      <c r="C13" s="47">
        <v>87</v>
      </c>
      <c r="D13" s="48" t="s">
        <v>3421</v>
      </c>
      <c r="E13" s="48" t="s">
        <v>3480</v>
      </c>
      <c r="F13" s="48" t="s">
        <v>3460</v>
      </c>
      <c r="G13" s="48">
        <v>1693</v>
      </c>
      <c r="H13" s="47">
        <v>2</v>
      </c>
      <c r="I13" s="48" t="s">
        <v>3408</v>
      </c>
      <c r="J13" s="48" t="s">
        <v>3435</v>
      </c>
      <c r="K13" s="47">
        <v>3</v>
      </c>
      <c r="L13" s="51" t="str">
        <f t="shared" si="0"/>
        <v>2024-04-10</v>
      </c>
      <c r="M13" s="52">
        <f t="shared" si="3"/>
        <v>45392</v>
      </c>
      <c r="N13" s="51" t="str">
        <f t="shared" si="1"/>
        <v>11:23</v>
      </c>
      <c r="O13" s="53">
        <f t="shared" si="2"/>
        <v>5.1619989017023617E-2</v>
      </c>
      <c r="P13" s="53"/>
    </row>
    <row r="14" spans="1:20" x14ac:dyDescent="0.25">
      <c r="B14" s="47">
        <v>0</v>
      </c>
      <c r="C14" s="47">
        <v>39</v>
      </c>
      <c r="D14" s="48" t="s">
        <v>3421</v>
      </c>
      <c r="E14" s="48" t="s">
        <v>3481</v>
      </c>
      <c r="F14" s="48" t="s">
        <v>3461</v>
      </c>
      <c r="G14" s="48">
        <v>769</v>
      </c>
      <c r="H14" s="47">
        <v>1</v>
      </c>
      <c r="I14" s="48" t="s">
        <v>3409</v>
      </c>
      <c r="J14" s="48" t="s">
        <v>3436</v>
      </c>
      <c r="K14" s="47">
        <v>0</v>
      </c>
      <c r="L14" s="51" t="str">
        <f t="shared" si="0"/>
        <v>2024-04-09</v>
      </c>
      <c r="M14" s="52">
        <f t="shared" si="3"/>
        <v>45391</v>
      </c>
      <c r="N14" s="51" t="str">
        <f t="shared" si="1"/>
        <v>11:50</v>
      </c>
      <c r="O14" s="53">
        <f t="shared" si="2"/>
        <v>2.1965952773201538E-2</v>
      </c>
      <c r="P14" s="53"/>
    </row>
    <row r="15" spans="1:20" x14ac:dyDescent="0.25">
      <c r="B15" s="47">
        <v>4</v>
      </c>
      <c r="C15" s="47">
        <v>69</v>
      </c>
      <c r="D15" s="48" t="s">
        <v>13</v>
      </c>
      <c r="E15" s="48" t="s">
        <v>3482</v>
      </c>
      <c r="F15" s="48" t="s">
        <v>3462</v>
      </c>
      <c r="G15" s="48">
        <v>2501</v>
      </c>
      <c r="H15" s="47">
        <v>12</v>
      </c>
      <c r="I15" s="48" t="s">
        <v>3410</v>
      </c>
      <c r="J15" s="48" t="s">
        <v>3437</v>
      </c>
      <c r="K15" s="47">
        <v>8</v>
      </c>
      <c r="L15" s="51" t="str">
        <f t="shared" si="0"/>
        <v>2024-04-08</v>
      </c>
      <c r="M15" s="52">
        <f t="shared" si="3"/>
        <v>45390</v>
      </c>
      <c r="N15" s="51" t="str">
        <f t="shared" si="1"/>
        <v>12:53</v>
      </c>
      <c r="O15" s="53">
        <f t="shared" si="2"/>
        <v>5.1070840197693576E-2</v>
      </c>
      <c r="P15" s="53"/>
    </row>
    <row r="16" spans="1:20" x14ac:dyDescent="0.25">
      <c r="B16" s="47">
        <v>3</v>
      </c>
      <c r="C16" s="47">
        <v>198</v>
      </c>
      <c r="D16" s="48" t="s">
        <v>13</v>
      </c>
      <c r="E16" s="48" t="s">
        <v>3483</v>
      </c>
      <c r="F16" s="48" t="s">
        <v>3463</v>
      </c>
      <c r="G16" s="48">
        <v>13700</v>
      </c>
      <c r="H16" s="47">
        <v>18</v>
      </c>
      <c r="I16" s="48" t="s">
        <v>3411</v>
      </c>
      <c r="J16" s="48" t="s">
        <v>3438</v>
      </c>
      <c r="K16" s="47">
        <v>12</v>
      </c>
      <c r="L16" s="51" t="str">
        <f t="shared" si="0"/>
        <v>2024-04-02</v>
      </c>
      <c r="M16" s="52">
        <f t="shared" si="3"/>
        <v>45384</v>
      </c>
      <c r="N16" s="51" t="str">
        <f t="shared" si="1"/>
        <v>11:30</v>
      </c>
      <c r="O16" s="53">
        <f t="shared" si="2"/>
        <v>0.12685337726523888</v>
      </c>
      <c r="P16" s="53"/>
    </row>
    <row r="17" spans="2:16" x14ac:dyDescent="0.25">
      <c r="B17" s="47">
        <v>7</v>
      </c>
      <c r="C17" s="47">
        <v>265</v>
      </c>
      <c r="D17" s="48" t="s">
        <v>3421</v>
      </c>
      <c r="E17" s="48" t="s">
        <v>3484</v>
      </c>
      <c r="F17" s="48" t="s">
        <v>3464</v>
      </c>
      <c r="G17" s="48">
        <v>8034</v>
      </c>
      <c r="H17" s="47">
        <v>11</v>
      </c>
      <c r="I17" s="48" t="s">
        <v>3412</v>
      </c>
      <c r="J17" s="48" t="s">
        <v>3439</v>
      </c>
      <c r="K17" s="47">
        <v>6</v>
      </c>
      <c r="L17" s="51" t="str">
        <f t="shared" si="0"/>
        <v>2024-03-25</v>
      </c>
      <c r="M17" s="52">
        <f t="shared" si="3"/>
        <v>45376</v>
      </c>
      <c r="N17" s="51" t="str">
        <f t="shared" si="1"/>
        <v>10:44</v>
      </c>
      <c r="O17" s="53">
        <f t="shared" si="2"/>
        <v>0.15870400878638111</v>
      </c>
      <c r="P17" s="53"/>
    </row>
    <row r="18" spans="2:16" x14ac:dyDescent="0.25">
      <c r="B18" s="47">
        <v>2</v>
      </c>
      <c r="C18" s="47">
        <v>77</v>
      </c>
      <c r="D18" s="48" t="s">
        <v>3421</v>
      </c>
      <c r="E18" s="48" t="s">
        <v>3480</v>
      </c>
      <c r="F18" s="48" t="s">
        <v>3465</v>
      </c>
      <c r="G18" s="48">
        <v>1839</v>
      </c>
      <c r="H18" s="47">
        <v>0</v>
      </c>
      <c r="I18" s="48" t="s">
        <v>3413</v>
      </c>
      <c r="J18" s="48" t="s">
        <v>3440</v>
      </c>
      <c r="K18" s="47">
        <v>6</v>
      </c>
      <c r="L18" s="51" t="str">
        <f t="shared" si="0"/>
        <v>2024-03-22</v>
      </c>
      <c r="M18" s="52">
        <f t="shared" si="3"/>
        <v>45373</v>
      </c>
      <c r="N18" s="51" t="str">
        <f t="shared" si="1"/>
        <v>13:15</v>
      </c>
      <c r="O18" s="53">
        <f t="shared" si="2"/>
        <v>4.6677649643053265E-2</v>
      </c>
      <c r="P18" s="53"/>
    </row>
    <row r="19" spans="2:16" x14ac:dyDescent="0.25">
      <c r="B19" s="47">
        <v>3</v>
      </c>
      <c r="C19" s="47">
        <v>49</v>
      </c>
      <c r="D19" s="48" t="s">
        <v>13</v>
      </c>
      <c r="E19" s="48" t="s">
        <v>3485</v>
      </c>
      <c r="F19" s="48" t="s">
        <v>3466</v>
      </c>
      <c r="G19" s="48">
        <v>4331</v>
      </c>
      <c r="H19" s="47">
        <v>0</v>
      </c>
      <c r="I19" s="48" t="s">
        <v>3414</v>
      </c>
      <c r="J19" s="48" t="s">
        <v>3441</v>
      </c>
      <c r="K19" s="47">
        <v>8</v>
      </c>
      <c r="L19" s="51" t="str">
        <f t="shared" si="0"/>
        <v>2024-03-14</v>
      </c>
      <c r="M19" s="52">
        <f t="shared" si="3"/>
        <v>45365</v>
      </c>
      <c r="N19" s="51" t="str">
        <f t="shared" si="1"/>
        <v>17:27</v>
      </c>
      <c r="O19" s="53">
        <f t="shared" si="2"/>
        <v>3.2948929159802305E-2</v>
      </c>
      <c r="P19" s="53"/>
    </row>
    <row r="20" spans="2:16" x14ac:dyDescent="0.25">
      <c r="B20" s="47">
        <v>2</v>
      </c>
      <c r="C20" s="47">
        <v>115</v>
      </c>
      <c r="D20" s="48" t="s">
        <v>13</v>
      </c>
      <c r="E20" s="48" t="s">
        <v>3486</v>
      </c>
      <c r="F20" s="48" t="s">
        <v>3467</v>
      </c>
      <c r="G20" s="48">
        <v>3003</v>
      </c>
      <c r="H20" s="47">
        <v>4</v>
      </c>
      <c r="I20" s="48" t="s">
        <v>3415</v>
      </c>
      <c r="J20" s="48" t="s">
        <v>3442</v>
      </c>
      <c r="K20" s="47">
        <v>3</v>
      </c>
      <c r="L20" s="51" t="str">
        <f t="shared" si="0"/>
        <v>2024-03-08</v>
      </c>
      <c r="M20" s="52">
        <f t="shared" si="3"/>
        <v>45359</v>
      </c>
      <c r="N20" s="51" t="str">
        <f t="shared" si="1"/>
        <v>14:02</v>
      </c>
      <c r="O20" s="53">
        <f t="shared" si="2"/>
        <v>6.8094453596924773E-2</v>
      </c>
      <c r="P20" s="53"/>
    </row>
    <row r="21" spans="2:16" x14ac:dyDescent="0.25">
      <c r="B21" s="47">
        <v>8</v>
      </c>
      <c r="C21" s="47">
        <v>192</v>
      </c>
      <c r="D21" s="48" t="s">
        <v>3421</v>
      </c>
      <c r="E21" s="48" t="s">
        <v>3472</v>
      </c>
      <c r="F21" s="48" t="s">
        <v>3468</v>
      </c>
      <c r="G21" s="48">
        <v>5310</v>
      </c>
      <c r="H21" s="47">
        <v>1</v>
      </c>
      <c r="I21" s="48" t="s">
        <v>3416</v>
      </c>
      <c r="J21" s="48" t="s">
        <v>3443</v>
      </c>
      <c r="K21" s="47">
        <v>26</v>
      </c>
      <c r="L21" s="51" t="str">
        <f t="shared" si="0"/>
        <v>2024-03-04</v>
      </c>
      <c r="M21" s="52">
        <f t="shared" si="3"/>
        <v>45355</v>
      </c>
      <c r="N21" s="51" t="str">
        <f t="shared" si="1"/>
        <v>10:12</v>
      </c>
      <c r="O21" s="53">
        <f t="shared" si="2"/>
        <v>0.12465678198791873</v>
      </c>
      <c r="P21" s="53"/>
    </row>
    <row r="22" spans="2:16" x14ac:dyDescent="0.25">
      <c r="B22" s="47">
        <v>6</v>
      </c>
      <c r="C22" s="47">
        <v>251</v>
      </c>
      <c r="D22" s="48" t="s">
        <v>13</v>
      </c>
      <c r="E22" s="48" t="s">
        <v>3487</v>
      </c>
      <c r="F22" s="48" t="s">
        <v>3469</v>
      </c>
      <c r="G22" s="48">
        <v>6734</v>
      </c>
      <c r="H22" s="47">
        <v>0</v>
      </c>
      <c r="I22" s="48" t="s">
        <v>1425</v>
      </c>
      <c r="J22" s="48" t="s">
        <v>3444</v>
      </c>
      <c r="K22" s="47">
        <v>82</v>
      </c>
      <c r="L22" s="51" t="str">
        <f t="shared" si="0"/>
        <v>2024-02-22</v>
      </c>
      <c r="M22" s="52">
        <f t="shared" si="3"/>
        <v>45344</v>
      </c>
      <c r="N22" s="51" t="str">
        <f t="shared" si="1"/>
        <v>10:57</v>
      </c>
      <c r="O22" s="53">
        <f t="shared" si="2"/>
        <v>0.18616144975288304</v>
      </c>
      <c r="P22" s="53"/>
    </row>
    <row r="23" spans="2:16" x14ac:dyDescent="0.25">
      <c r="B23" s="47">
        <v>4</v>
      </c>
      <c r="C23" s="47">
        <v>105</v>
      </c>
      <c r="D23" s="48" t="s">
        <v>3421</v>
      </c>
      <c r="E23" s="48" t="s">
        <v>3482</v>
      </c>
      <c r="F23" s="48" t="s">
        <v>3470</v>
      </c>
      <c r="G23" s="48">
        <v>2484</v>
      </c>
      <c r="H23" s="47">
        <v>0</v>
      </c>
      <c r="I23" s="48" t="s">
        <v>3417</v>
      </c>
      <c r="J23" s="48" t="s">
        <v>3445</v>
      </c>
      <c r="K23" s="47">
        <v>5</v>
      </c>
      <c r="L23" s="51" t="str">
        <f t="shared" si="0"/>
        <v>2024-02-21</v>
      </c>
      <c r="M23" s="52">
        <f t="shared" si="3"/>
        <v>45343</v>
      </c>
      <c r="N23" s="51" t="str">
        <f t="shared" si="1"/>
        <v>12:21</v>
      </c>
      <c r="O23" s="53">
        <f t="shared" si="2"/>
        <v>6.260296540362438E-2</v>
      </c>
      <c r="P23" s="53"/>
    </row>
    <row r="24" spans="2:16" x14ac:dyDescent="0.25">
      <c r="M24" s="51"/>
      <c r="N24" s="52"/>
      <c r="O24" s="48"/>
    </row>
    <row r="25" spans="2:16" x14ac:dyDescent="0.25">
      <c r="M25" s="51"/>
      <c r="N25" s="52"/>
      <c r="O25" s="48"/>
    </row>
    <row r="26" spans="2:16" x14ac:dyDescent="0.25">
      <c r="M26" s="51"/>
      <c r="N26" s="52"/>
      <c r="O26" s="48"/>
    </row>
    <row r="27" spans="2:16" x14ac:dyDescent="0.25">
      <c r="M27" s="51"/>
      <c r="N27" s="52"/>
      <c r="O27" s="48"/>
    </row>
    <row r="28" spans="2:16" x14ac:dyDescent="0.25">
      <c r="M28" s="51"/>
      <c r="N28" s="52"/>
      <c r="O28" s="48"/>
    </row>
    <row r="29" spans="2:16" x14ac:dyDescent="0.25">
      <c r="M29" s="51"/>
      <c r="N29" s="52"/>
      <c r="O29" s="48"/>
    </row>
    <row r="30" spans="2:16" x14ac:dyDescent="0.25">
      <c r="M30" s="51"/>
      <c r="N30" s="52"/>
      <c r="O30" s="51"/>
    </row>
    <row r="31" spans="2:16" x14ac:dyDescent="0.25">
      <c r="M31" s="51"/>
      <c r="N31" s="52"/>
      <c r="O31" s="51"/>
    </row>
    <row r="32" spans="2:16" x14ac:dyDescent="0.25">
      <c r="M32" s="51"/>
      <c r="N32" s="52"/>
      <c r="O32" s="51"/>
    </row>
    <row r="33" spans="13:15" x14ac:dyDescent="0.25">
      <c r="M33" s="51"/>
      <c r="N33" s="52"/>
      <c r="O33" s="51"/>
    </row>
    <row r="34" spans="13:15" x14ac:dyDescent="0.25">
      <c r="M34" s="51"/>
      <c r="N34" s="52"/>
      <c r="O34" s="51"/>
    </row>
    <row r="35" spans="13:15" x14ac:dyDescent="0.25">
      <c r="M35" s="51"/>
      <c r="N35" s="52"/>
      <c r="O35" s="51"/>
    </row>
    <row r="36" spans="13:15" x14ac:dyDescent="0.25">
      <c r="M36" s="51"/>
      <c r="N36" s="52"/>
      <c r="O36" s="51"/>
    </row>
    <row r="37" spans="13:15" x14ac:dyDescent="0.25">
      <c r="M37" s="51"/>
      <c r="N37" s="52"/>
      <c r="O37" s="51"/>
    </row>
    <row r="38" spans="13:15" x14ac:dyDescent="0.25">
      <c r="M38" s="51"/>
      <c r="N38" s="52"/>
      <c r="O38" s="51"/>
    </row>
    <row r="39" spans="13:15" x14ac:dyDescent="0.25">
      <c r="M39" s="51"/>
      <c r="N39" s="52"/>
      <c r="O39" s="51"/>
    </row>
    <row r="40" spans="13:15" x14ac:dyDescent="0.25">
      <c r="M40" s="51"/>
      <c r="N40" s="52"/>
      <c r="O40" s="51"/>
    </row>
    <row r="41" spans="13:15" x14ac:dyDescent="0.25">
      <c r="M41" s="51"/>
      <c r="N41" s="52"/>
      <c r="O41" s="51"/>
    </row>
    <row r="42" spans="13:15" x14ac:dyDescent="0.25">
      <c r="M42" s="51"/>
      <c r="N42" s="52"/>
      <c r="O42" s="51"/>
    </row>
    <row r="43" spans="13:15" x14ac:dyDescent="0.25">
      <c r="M43" s="51"/>
      <c r="N43" s="52"/>
      <c r="O43" s="51"/>
    </row>
    <row r="44" spans="13:15" x14ac:dyDescent="0.25">
      <c r="M44" s="51"/>
      <c r="N44" s="52"/>
      <c r="O44" s="51"/>
    </row>
    <row r="45" spans="13:15" x14ac:dyDescent="0.25">
      <c r="M45" s="51"/>
      <c r="N45" s="52"/>
      <c r="O45" s="51"/>
    </row>
    <row r="46" spans="13:15" x14ac:dyDescent="0.25">
      <c r="M46" s="51"/>
      <c r="N46" s="52"/>
      <c r="O46" s="51"/>
    </row>
    <row r="47" spans="13:15" x14ac:dyDescent="0.25">
      <c r="M47" s="51"/>
      <c r="N47" s="52"/>
      <c r="O47" s="51"/>
    </row>
    <row r="48" spans="13:15" x14ac:dyDescent="0.25">
      <c r="M48" s="51"/>
      <c r="N48" s="52"/>
      <c r="O48" s="51"/>
    </row>
    <row r="49" spans="13:15" x14ac:dyDescent="0.25">
      <c r="M49" s="51"/>
      <c r="N49" s="52"/>
      <c r="O49" s="51"/>
    </row>
    <row r="50" spans="13:15" x14ac:dyDescent="0.25">
      <c r="M50" s="51"/>
      <c r="N50" s="52"/>
      <c r="O50" s="51"/>
    </row>
    <row r="51" spans="13:15" x14ac:dyDescent="0.25">
      <c r="M51" s="51"/>
      <c r="N51" s="52"/>
      <c r="O51" s="51"/>
    </row>
    <row r="52" spans="13:15" x14ac:dyDescent="0.25">
      <c r="M52" s="51"/>
      <c r="N52" s="52"/>
      <c r="O52" s="51"/>
    </row>
    <row r="53" spans="13:15" x14ac:dyDescent="0.25">
      <c r="M53" s="51"/>
      <c r="N53" s="52"/>
      <c r="O53" s="51"/>
    </row>
    <row r="54" spans="13:15" x14ac:dyDescent="0.25">
      <c r="M54" s="51"/>
      <c r="N54" s="52"/>
      <c r="O54" s="51"/>
    </row>
    <row r="55" spans="13:15" x14ac:dyDescent="0.25">
      <c r="M55" s="51"/>
      <c r="N55" s="52"/>
      <c r="O55" s="51"/>
    </row>
    <row r="56" spans="13:15" x14ac:dyDescent="0.25">
      <c r="M56" s="51"/>
      <c r="N56" s="52"/>
      <c r="O56" s="51"/>
    </row>
    <row r="57" spans="13:15" x14ac:dyDescent="0.25">
      <c r="M57" s="51"/>
      <c r="N57" s="52"/>
      <c r="O57" s="51"/>
    </row>
    <row r="58" spans="13:15" x14ac:dyDescent="0.25">
      <c r="M58" s="51"/>
      <c r="N58" s="52"/>
      <c r="O58" s="51"/>
    </row>
    <row r="59" spans="13:15" x14ac:dyDescent="0.25">
      <c r="M59" s="51"/>
      <c r="N59" s="52"/>
      <c r="O59" s="51"/>
    </row>
    <row r="60" spans="13:15" x14ac:dyDescent="0.25">
      <c r="M60" s="51"/>
      <c r="N60" s="52"/>
      <c r="O60" s="51"/>
    </row>
    <row r="61" spans="13:15" x14ac:dyDescent="0.25">
      <c r="M61" s="51"/>
      <c r="N61" s="52"/>
      <c r="O61" s="51"/>
    </row>
    <row r="62" spans="13:15" x14ac:dyDescent="0.25">
      <c r="M62" s="51"/>
      <c r="N62" s="52"/>
      <c r="O62" s="51"/>
    </row>
    <row r="63" spans="13:15" x14ac:dyDescent="0.25">
      <c r="M63" s="51"/>
      <c r="N63" s="52"/>
      <c r="O63" s="51"/>
    </row>
    <row r="64" spans="13:15" x14ac:dyDescent="0.25">
      <c r="M64" s="51"/>
      <c r="N64" s="52"/>
      <c r="O64" s="51"/>
    </row>
    <row r="65" spans="13:15" x14ac:dyDescent="0.25">
      <c r="M65" s="51"/>
      <c r="N65" s="52"/>
      <c r="O65" s="51"/>
    </row>
    <row r="66" spans="13:15" x14ac:dyDescent="0.25">
      <c r="M66" s="51"/>
      <c r="N66" s="52"/>
      <c r="O66" s="51"/>
    </row>
    <row r="67" spans="13:15" x14ac:dyDescent="0.25">
      <c r="M67" s="51"/>
      <c r="N67" s="52"/>
      <c r="O67" s="51"/>
    </row>
    <row r="68" spans="13:15" x14ac:dyDescent="0.25">
      <c r="M68" s="51"/>
      <c r="N68" s="52"/>
      <c r="O68" s="51"/>
    </row>
    <row r="69" spans="13:15" x14ac:dyDescent="0.25">
      <c r="M69" s="51"/>
      <c r="N69" s="52"/>
      <c r="O69" s="51"/>
    </row>
    <row r="70" spans="13:15" x14ac:dyDescent="0.25">
      <c r="M70" s="51"/>
      <c r="N70" s="52"/>
      <c r="O70" s="51"/>
    </row>
    <row r="71" spans="13:15" x14ac:dyDescent="0.25">
      <c r="M71" s="51"/>
      <c r="N71" s="52"/>
      <c r="O71" s="51"/>
    </row>
    <row r="72" spans="13:15" x14ac:dyDescent="0.25">
      <c r="M72" s="51"/>
      <c r="N72" s="52"/>
      <c r="O72" s="51"/>
    </row>
    <row r="73" spans="13:15" x14ac:dyDescent="0.25">
      <c r="M73" s="51"/>
      <c r="N73" s="52"/>
      <c r="O73" s="51"/>
    </row>
    <row r="74" spans="13:15" x14ac:dyDescent="0.25">
      <c r="M74" s="51"/>
      <c r="N74" s="52"/>
      <c r="O74" s="51"/>
    </row>
    <row r="75" spans="13:15" x14ac:dyDescent="0.25">
      <c r="M75" s="51"/>
      <c r="N75" s="52"/>
      <c r="O75" s="51"/>
    </row>
    <row r="76" spans="13:15" x14ac:dyDescent="0.25">
      <c r="M76" s="51"/>
      <c r="N76" s="52"/>
      <c r="O76" s="51"/>
    </row>
    <row r="77" spans="13:15" x14ac:dyDescent="0.25">
      <c r="M77" s="51"/>
      <c r="N77" s="52"/>
      <c r="O77" s="51"/>
    </row>
    <row r="78" spans="13:15" x14ac:dyDescent="0.25">
      <c r="M78" s="51"/>
      <c r="N78" s="52"/>
      <c r="O78" s="51"/>
    </row>
    <row r="79" spans="13:15" x14ac:dyDescent="0.25">
      <c r="M79" s="51"/>
      <c r="N79" s="52"/>
      <c r="O79" s="51"/>
    </row>
    <row r="80" spans="13:15" x14ac:dyDescent="0.25">
      <c r="M80" s="51"/>
      <c r="N80" s="52"/>
      <c r="O80" s="51"/>
    </row>
    <row r="81" spans="13:15" x14ac:dyDescent="0.25">
      <c r="M81" s="51"/>
      <c r="N81" s="52"/>
      <c r="O81" s="51"/>
    </row>
    <row r="82" spans="13:15" x14ac:dyDescent="0.25">
      <c r="M82" s="51"/>
      <c r="N82" s="52"/>
      <c r="O82" s="51"/>
    </row>
    <row r="83" spans="13:15" x14ac:dyDescent="0.25">
      <c r="M83" s="51"/>
      <c r="N83" s="52"/>
      <c r="O83" s="51"/>
    </row>
    <row r="84" spans="13:15" x14ac:dyDescent="0.25">
      <c r="M84" s="51"/>
      <c r="N84" s="52"/>
      <c r="O84" s="51"/>
    </row>
    <row r="85" spans="13:15" x14ac:dyDescent="0.25">
      <c r="M85" s="51"/>
      <c r="N85" s="52"/>
      <c r="O85" s="51"/>
    </row>
    <row r="86" spans="13:15" x14ac:dyDescent="0.25">
      <c r="M86" s="51"/>
      <c r="N86" s="52"/>
      <c r="O86" s="51"/>
    </row>
    <row r="87" spans="13:15" x14ac:dyDescent="0.25">
      <c r="M87" s="51"/>
      <c r="N87" s="52"/>
      <c r="O87" s="51"/>
    </row>
    <row r="88" spans="13:15" x14ac:dyDescent="0.25">
      <c r="M88" s="51"/>
      <c r="N88" s="52"/>
      <c r="O88" s="51"/>
    </row>
    <row r="89" spans="13:15" x14ac:dyDescent="0.25">
      <c r="M89" s="51"/>
      <c r="N89" s="52"/>
      <c r="O89" s="51"/>
    </row>
    <row r="90" spans="13:15" x14ac:dyDescent="0.25">
      <c r="M90" s="51"/>
      <c r="N90" s="52"/>
      <c r="O90" s="51"/>
    </row>
    <row r="91" spans="13:15" x14ac:dyDescent="0.25">
      <c r="M91" s="51"/>
      <c r="N91" s="52"/>
      <c r="O91" s="51"/>
    </row>
    <row r="92" spans="13:15" x14ac:dyDescent="0.25">
      <c r="M92" s="51"/>
      <c r="N92" s="52"/>
      <c r="O92" s="51"/>
    </row>
    <row r="93" spans="13:15" x14ac:dyDescent="0.25">
      <c r="M93" s="51"/>
      <c r="N93" s="52"/>
      <c r="O93" s="51"/>
    </row>
    <row r="94" spans="13:15" x14ac:dyDescent="0.25">
      <c r="M94" s="51"/>
      <c r="N94" s="52"/>
      <c r="O94" s="51"/>
    </row>
    <row r="95" spans="13:15" x14ac:dyDescent="0.25">
      <c r="M95" s="51"/>
      <c r="N95" s="52"/>
      <c r="O95" s="51"/>
    </row>
    <row r="96" spans="13:15" x14ac:dyDescent="0.25">
      <c r="M96" s="51"/>
      <c r="N96" s="52"/>
      <c r="O96" s="51"/>
    </row>
    <row r="97" spans="13:15" x14ac:dyDescent="0.25">
      <c r="M97" s="51"/>
      <c r="N97" s="52"/>
      <c r="O97" s="51"/>
    </row>
    <row r="98" spans="13:15" x14ac:dyDescent="0.25">
      <c r="M98" s="51"/>
      <c r="N98" s="52"/>
      <c r="O98" s="51"/>
    </row>
    <row r="99" spans="13:15" x14ac:dyDescent="0.25">
      <c r="M99" s="51"/>
      <c r="N99" s="52"/>
      <c r="O99" s="51"/>
    </row>
    <row r="100" spans="13:15" x14ac:dyDescent="0.25">
      <c r="M100" s="51"/>
      <c r="N100" s="52"/>
      <c r="O100" s="51"/>
    </row>
    <row r="101" spans="13:15" x14ac:dyDescent="0.25">
      <c r="M101" s="51"/>
      <c r="N101" s="52"/>
      <c r="O101" s="51"/>
    </row>
    <row r="102" spans="13:15" x14ac:dyDescent="0.25">
      <c r="M102" s="51"/>
      <c r="N102" s="52"/>
      <c r="O102" s="51"/>
    </row>
    <row r="103" spans="13:15" x14ac:dyDescent="0.25">
      <c r="M103" s="51"/>
      <c r="N103" s="52"/>
      <c r="O103" s="51"/>
    </row>
    <row r="104" spans="13:15" x14ac:dyDescent="0.25">
      <c r="M104" s="51"/>
      <c r="N104" s="52"/>
      <c r="O104" s="51"/>
    </row>
    <row r="105" spans="13:15" x14ac:dyDescent="0.25">
      <c r="M105" s="51"/>
      <c r="N105" s="52"/>
      <c r="O105" s="51"/>
    </row>
    <row r="106" spans="13:15" x14ac:dyDescent="0.25">
      <c r="M106" s="51"/>
      <c r="N106" s="52"/>
      <c r="O106" s="51"/>
    </row>
    <row r="107" spans="13:15" x14ac:dyDescent="0.25">
      <c r="M107" s="51"/>
      <c r="N107" s="52"/>
      <c r="O107" s="51"/>
    </row>
    <row r="108" spans="13:15" x14ac:dyDescent="0.25">
      <c r="M108" s="51"/>
      <c r="N108" s="52"/>
      <c r="O108" s="51"/>
    </row>
    <row r="109" spans="13:15" x14ac:dyDescent="0.25">
      <c r="M109" s="51"/>
      <c r="N109" s="52"/>
      <c r="O109" s="51"/>
    </row>
    <row r="110" spans="13:15" x14ac:dyDescent="0.25">
      <c r="M110" s="51"/>
      <c r="N110" s="52"/>
      <c r="O110" s="51"/>
    </row>
    <row r="111" spans="13:15" x14ac:dyDescent="0.25">
      <c r="M111" s="51"/>
      <c r="N111" s="52"/>
      <c r="O111" s="51"/>
    </row>
    <row r="112" spans="13: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sheetPr>
  <dimension ref="A1:T144"/>
  <sheetViews>
    <sheetView topLeftCell="F49" zoomScaleNormal="100" workbookViewId="0">
      <selection activeCell="L1" sqref="L1:T1048576"/>
    </sheetView>
  </sheetViews>
  <sheetFormatPr defaultColWidth="9" defaultRowHeight="15" x14ac:dyDescent="0.25"/>
  <cols>
    <col min="1" max="1" width="6.42578125" bestFit="1" customWidth="1"/>
    <col min="2" max="2" width="13.5703125" style="45" bestFit="1" customWidth="1"/>
    <col min="3" max="3" width="9.140625" style="45" bestFit="1" customWidth="1"/>
    <col min="4" max="4" width="10.5703125" bestFit="1" customWidth="1"/>
    <col min="5" max="5" width="22.28515625" customWidth="1"/>
    <col min="6" max="6" width="53.85546875" bestFit="1" customWidth="1"/>
    <col min="8" max="8" width="10.42578125" style="45" bestFit="1" customWidth="1"/>
    <col min="9" max="9" width="17.42578125" customWidth="1"/>
    <col min="10" max="10" width="23.140625" bestFit="1" customWidth="1"/>
    <col min="11" max="11" width="11" style="45" bestFit="1" customWidth="1"/>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9.140625" style="48" bestFit="1" customWidth="1"/>
    <col min="20" max="20" width="9" style="48"/>
  </cols>
  <sheetData>
    <row r="1" spans="1:20" x14ac:dyDescent="0.25">
      <c r="A1" s="44" t="s">
        <v>1061</v>
      </c>
      <c r="B1" s="45" t="s">
        <v>3446</v>
      </c>
      <c r="C1" s="45" t="s">
        <v>3422</v>
      </c>
      <c r="D1" t="s">
        <v>3420</v>
      </c>
      <c r="E1" t="s">
        <v>3471</v>
      </c>
      <c r="F1" t="s">
        <v>3448</v>
      </c>
      <c r="G1" t="s">
        <v>3419</v>
      </c>
      <c r="H1" s="45" t="s">
        <v>3418</v>
      </c>
      <c r="I1" t="s">
        <v>220</v>
      </c>
      <c r="J1" t="s">
        <v>3423</v>
      </c>
      <c r="K1" s="45" t="s">
        <v>3447</v>
      </c>
      <c r="L1" s="49" t="s">
        <v>4262</v>
      </c>
      <c r="M1" s="50" t="s">
        <v>4263</v>
      </c>
      <c r="N1" s="49" t="s">
        <v>4261</v>
      </c>
      <c r="O1" s="53" t="s">
        <v>4474</v>
      </c>
      <c r="P1" s="53" t="s">
        <v>413</v>
      </c>
      <c r="Q1" s="48" t="s">
        <v>4465</v>
      </c>
      <c r="S1" s="48" t="s">
        <v>4475</v>
      </c>
    </row>
    <row r="2" spans="1:20" x14ac:dyDescent="0.25">
      <c r="B2" s="45">
        <v>4</v>
      </c>
      <c r="C2" s="45">
        <v>29</v>
      </c>
      <c r="D2" t="s">
        <v>3421</v>
      </c>
      <c r="E2" t="s">
        <v>3480</v>
      </c>
      <c r="F2" t="s">
        <v>3655</v>
      </c>
      <c r="G2">
        <v>392</v>
      </c>
      <c r="H2" s="45">
        <v>0</v>
      </c>
      <c r="I2" t="s">
        <v>3563</v>
      </c>
      <c r="J2" t="s">
        <v>3488</v>
      </c>
      <c r="K2" s="45">
        <v>1</v>
      </c>
      <c r="L2" s="51" t="str">
        <f t="shared" ref="L2:L23" si="0">LEFT(J2,10)</f>
        <v>2024-06-11</v>
      </c>
      <c r="M2" s="52">
        <f>DATE(LEFT(L2,4),MID(L2,6,2),RIGHT(L2,2))</f>
        <v>45454</v>
      </c>
      <c r="N2" s="51" t="str">
        <f t="shared" ref="N2:N23" si="1">MID(J2,12,5)</f>
        <v>11:49</v>
      </c>
      <c r="O2" s="53">
        <f t="shared" ref="O2:O23" si="2">(B2+C2+H2+K2)/$Q$2</f>
        <v>5.0400237177586722E-3</v>
      </c>
      <c r="P2" s="53">
        <f>((SUM(B:B,C:C,K:K,H:H)/Q2)*100%)/S2</f>
        <v>3.7624271173040812E-2</v>
      </c>
      <c r="Q2" s="48">
        <v>6746</v>
      </c>
      <c r="S2" s="48">
        <f>COUNTA(B:B)-1</f>
        <v>75</v>
      </c>
    </row>
    <row r="3" spans="1:20" x14ac:dyDescent="0.25">
      <c r="B3" s="45">
        <v>2</v>
      </c>
      <c r="C3" s="45">
        <v>321</v>
      </c>
      <c r="D3" t="s">
        <v>3421</v>
      </c>
      <c r="E3" t="s">
        <v>3480</v>
      </c>
      <c r="F3" t="s">
        <v>3656</v>
      </c>
      <c r="G3">
        <v>26800</v>
      </c>
      <c r="H3" s="45">
        <v>6</v>
      </c>
      <c r="I3" t="s">
        <v>3564</v>
      </c>
      <c r="J3" t="s">
        <v>3489</v>
      </c>
      <c r="K3" s="45">
        <v>56</v>
      </c>
      <c r="L3" s="51" t="str">
        <f t="shared" si="0"/>
        <v>2024-06-03</v>
      </c>
      <c r="M3" s="52">
        <f t="shared" ref="M3:M66" si="3">DATE(LEFT(L3,4),MID(L3,6,2),RIGHT(L3,2))</f>
        <v>45446</v>
      </c>
      <c r="N3" s="51" t="str">
        <f t="shared" si="1"/>
        <v>14:03</v>
      </c>
      <c r="O3" s="53">
        <f t="shared" si="2"/>
        <v>5.7070856804032018E-2</v>
      </c>
      <c r="P3" s="53"/>
    </row>
    <row r="4" spans="1:20" x14ac:dyDescent="0.25">
      <c r="B4" s="45">
        <v>2</v>
      </c>
      <c r="C4" s="45">
        <v>9</v>
      </c>
      <c r="D4" t="s">
        <v>3421</v>
      </c>
      <c r="E4" t="s">
        <v>3480</v>
      </c>
      <c r="F4" t="s">
        <v>3657</v>
      </c>
      <c r="G4">
        <v>193</v>
      </c>
      <c r="H4" s="45">
        <v>0</v>
      </c>
      <c r="I4" t="s">
        <v>3565</v>
      </c>
      <c r="J4" t="s">
        <v>3490</v>
      </c>
      <c r="K4" s="45">
        <v>0</v>
      </c>
      <c r="L4" s="51" t="str">
        <f t="shared" si="0"/>
        <v>2024-06-01</v>
      </c>
      <c r="M4" s="52">
        <f t="shared" si="3"/>
        <v>45444</v>
      </c>
      <c r="N4" s="51" t="str">
        <f t="shared" si="1"/>
        <v>10:59</v>
      </c>
      <c r="O4" s="53">
        <f t="shared" si="2"/>
        <v>1.6305959086866291E-3</v>
      </c>
      <c r="P4" s="53"/>
      <c r="R4" s="48" t="s">
        <v>4477</v>
      </c>
      <c r="S4" s="48" t="s">
        <v>4478</v>
      </c>
      <c r="T4" s="48" t="s">
        <v>4479</v>
      </c>
    </row>
    <row r="5" spans="1:20" x14ac:dyDescent="0.25">
      <c r="B5" s="45">
        <v>50</v>
      </c>
      <c r="C5" s="45">
        <v>1020</v>
      </c>
      <c r="D5" t="s">
        <v>3421</v>
      </c>
      <c r="E5" t="s">
        <v>3480</v>
      </c>
      <c r="F5" t="s">
        <v>3658</v>
      </c>
      <c r="G5">
        <v>87900</v>
      </c>
      <c r="H5" s="45">
        <v>35</v>
      </c>
      <c r="I5" t="s">
        <v>3566</v>
      </c>
      <c r="J5" t="s">
        <v>3491</v>
      </c>
      <c r="K5" s="45">
        <v>293</v>
      </c>
      <c r="L5" s="51" t="str">
        <f t="shared" si="0"/>
        <v>2024-05-29</v>
      </c>
      <c r="M5" s="52">
        <f t="shared" si="3"/>
        <v>45441</v>
      </c>
      <c r="N5" s="51" t="str">
        <f t="shared" si="1"/>
        <v>08:29</v>
      </c>
      <c r="O5" s="53">
        <f t="shared" si="2"/>
        <v>0.20723391639490069</v>
      </c>
      <c r="P5" s="53"/>
      <c r="Q5" s="48" t="s">
        <v>4457</v>
      </c>
      <c r="R5" s="48">
        <f>SUM(C:C)</f>
        <v>15896</v>
      </c>
      <c r="S5" s="48">
        <f>R5/$S$2</f>
        <v>211.94666666666666</v>
      </c>
      <c r="T5" s="53">
        <f>R5/$R$9</f>
        <v>0.83504938012187435</v>
      </c>
    </row>
    <row r="6" spans="1:20" x14ac:dyDescent="0.25">
      <c r="B6" s="45">
        <v>60</v>
      </c>
      <c r="C6" s="45">
        <v>716</v>
      </c>
      <c r="D6" t="s">
        <v>3421</v>
      </c>
      <c r="E6" t="s">
        <v>3638</v>
      </c>
      <c r="F6" t="s">
        <v>3659</v>
      </c>
      <c r="G6">
        <v>13400</v>
      </c>
      <c r="H6" s="45">
        <v>112</v>
      </c>
      <c r="I6" t="s">
        <v>3567</v>
      </c>
      <c r="J6" t="s">
        <v>3492</v>
      </c>
      <c r="K6" s="45">
        <v>24</v>
      </c>
      <c r="L6" s="51" t="str">
        <f t="shared" si="0"/>
        <v>2024-05-28</v>
      </c>
      <c r="M6" s="52">
        <f t="shared" si="3"/>
        <v>45440</v>
      </c>
      <c r="N6" s="51" t="str">
        <f t="shared" si="1"/>
        <v>12:53</v>
      </c>
      <c r="O6" s="53">
        <f t="shared" si="2"/>
        <v>0.13519122442929143</v>
      </c>
      <c r="P6" s="53"/>
      <c r="Q6" s="48" t="s">
        <v>4459</v>
      </c>
      <c r="R6" s="48">
        <f>SUM(B:B)</f>
        <v>774</v>
      </c>
      <c r="S6" s="48">
        <f>R6/$S$2</f>
        <v>10.32</v>
      </c>
      <c r="T6" s="53">
        <f>R6/$R$9</f>
        <v>4.0659802479512501E-2</v>
      </c>
    </row>
    <row r="7" spans="1:20" x14ac:dyDescent="0.25">
      <c r="B7" s="45">
        <v>12</v>
      </c>
      <c r="C7" s="45">
        <v>47</v>
      </c>
      <c r="D7" t="s">
        <v>3421</v>
      </c>
      <c r="E7" t="s">
        <v>3638</v>
      </c>
      <c r="F7" t="s">
        <v>3660</v>
      </c>
      <c r="G7">
        <v>1960</v>
      </c>
      <c r="H7" s="45">
        <v>2</v>
      </c>
      <c r="I7" t="s">
        <v>3568</v>
      </c>
      <c r="J7" t="s">
        <v>3493</v>
      </c>
      <c r="K7" s="45">
        <v>1</v>
      </c>
      <c r="L7" s="51" t="str">
        <f t="shared" si="0"/>
        <v>2024-05-27</v>
      </c>
      <c r="M7" s="52">
        <f t="shared" si="3"/>
        <v>45439</v>
      </c>
      <c r="N7" s="51" t="str">
        <f t="shared" si="1"/>
        <v>11:12</v>
      </c>
      <c r="O7" s="53">
        <f t="shared" si="2"/>
        <v>9.1906314853246376E-3</v>
      </c>
      <c r="P7" s="53"/>
      <c r="Q7" s="48" t="s">
        <v>417</v>
      </c>
      <c r="R7" s="48">
        <f>SUM(H:H)</f>
        <v>642</v>
      </c>
      <c r="S7" s="48">
        <f>R7/$S$2</f>
        <v>8.56</v>
      </c>
      <c r="T7" s="53">
        <f>R7/$R$9</f>
        <v>3.3725572599285561E-2</v>
      </c>
    </row>
    <row r="8" spans="1:20" x14ac:dyDescent="0.25">
      <c r="B8" s="45">
        <v>2</v>
      </c>
      <c r="C8" s="45">
        <v>13</v>
      </c>
      <c r="D8" t="s">
        <v>3421</v>
      </c>
      <c r="E8" t="s">
        <v>3480</v>
      </c>
      <c r="F8" t="s">
        <v>3661</v>
      </c>
      <c r="G8">
        <v>713</v>
      </c>
      <c r="H8" s="45">
        <v>2</v>
      </c>
      <c r="I8" t="s">
        <v>3569</v>
      </c>
      <c r="J8" t="s">
        <v>3494</v>
      </c>
      <c r="K8" s="45">
        <v>1</v>
      </c>
      <c r="L8" s="51" t="str">
        <f t="shared" si="0"/>
        <v>2024-05-24</v>
      </c>
      <c r="M8" s="52">
        <f t="shared" si="3"/>
        <v>45436</v>
      </c>
      <c r="N8" s="51" t="str">
        <f t="shared" si="1"/>
        <v>15:30</v>
      </c>
      <c r="O8" s="53">
        <f t="shared" si="2"/>
        <v>2.6682478505781204E-3</v>
      </c>
      <c r="P8" s="53"/>
      <c r="Q8" s="48" t="s">
        <v>4476</v>
      </c>
      <c r="R8" s="48">
        <f>SUM(K:K)</f>
        <v>1724</v>
      </c>
      <c r="S8" s="48">
        <f>R8/$S$2</f>
        <v>22.986666666666668</v>
      </c>
      <c r="T8" s="53">
        <f>R8/$R$9</f>
        <v>9.0565244799327593E-2</v>
      </c>
    </row>
    <row r="9" spans="1:20" x14ac:dyDescent="0.25">
      <c r="B9" s="45">
        <v>17</v>
      </c>
      <c r="C9" s="45">
        <v>217</v>
      </c>
      <c r="D9" t="s">
        <v>13</v>
      </c>
      <c r="E9" t="s">
        <v>3472</v>
      </c>
      <c r="F9" t="s">
        <v>3662</v>
      </c>
      <c r="G9">
        <v>12500</v>
      </c>
      <c r="H9" s="45">
        <v>8</v>
      </c>
      <c r="I9" t="s">
        <v>3570</v>
      </c>
      <c r="J9" t="s">
        <v>3495</v>
      </c>
      <c r="K9" s="45">
        <v>121</v>
      </c>
      <c r="L9" s="51" t="str">
        <f t="shared" si="0"/>
        <v>2024-05-22</v>
      </c>
      <c r="M9" s="52">
        <f t="shared" si="3"/>
        <v>45434</v>
      </c>
      <c r="N9" s="51" t="str">
        <f t="shared" si="1"/>
        <v>14:18</v>
      </c>
      <c r="O9" s="53">
        <f t="shared" si="2"/>
        <v>5.3809664986658762E-2</v>
      </c>
      <c r="P9" s="53"/>
      <c r="R9" s="48">
        <f>SUM(R5:R8)</f>
        <v>19036</v>
      </c>
      <c r="S9" s="48">
        <f>SUM(S5:S8)</f>
        <v>253.81333333333333</v>
      </c>
    </row>
    <row r="10" spans="1:20" x14ac:dyDescent="0.25">
      <c r="B10" s="45">
        <v>19</v>
      </c>
      <c r="C10" s="45">
        <v>119</v>
      </c>
      <c r="D10" t="s">
        <v>3421</v>
      </c>
      <c r="E10" t="s">
        <v>3472</v>
      </c>
      <c r="F10" t="s">
        <v>3663</v>
      </c>
      <c r="G10">
        <v>4582</v>
      </c>
      <c r="H10" s="45">
        <v>5</v>
      </c>
      <c r="I10" t="s">
        <v>3571</v>
      </c>
      <c r="J10" t="s">
        <v>3496</v>
      </c>
      <c r="K10" s="45">
        <v>4</v>
      </c>
      <c r="L10" s="51" t="str">
        <f t="shared" si="0"/>
        <v>2024-05-17</v>
      </c>
      <c r="M10" s="52">
        <f t="shared" si="3"/>
        <v>45429</v>
      </c>
      <c r="N10" s="51" t="str">
        <f t="shared" si="1"/>
        <v>12:27</v>
      </c>
      <c r="O10" s="53">
        <f t="shared" si="2"/>
        <v>2.1790690779721317E-2</v>
      </c>
      <c r="P10" s="53"/>
      <c r="Q10" s="49" t="s">
        <v>4469</v>
      </c>
      <c r="R10" s="49">
        <f>SUM(G2:G23)</f>
        <v>1086537</v>
      </c>
      <c r="S10" s="49">
        <f>R10/S2</f>
        <v>14487.16</v>
      </c>
    </row>
    <row r="11" spans="1:20" x14ac:dyDescent="0.25">
      <c r="B11" s="45">
        <v>8</v>
      </c>
      <c r="C11" s="45">
        <v>44</v>
      </c>
      <c r="D11" t="s">
        <v>3421</v>
      </c>
      <c r="E11" t="s">
        <v>3482</v>
      </c>
      <c r="F11" t="s">
        <v>3664</v>
      </c>
      <c r="G11">
        <v>2605</v>
      </c>
      <c r="H11" s="45">
        <v>0</v>
      </c>
      <c r="I11" t="s">
        <v>3572</v>
      </c>
      <c r="J11" t="s">
        <v>3497</v>
      </c>
      <c r="K11" s="45">
        <v>3</v>
      </c>
      <c r="L11" s="51" t="str">
        <f t="shared" si="0"/>
        <v>2024-05-15</v>
      </c>
      <c r="M11" s="52">
        <f t="shared" si="3"/>
        <v>45427</v>
      </c>
      <c r="N11" s="51" t="str">
        <f t="shared" si="1"/>
        <v>14:35</v>
      </c>
      <c r="O11" s="53">
        <f t="shared" si="2"/>
        <v>8.1529795434331451E-3</v>
      </c>
      <c r="P11" s="53"/>
    </row>
    <row r="12" spans="1:20" x14ac:dyDescent="0.25">
      <c r="B12" s="45">
        <v>11</v>
      </c>
      <c r="C12" s="45">
        <v>186</v>
      </c>
      <c r="D12" t="s">
        <v>13</v>
      </c>
      <c r="E12" t="s">
        <v>3472</v>
      </c>
      <c r="F12" t="s">
        <v>3665</v>
      </c>
      <c r="G12">
        <v>6216</v>
      </c>
      <c r="H12" s="45">
        <v>2</v>
      </c>
      <c r="I12" t="s">
        <v>3573</v>
      </c>
      <c r="J12" t="s">
        <v>3498</v>
      </c>
      <c r="K12" s="45">
        <v>58</v>
      </c>
      <c r="L12" s="51" t="str">
        <f t="shared" si="0"/>
        <v>2024-05-13</v>
      </c>
      <c r="M12" s="52">
        <f t="shared" si="3"/>
        <v>45425</v>
      </c>
      <c r="N12" s="51" t="str">
        <f t="shared" si="1"/>
        <v>13:04</v>
      </c>
      <c r="O12" s="53">
        <f t="shared" si="2"/>
        <v>3.809664986658761E-2</v>
      </c>
      <c r="P12" s="53"/>
    </row>
    <row r="13" spans="1:20" x14ac:dyDescent="0.25">
      <c r="B13" s="45">
        <v>0</v>
      </c>
      <c r="C13" s="45">
        <v>32</v>
      </c>
      <c r="D13" t="s">
        <v>3421</v>
      </c>
      <c r="E13" t="s">
        <v>3480</v>
      </c>
      <c r="F13" t="s">
        <v>3666</v>
      </c>
      <c r="G13">
        <v>836</v>
      </c>
      <c r="H13" s="45">
        <v>0</v>
      </c>
      <c r="I13" t="s">
        <v>3574</v>
      </c>
      <c r="J13" t="s">
        <v>3499</v>
      </c>
      <c r="K13" s="45">
        <v>1</v>
      </c>
      <c r="L13" s="51" t="str">
        <f t="shared" si="0"/>
        <v>2024-05-10</v>
      </c>
      <c r="M13" s="52">
        <f t="shared" si="3"/>
        <v>45422</v>
      </c>
      <c r="N13" s="51" t="str">
        <f t="shared" si="1"/>
        <v>11:42</v>
      </c>
      <c r="O13" s="53">
        <f t="shared" si="2"/>
        <v>4.8917877260598874E-3</v>
      </c>
      <c r="P13" s="53"/>
    </row>
    <row r="14" spans="1:20" x14ac:dyDescent="0.25">
      <c r="B14" s="45">
        <v>0</v>
      </c>
      <c r="C14" s="45">
        <v>21</v>
      </c>
      <c r="D14" t="s">
        <v>3421</v>
      </c>
      <c r="E14" t="s">
        <v>3472</v>
      </c>
      <c r="F14" t="s">
        <v>3667</v>
      </c>
      <c r="G14">
        <v>948</v>
      </c>
      <c r="H14" s="45">
        <v>0</v>
      </c>
      <c r="I14" t="s">
        <v>3575</v>
      </c>
      <c r="J14" t="s">
        <v>3500</v>
      </c>
      <c r="K14" s="45">
        <v>1</v>
      </c>
      <c r="L14" s="51" t="str">
        <f t="shared" si="0"/>
        <v>2024-05-06</v>
      </c>
      <c r="M14" s="52">
        <f t="shared" si="3"/>
        <v>45418</v>
      </c>
      <c r="N14" s="51" t="str">
        <f t="shared" si="1"/>
        <v>11:59</v>
      </c>
      <c r="O14" s="53">
        <f t="shared" si="2"/>
        <v>3.2611918173732581E-3</v>
      </c>
      <c r="P14" s="53"/>
    </row>
    <row r="15" spans="1:20" x14ac:dyDescent="0.25">
      <c r="B15" s="45">
        <v>0</v>
      </c>
      <c r="C15" s="45">
        <v>9</v>
      </c>
      <c r="D15" t="s">
        <v>3421</v>
      </c>
      <c r="E15" t="s">
        <v>3480</v>
      </c>
      <c r="F15" t="s">
        <v>3668</v>
      </c>
      <c r="G15">
        <v>386</v>
      </c>
      <c r="H15" s="45">
        <v>0</v>
      </c>
      <c r="I15" t="s">
        <v>3576</v>
      </c>
      <c r="J15" t="s">
        <v>3501</v>
      </c>
      <c r="K15" s="45">
        <v>0</v>
      </c>
      <c r="L15" s="51" t="str">
        <f t="shared" si="0"/>
        <v>2024-05-02</v>
      </c>
      <c r="M15" s="52">
        <f t="shared" si="3"/>
        <v>45414</v>
      </c>
      <c r="N15" s="51" t="str">
        <f t="shared" si="1"/>
        <v>10:10</v>
      </c>
      <c r="O15" s="53">
        <f t="shared" si="2"/>
        <v>1.3341239252890602E-3</v>
      </c>
      <c r="P15" s="53"/>
    </row>
    <row r="16" spans="1:20" x14ac:dyDescent="0.25">
      <c r="B16" s="45">
        <v>6</v>
      </c>
      <c r="C16" s="45">
        <v>404</v>
      </c>
      <c r="D16" t="s">
        <v>3421</v>
      </c>
      <c r="E16" t="s">
        <v>3480</v>
      </c>
      <c r="F16" t="s">
        <v>3669</v>
      </c>
      <c r="G16">
        <v>257200</v>
      </c>
      <c r="H16" s="45">
        <v>11</v>
      </c>
      <c r="I16" t="s">
        <v>3577</v>
      </c>
      <c r="J16" t="s">
        <v>3502</v>
      </c>
      <c r="K16" s="45">
        <v>36</v>
      </c>
      <c r="L16" s="51" t="str">
        <f t="shared" si="0"/>
        <v>2024-04-30</v>
      </c>
      <c r="M16" s="52">
        <f t="shared" si="3"/>
        <v>45412</v>
      </c>
      <c r="N16" s="51" t="str">
        <f t="shared" si="1"/>
        <v>09:57</v>
      </c>
      <c r="O16" s="53">
        <f t="shared" si="2"/>
        <v>6.7743848206344506E-2</v>
      </c>
      <c r="P16" s="53"/>
    </row>
    <row r="17" spans="2:16" x14ac:dyDescent="0.25">
      <c r="B17" s="45">
        <v>7</v>
      </c>
      <c r="C17" s="45">
        <v>61</v>
      </c>
      <c r="D17" t="s">
        <v>3421</v>
      </c>
      <c r="E17" t="s">
        <v>3472</v>
      </c>
      <c r="F17" t="s">
        <v>3670</v>
      </c>
      <c r="G17">
        <v>1277</v>
      </c>
      <c r="H17" s="45">
        <v>0</v>
      </c>
      <c r="I17" t="s">
        <v>3578</v>
      </c>
      <c r="J17" t="s">
        <v>3503</v>
      </c>
      <c r="K17" s="45">
        <v>4</v>
      </c>
      <c r="L17" s="51" t="str">
        <f t="shared" si="0"/>
        <v>2024-04-29</v>
      </c>
      <c r="M17" s="52">
        <f t="shared" si="3"/>
        <v>45411</v>
      </c>
      <c r="N17" s="51" t="str">
        <f t="shared" si="1"/>
        <v>10:28</v>
      </c>
      <c r="O17" s="53">
        <f t="shared" si="2"/>
        <v>1.0672991402312482E-2</v>
      </c>
      <c r="P17" s="53"/>
    </row>
    <row r="18" spans="2:16" x14ac:dyDescent="0.25">
      <c r="B18" s="45">
        <v>2</v>
      </c>
      <c r="C18" s="45">
        <v>24</v>
      </c>
      <c r="D18" t="s">
        <v>3421</v>
      </c>
      <c r="E18" t="s">
        <v>3639</v>
      </c>
      <c r="F18" t="s">
        <v>3671</v>
      </c>
      <c r="G18">
        <v>3474</v>
      </c>
      <c r="H18" s="45">
        <v>3</v>
      </c>
      <c r="I18" t="s">
        <v>3579</v>
      </c>
      <c r="J18" t="s">
        <v>3504</v>
      </c>
      <c r="K18" s="45">
        <v>2</v>
      </c>
      <c r="L18" s="51" t="str">
        <f t="shared" si="0"/>
        <v>2024-04-26</v>
      </c>
      <c r="M18" s="52">
        <f t="shared" si="3"/>
        <v>45408</v>
      </c>
      <c r="N18" s="51" t="str">
        <f t="shared" si="1"/>
        <v>08:55</v>
      </c>
      <c r="O18" s="53">
        <f t="shared" si="2"/>
        <v>4.5953157426623188E-3</v>
      </c>
      <c r="P18" s="53"/>
    </row>
    <row r="19" spans="2:16" x14ac:dyDescent="0.25">
      <c r="B19" s="45">
        <v>0</v>
      </c>
      <c r="C19" s="45">
        <v>35</v>
      </c>
      <c r="D19" t="s">
        <v>3421</v>
      </c>
      <c r="E19" t="s">
        <v>3480</v>
      </c>
      <c r="F19" t="s">
        <v>3672</v>
      </c>
      <c r="G19">
        <v>932</v>
      </c>
      <c r="H19" s="45">
        <v>0</v>
      </c>
      <c r="I19" t="s">
        <v>3580</v>
      </c>
      <c r="J19" t="s">
        <v>3505</v>
      </c>
      <c r="K19" s="45">
        <v>2</v>
      </c>
      <c r="L19" s="51" t="str">
        <f t="shared" si="0"/>
        <v>2024-04-24</v>
      </c>
      <c r="M19" s="52">
        <f t="shared" si="3"/>
        <v>45406</v>
      </c>
      <c r="N19" s="51" t="str">
        <f t="shared" si="1"/>
        <v>13:49</v>
      </c>
      <c r="O19" s="53">
        <f t="shared" si="2"/>
        <v>5.4847316928550256E-3</v>
      </c>
      <c r="P19" s="53"/>
    </row>
    <row r="20" spans="2:16" x14ac:dyDescent="0.25">
      <c r="B20" s="45">
        <v>18</v>
      </c>
      <c r="C20" s="45">
        <v>108</v>
      </c>
      <c r="D20" t="s">
        <v>3421</v>
      </c>
      <c r="E20" t="s">
        <v>3640</v>
      </c>
      <c r="F20" t="s">
        <v>3673</v>
      </c>
      <c r="G20">
        <v>6882</v>
      </c>
      <c r="H20" s="45">
        <v>3</v>
      </c>
      <c r="I20" t="s">
        <v>3581</v>
      </c>
      <c r="J20" t="s">
        <v>3506</v>
      </c>
      <c r="K20" s="45">
        <v>2</v>
      </c>
      <c r="L20" s="51" t="str">
        <f t="shared" si="0"/>
        <v>2024-04-19</v>
      </c>
      <c r="M20" s="52">
        <f t="shared" si="3"/>
        <v>45401</v>
      </c>
      <c r="N20" s="51" t="str">
        <f t="shared" si="1"/>
        <v>09:42</v>
      </c>
      <c r="O20" s="53">
        <f t="shared" si="2"/>
        <v>1.9418914912540764E-2</v>
      </c>
      <c r="P20" s="53"/>
    </row>
    <row r="21" spans="2:16" x14ac:dyDescent="0.25">
      <c r="B21" s="45">
        <v>40</v>
      </c>
      <c r="C21" s="45">
        <v>486</v>
      </c>
      <c r="D21" t="s">
        <v>3421</v>
      </c>
      <c r="E21" t="s">
        <v>3480</v>
      </c>
      <c r="F21" t="s">
        <v>3674</v>
      </c>
      <c r="G21">
        <v>654600</v>
      </c>
      <c r="H21" s="45">
        <v>15</v>
      </c>
      <c r="I21" t="s">
        <v>3582</v>
      </c>
      <c r="J21" t="s">
        <v>3507</v>
      </c>
      <c r="K21" s="45">
        <v>69</v>
      </c>
      <c r="L21" s="51" t="str">
        <f t="shared" si="0"/>
        <v>2024-04-16</v>
      </c>
      <c r="M21" s="52">
        <f t="shared" si="3"/>
        <v>45398</v>
      </c>
      <c r="N21" s="51" t="str">
        <f t="shared" si="1"/>
        <v>13:33</v>
      </c>
      <c r="O21" s="53">
        <f t="shared" si="2"/>
        <v>9.042395493625853E-2</v>
      </c>
      <c r="P21" s="53"/>
    </row>
    <row r="22" spans="2:16" x14ac:dyDescent="0.25">
      <c r="B22" s="45">
        <v>0</v>
      </c>
      <c r="C22" s="45">
        <v>46</v>
      </c>
      <c r="D22" t="s">
        <v>3421</v>
      </c>
      <c r="E22" t="s">
        <v>3641</v>
      </c>
      <c r="F22" t="s">
        <v>3675</v>
      </c>
      <c r="G22">
        <v>1151</v>
      </c>
      <c r="H22" s="45">
        <v>2</v>
      </c>
      <c r="I22" t="s">
        <v>3583</v>
      </c>
      <c r="J22" t="s">
        <v>3508</v>
      </c>
      <c r="K22" s="45">
        <v>1</v>
      </c>
      <c r="L22" s="51" t="str">
        <f t="shared" si="0"/>
        <v>2024-04-16</v>
      </c>
      <c r="M22" s="52">
        <f t="shared" si="3"/>
        <v>45398</v>
      </c>
      <c r="N22" s="51" t="str">
        <f t="shared" si="1"/>
        <v>10:38</v>
      </c>
      <c r="O22" s="53">
        <f t="shared" si="2"/>
        <v>7.2635635932404392E-3</v>
      </c>
      <c r="P22" s="53"/>
    </row>
    <row r="23" spans="2:16" x14ac:dyDescent="0.25">
      <c r="B23" s="45">
        <v>8</v>
      </c>
      <c r="C23" s="45">
        <v>36</v>
      </c>
      <c r="D23" t="s">
        <v>3421</v>
      </c>
      <c r="E23" t="s">
        <v>3480</v>
      </c>
      <c r="F23" t="s">
        <v>3676</v>
      </c>
      <c r="G23">
        <v>1590</v>
      </c>
      <c r="H23" s="45">
        <v>0</v>
      </c>
      <c r="I23" t="s">
        <v>3584</v>
      </c>
      <c r="J23" t="s">
        <v>3509</v>
      </c>
      <c r="K23" s="45">
        <v>1</v>
      </c>
      <c r="L23" s="51" t="str">
        <f t="shared" si="0"/>
        <v>2024-04-15</v>
      </c>
      <c r="M23" s="52">
        <f t="shared" si="3"/>
        <v>45397</v>
      </c>
      <c r="N23" s="51" t="str">
        <f t="shared" si="1"/>
        <v>15:33</v>
      </c>
      <c r="O23" s="53">
        <f t="shared" si="2"/>
        <v>6.670619626445301E-3</v>
      </c>
      <c r="P23" s="53"/>
    </row>
    <row r="24" spans="2:16" x14ac:dyDescent="0.25">
      <c r="B24" s="45">
        <v>4</v>
      </c>
      <c r="C24" s="45">
        <v>34</v>
      </c>
      <c r="D24" t="s">
        <v>3421</v>
      </c>
      <c r="E24" t="s">
        <v>3480</v>
      </c>
      <c r="F24" t="s">
        <v>3677</v>
      </c>
      <c r="G24">
        <v>1642</v>
      </c>
      <c r="H24" s="45">
        <v>0</v>
      </c>
      <c r="I24" t="s">
        <v>3585</v>
      </c>
      <c r="J24" t="s">
        <v>3510</v>
      </c>
      <c r="K24" s="45">
        <v>0</v>
      </c>
      <c r="L24" s="51" t="str">
        <f t="shared" ref="L24:L76" si="4">LEFT(J24,10)</f>
        <v>2024-04-11</v>
      </c>
      <c r="M24" s="52">
        <f t="shared" si="3"/>
        <v>45393</v>
      </c>
      <c r="N24" s="51" t="str">
        <f t="shared" ref="N24:N76" si="5">MID(J24,12,5)</f>
        <v>15:35</v>
      </c>
      <c r="O24" s="53">
        <f t="shared" ref="O24:O76" si="6">(B24+C24+H24+K24)/$Q$2</f>
        <v>5.6329676845538095E-3</v>
      </c>
    </row>
    <row r="25" spans="2:16" x14ac:dyDescent="0.25">
      <c r="B25" s="45">
        <v>25</v>
      </c>
      <c r="C25" s="45">
        <v>255</v>
      </c>
      <c r="D25" t="s">
        <v>3421</v>
      </c>
      <c r="E25" t="s">
        <v>3642</v>
      </c>
      <c r="F25" t="s">
        <v>3678</v>
      </c>
      <c r="G25">
        <v>458800</v>
      </c>
      <c r="H25" s="45">
        <v>7</v>
      </c>
      <c r="I25" t="s">
        <v>3586</v>
      </c>
      <c r="J25" t="s">
        <v>3511</v>
      </c>
      <c r="K25" s="45">
        <v>49</v>
      </c>
      <c r="L25" s="51" t="str">
        <f t="shared" si="4"/>
        <v>2024-04-10</v>
      </c>
      <c r="M25" s="52">
        <f t="shared" si="3"/>
        <v>45392</v>
      </c>
      <c r="N25" s="51" t="str">
        <f t="shared" si="5"/>
        <v>14:22</v>
      </c>
      <c r="O25" s="53">
        <f t="shared" si="6"/>
        <v>4.9807293210791581E-2</v>
      </c>
    </row>
    <row r="26" spans="2:16" x14ac:dyDescent="0.25">
      <c r="B26" s="45">
        <v>2</v>
      </c>
      <c r="C26" s="45">
        <v>27</v>
      </c>
      <c r="D26" t="s">
        <v>3421</v>
      </c>
      <c r="E26" t="s">
        <v>3480</v>
      </c>
      <c r="F26" t="s">
        <v>3679</v>
      </c>
      <c r="G26">
        <v>1529</v>
      </c>
      <c r="H26" s="45">
        <v>1</v>
      </c>
      <c r="I26" t="s">
        <v>3587</v>
      </c>
      <c r="J26" t="s">
        <v>3512</v>
      </c>
      <c r="K26" s="45">
        <v>1</v>
      </c>
      <c r="L26" s="51" t="str">
        <f t="shared" si="4"/>
        <v>2024-04-08</v>
      </c>
      <c r="M26" s="52">
        <f t="shared" si="3"/>
        <v>45390</v>
      </c>
      <c r="N26" s="51" t="str">
        <f t="shared" si="5"/>
        <v>13:15</v>
      </c>
      <c r="O26" s="53">
        <f t="shared" si="6"/>
        <v>4.5953157426623188E-3</v>
      </c>
    </row>
    <row r="27" spans="2:16" x14ac:dyDescent="0.25">
      <c r="B27" s="45">
        <v>12</v>
      </c>
      <c r="C27" s="45">
        <v>53</v>
      </c>
      <c r="D27" t="s">
        <v>3421</v>
      </c>
      <c r="E27" t="s">
        <v>3480</v>
      </c>
      <c r="F27" t="s">
        <v>3680</v>
      </c>
      <c r="G27">
        <v>2247</v>
      </c>
      <c r="H27" s="45">
        <v>0</v>
      </c>
      <c r="I27" t="s">
        <v>3588</v>
      </c>
      <c r="J27" t="s">
        <v>3513</v>
      </c>
      <c r="K27" s="45">
        <v>1</v>
      </c>
      <c r="L27" s="51" t="str">
        <f t="shared" si="4"/>
        <v>2024-04-05</v>
      </c>
      <c r="M27" s="52">
        <f t="shared" si="3"/>
        <v>45387</v>
      </c>
      <c r="N27" s="51" t="str">
        <f t="shared" si="5"/>
        <v>10:06</v>
      </c>
      <c r="O27" s="53">
        <f t="shared" si="6"/>
        <v>9.7835754521197749E-3</v>
      </c>
    </row>
    <row r="28" spans="2:16" x14ac:dyDescent="0.25">
      <c r="B28" s="45">
        <v>6</v>
      </c>
      <c r="C28" s="45">
        <v>86</v>
      </c>
      <c r="D28" t="s">
        <v>3421</v>
      </c>
      <c r="E28" t="s">
        <v>3480</v>
      </c>
      <c r="F28" t="s">
        <v>3681</v>
      </c>
      <c r="G28">
        <v>4782</v>
      </c>
      <c r="H28" s="45">
        <v>5</v>
      </c>
      <c r="I28" t="s">
        <v>3589</v>
      </c>
      <c r="J28" t="s">
        <v>3514</v>
      </c>
      <c r="K28" s="45">
        <v>2</v>
      </c>
      <c r="L28" s="51" t="str">
        <f t="shared" si="4"/>
        <v>2024-04-04</v>
      </c>
      <c r="M28" s="52">
        <f t="shared" si="3"/>
        <v>45386</v>
      </c>
      <c r="N28" s="51" t="str">
        <f t="shared" si="5"/>
        <v>08:46</v>
      </c>
      <c r="O28" s="53">
        <f t="shared" si="6"/>
        <v>1.4675363178179662E-2</v>
      </c>
    </row>
    <row r="29" spans="2:16" x14ac:dyDescent="0.25">
      <c r="B29" s="45">
        <v>0</v>
      </c>
      <c r="C29" s="45">
        <v>67</v>
      </c>
      <c r="D29" t="s">
        <v>3421</v>
      </c>
      <c r="E29" t="s">
        <v>3480</v>
      </c>
      <c r="F29" t="s">
        <v>3682</v>
      </c>
      <c r="G29">
        <v>3099</v>
      </c>
      <c r="H29" s="45">
        <v>3</v>
      </c>
      <c r="I29" t="s">
        <v>3590</v>
      </c>
      <c r="J29" t="s">
        <v>3515</v>
      </c>
      <c r="K29" s="45">
        <v>2</v>
      </c>
      <c r="L29" s="51" t="str">
        <f t="shared" si="4"/>
        <v>2024-04-01</v>
      </c>
      <c r="M29" s="52">
        <f t="shared" si="3"/>
        <v>45383</v>
      </c>
      <c r="N29" s="51" t="str">
        <f t="shared" si="5"/>
        <v>13:33</v>
      </c>
      <c r="O29" s="53">
        <f t="shared" si="6"/>
        <v>1.0672991402312482E-2</v>
      </c>
    </row>
    <row r="30" spans="2:16" x14ac:dyDescent="0.25">
      <c r="B30" s="45">
        <v>25</v>
      </c>
      <c r="C30" s="45">
        <v>1604</v>
      </c>
      <c r="D30" t="s">
        <v>3421</v>
      </c>
      <c r="E30" t="s">
        <v>3643</v>
      </c>
      <c r="F30" t="s">
        <v>3683</v>
      </c>
      <c r="G30">
        <v>116800</v>
      </c>
      <c r="H30" s="45">
        <v>23</v>
      </c>
      <c r="I30" t="s">
        <v>3591</v>
      </c>
      <c r="J30" t="s">
        <v>3516</v>
      </c>
      <c r="K30" s="45">
        <v>186</v>
      </c>
      <c r="L30" s="51" t="str">
        <f t="shared" si="4"/>
        <v>2024-03-28</v>
      </c>
      <c r="M30" s="52">
        <f t="shared" si="3"/>
        <v>45379</v>
      </c>
      <c r="N30" s="51" t="str">
        <f t="shared" si="5"/>
        <v>11:26</v>
      </c>
      <c r="O30" s="53">
        <f t="shared" si="6"/>
        <v>0.27245775274236583</v>
      </c>
    </row>
    <row r="31" spans="2:16" x14ac:dyDescent="0.25">
      <c r="B31" s="45">
        <v>8</v>
      </c>
      <c r="C31" s="45">
        <v>57</v>
      </c>
      <c r="D31" t="s">
        <v>3421</v>
      </c>
      <c r="E31" t="s">
        <v>3480</v>
      </c>
      <c r="F31" t="s">
        <v>3684</v>
      </c>
      <c r="G31">
        <v>2142</v>
      </c>
      <c r="H31" s="45">
        <v>2</v>
      </c>
      <c r="I31" t="s">
        <v>3592</v>
      </c>
      <c r="J31" t="s">
        <v>3517</v>
      </c>
      <c r="K31" s="45">
        <v>1</v>
      </c>
      <c r="L31" s="51" t="str">
        <f t="shared" si="4"/>
        <v>2024-03-26</v>
      </c>
      <c r="M31" s="52">
        <f t="shared" si="3"/>
        <v>45377</v>
      </c>
      <c r="N31" s="51" t="str">
        <f t="shared" si="5"/>
        <v>11:53</v>
      </c>
      <c r="O31" s="53">
        <f t="shared" si="6"/>
        <v>1.0080047435517344E-2</v>
      </c>
    </row>
    <row r="32" spans="2:16" x14ac:dyDescent="0.25">
      <c r="B32" s="45">
        <v>7</v>
      </c>
      <c r="C32" s="45">
        <v>411</v>
      </c>
      <c r="D32" t="s">
        <v>3421</v>
      </c>
      <c r="E32" t="s">
        <v>3480</v>
      </c>
      <c r="F32" t="s">
        <v>3685</v>
      </c>
      <c r="G32">
        <v>36900</v>
      </c>
      <c r="H32" s="45">
        <v>7</v>
      </c>
      <c r="I32" t="s">
        <v>3593</v>
      </c>
      <c r="J32" t="s">
        <v>3518</v>
      </c>
      <c r="K32" s="45">
        <v>81</v>
      </c>
      <c r="L32" s="51" t="str">
        <f t="shared" si="4"/>
        <v>2024-03-22</v>
      </c>
      <c r="M32" s="52">
        <f t="shared" si="3"/>
        <v>45373</v>
      </c>
      <c r="N32" s="51" t="str">
        <f t="shared" si="5"/>
        <v>12:56</v>
      </c>
      <c r="O32" s="53">
        <f t="shared" si="6"/>
        <v>7.5007411799584936E-2</v>
      </c>
    </row>
    <row r="33" spans="2:15" x14ac:dyDescent="0.25">
      <c r="B33" s="45">
        <v>19</v>
      </c>
      <c r="C33" s="45">
        <v>50</v>
      </c>
      <c r="D33" t="s">
        <v>3421</v>
      </c>
      <c r="E33" t="s">
        <v>3480</v>
      </c>
      <c r="F33" t="s">
        <v>3686</v>
      </c>
      <c r="G33">
        <v>2508</v>
      </c>
      <c r="H33" s="45">
        <v>0</v>
      </c>
      <c r="I33" t="s">
        <v>3594</v>
      </c>
      <c r="J33" t="s">
        <v>3519</v>
      </c>
      <c r="K33" s="45">
        <v>6</v>
      </c>
      <c r="L33" s="51" t="str">
        <f t="shared" si="4"/>
        <v>2024-03-20</v>
      </c>
      <c r="M33" s="52">
        <f t="shared" si="3"/>
        <v>45371</v>
      </c>
      <c r="N33" s="51" t="str">
        <f t="shared" si="5"/>
        <v>14:48</v>
      </c>
      <c r="O33" s="53">
        <f t="shared" si="6"/>
        <v>1.1117699377408835E-2</v>
      </c>
    </row>
    <row r="34" spans="2:15" x14ac:dyDescent="0.25">
      <c r="B34" s="45">
        <v>30</v>
      </c>
      <c r="C34" s="45">
        <v>1892</v>
      </c>
      <c r="D34" t="s">
        <v>3421</v>
      </c>
      <c r="E34" t="s">
        <v>3480</v>
      </c>
      <c r="F34" t="s">
        <v>3687</v>
      </c>
      <c r="G34">
        <v>83900</v>
      </c>
      <c r="H34" s="45">
        <v>22</v>
      </c>
      <c r="I34" t="s">
        <v>3595</v>
      </c>
      <c r="J34" t="s">
        <v>3520</v>
      </c>
      <c r="K34" s="45">
        <v>263</v>
      </c>
      <c r="L34" s="51" t="str">
        <f t="shared" si="4"/>
        <v>2024-03-18</v>
      </c>
      <c r="M34" s="52">
        <f t="shared" si="3"/>
        <v>45369</v>
      </c>
      <c r="N34" s="51" t="str">
        <f t="shared" si="5"/>
        <v>14:13</v>
      </c>
      <c r="O34" s="53">
        <f t="shared" si="6"/>
        <v>0.32715683367921733</v>
      </c>
    </row>
    <row r="35" spans="2:15" x14ac:dyDescent="0.25">
      <c r="B35" s="45">
        <v>8</v>
      </c>
      <c r="C35" s="45">
        <v>749</v>
      </c>
      <c r="D35" t="s">
        <v>3421</v>
      </c>
      <c r="E35" t="s">
        <v>3480</v>
      </c>
      <c r="F35" t="s">
        <v>3688</v>
      </c>
      <c r="G35">
        <v>28600</v>
      </c>
      <c r="H35" s="45">
        <v>9</v>
      </c>
      <c r="I35" t="s">
        <v>3596</v>
      </c>
      <c r="J35" t="s">
        <v>3521</v>
      </c>
      <c r="K35" s="45">
        <v>112</v>
      </c>
      <c r="L35" s="51" t="str">
        <f t="shared" si="4"/>
        <v>2024-03-14</v>
      </c>
      <c r="M35" s="52">
        <f t="shared" si="3"/>
        <v>45365</v>
      </c>
      <c r="N35" s="51" t="str">
        <f t="shared" si="5"/>
        <v>10:35</v>
      </c>
      <c r="O35" s="53">
        <f t="shared" si="6"/>
        <v>0.13015120071153277</v>
      </c>
    </row>
    <row r="36" spans="2:15" x14ac:dyDescent="0.25">
      <c r="B36" s="45">
        <v>0</v>
      </c>
      <c r="C36" s="45">
        <v>39</v>
      </c>
      <c r="D36" t="s">
        <v>3421</v>
      </c>
      <c r="E36" t="s">
        <v>3644</v>
      </c>
      <c r="F36" t="s">
        <v>3689</v>
      </c>
      <c r="G36">
        <v>1167</v>
      </c>
      <c r="H36" s="45">
        <v>1</v>
      </c>
      <c r="I36" t="s">
        <v>3597</v>
      </c>
      <c r="J36" t="s">
        <v>3522</v>
      </c>
      <c r="K36" s="45">
        <v>3</v>
      </c>
      <c r="L36" s="51" t="str">
        <f t="shared" si="4"/>
        <v>2024-03-13</v>
      </c>
      <c r="M36" s="52">
        <f t="shared" si="3"/>
        <v>45364</v>
      </c>
      <c r="N36" s="51" t="str">
        <f t="shared" si="5"/>
        <v>14:32</v>
      </c>
      <c r="O36" s="53">
        <f t="shared" si="6"/>
        <v>6.3741476430477324E-3</v>
      </c>
    </row>
    <row r="37" spans="2:15" x14ac:dyDescent="0.25">
      <c r="B37" s="45">
        <v>0</v>
      </c>
      <c r="C37" s="45">
        <v>139</v>
      </c>
      <c r="D37" t="s">
        <v>3421</v>
      </c>
      <c r="E37" t="s">
        <v>3645</v>
      </c>
      <c r="F37" t="s">
        <v>3690</v>
      </c>
      <c r="G37">
        <v>351600</v>
      </c>
      <c r="H37" s="45">
        <v>9</v>
      </c>
      <c r="I37" t="s">
        <v>3598</v>
      </c>
      <c r="J37" t="s">
        <v>3523</v>
      </c>
      <c r="K37" s="45">
        <v>5</v>
      </c>
      <c r="L37" s="51" t="str">
        <f t="shared" si="4"/>
        <v>2024-03-11</v>
      </c>
      <c r="M37" s="52">
        <f t="shared" si="3"/>
        <v>45362</v>
      </c>
      <c r="N37" s="51" t="str">
        <f t="shared" si="5"/>
        <v>12:55</v>
      </c>
      <c r="O37" s="53">
        <f t="shared" si="6"/>
        <v>2.2680106729914024E-2</v>
      </c>
    </row>
    <row r="38" spans="2:15" x14ac:dyDescent="0.25">
      <c r="B38" s="45">
        <v>0</v>
      </c>
      <c r="C38" s="45">
        <v>21</v>
      </c>
      <c r="D38" t="s">
        <v>3421</v>
      </c>
      <c r="E38" t="s">
        <v>3480</v>
      </c>
      <c r="F38" t="s">
        <v>3691</v>
      </c>
      <c r="G38">
        <v>963</v>
      </c>
      <c r="H38" s="45">
        <v>1</v>
      </c>
      <c r="I38" t="s">
        <v>3599</v>
      </c>
      <c r="J38" t="s">
        <v>3524</v>
      </c>
      <c r="K38" s="45">
        <v>0</v>
      </c>
      <c r="L38" s="51" t="str">
        <f t="shared" si="4"/>
        <v>2024-03-08</v>
      </c>
      <c r="M38" s="52">
        <f t="shared" si="3"/>
        <v>45359</v>
      </c>
      <c r="N38" s="51" t="str">
        <f t="shared" si="5"/>
        <v>15:00</v>
      </c>
      <c r="O38" s="53">
        <f t="shared" si="6"/>
        <v>3.2611918173732581E-3</v>
      </c>
    </row>
    <row r="39" spans="2:15" x14ac:dyDescent="0.25">
      <c r="B39" s="45">
        <v>2</v>
      </c>
      <c r="C39" s="45">
        <v>40</v>
      </c>
      <c r="D39" t="s">
        <v>3421</v>
      </c>
      <c r="E39" t="s">
        <v>3472</v>
      </c>
      <c r="F39" t="s">
        <v>3692</v>
      </c>
      <c r="G39">
        <v>1375</v>
      </c>
      <c r="H39" s="45">
        <v>0</v>
      </c>
      <c r="I39" t="s">
        <v>3600</v>
      </c>
      <c r="J39" t="s">
        <v>3525</v>
      </c>
      <c r="K39" s="45">
        <v>2</v>
      </c>
      <c r="L39" s="51" t="str">
        <f t="shared" si="4"/>
        <v>2024-03-06</v>
      </c>
      <c r="M39" s="52">
        <f t="shared" si="3"/>
        <v>45357</v>
      </c>
      <c r="N39" s="51" t="str">
        <f t="shared" si="5"/>
        <v>11:59</v>
      </c>
      <c r="O39" s="53">
        <f t="shared" si="6"/>
        <v>6.5223836347465163E-3</v>
      </c>
    </row>
    <row r="40" spans="2:15" x14ac:dyDescent="0.25">
      <c r="B40" s="45">
        <v>24</v>
      </c>
      <c r="C40" s="45">
        <v>157</v>
      </c>
      <c r="D40" t="s">
        <v>3421</v>
      </c>
      <c r="E40" t="s">
        <v>3646</v>
      </c>
      <c r="F40" t="s">
        <v>3693</v>
      </c>
      <c r="G40">
        <v>426400</v>
      </c>
      <c r="H40" s="45">
        <v>4</v>
      </c>
      <c r="I40" t="s">
        <v>3601</v>
      </c>
      <c r="J40" t="s">
        <v>3526</v>
      </c>
      <c r="K40" s="45">
        <v>2</v>
      </c>
      <c r="L40" s="51" t="str">
        <f t="shared" si="4"/>
        <v>2024-03-04</v>
      </c>
      <c r="M40" s="52">
        <f t="shared" si="3"/>
        <v>45355</v>
      </c>
      <c r="N40" s="51" t="str">
        <f t="shared" si="5"/>
        <v>09:57</v>
      </c>
      <c r="O40" s="53">
        <f t="shared" si="6"/>
        <v>2.7720130447672697E-2</v>
      </c>
    </row>
    <row r="41" spans="2:15" x14ac:dyDescent="0.25">
      <c r="B41" s="45">
        <v>18</v>
      </c>
      <c r="C41" s="45">
        <v>1933</v>
      </c>
      <c r="D41" t="s">
        <v>13</v>
      </c>
      <c r="E41" t="s">
        <v>3647</v>
      </c>
      <c r="F41" t="s">
        <v>3694</v>
      </c>
      <c r="G41">
        <v>38900</v>
      </c>
      <c r="H41" s="45">
        <v>173</v>
      </c>
      <c r="I41" t="s">
        <v>3602</v>
      </c>
      <c r="J41" t="s">
        <v>3527</v>
      </c>
      <c r="K41" s="45">
        <v>99</v>
      </c>
      <c r="L41" s="51" t="str">
        <f t="shared" si="4"/>
        <v>2024-03-01</v>
      </c>
      <c r="M41" s="52">
        <f t="shared" si="3"/>
        <v>45352</v>
      </c>
      <c r="N41" s="51" t="str">
        <f t="shared" si="5"/>
        <v>12:55</v>
      </c>
      <c r="O41" s="53">
        <f t="shared" si="6"/>
        <v>0.32952860954639784</v>
      </c>
    </row>
    <row r="42" spans="2:15" x14ac:dyDescent="0.25">
      <c r="B42" s="45">
        <v>10</v>
      </c>
      <c r="C42" s="45">
        <v>76</v>
      </c>
      <c r="D42" t="s">
        <v>3421</v>
      </c>
      <c r="E42" t="s">
        <v>3480</v>
      </c>
      <c r="F42" t="s">
        <v>3695</v>
      </c>
      <c r="G42">
        <v>4647</v>
      </c>
      <c r="H42" s="45">
        <v>4</v>
      </c>
      <c r="I42" t="s">
        <v>3603</v>
      </c>
      <c r="J42" t="s">
        <v>3528</v>
      </c>
      <c r="K42" s="45">
        <v>6</v>
      </c>
      <c r="L42" s="51" t="str">
        <f t="shared" si="4"/>
        <v>2024-02-28</v>
      </c>
      <c r="M42" s="52">
        <f t="shared" si="3"/>
        <v>45350</v>
      </c>
      <c r="N42" s="51" t="str">
        <f t="shared" si="5"/>
        <v>14:03</v>
      </c>
      <c r="O42" s="53">
        <f t="shared" si="6"/>
        <v>1.4230655203083309E-2</v>
      </c>
    </row>
    <row r="43" spans="2:15" x14ac:dyDescent="0.25">
      <c r="B43" s="45">
        <v>31</v>
      </c>
      <c r="C43" s="45">
        <v>726</v>
      </c>
      <c r="D43" t="s">
        <v>13</v>
      </c>
      <c r="E43" t="s">
        <v>3647</v>
      </c>
      <c r="F43" t="s">
        <v>3696</v>
      </c>
      <c r="G43">
        <v>27700</v>
      </c>
      <c r="H43" s="45">
        <v>123</v>
      </c>
      <c r="I43" t="s">
        <v>3604</v>
      </c>
      <c r="J43" t="s">
        <v>3529</v>
      </c>
      <c r="K43" s="45">
        <v>77</v>
      </c>
      <c r="L43" s="51" t="str">
        <f t="shared" si="4"/>
        <v>2024-02-27</v>
      </c>
      <c r="M43" s="52">
        <f t="shared" si="3"/>
        <v>45349</v>
      </c>
      <c r="N43" s="51" t="str">
        <f t="shared" si="5"/>
        <v>13:10</v>
      </c>
      <c r="O43" s="53">
        <f t="shared" si="6"/>
        <v>0.14186184405573674</v>
      </c>
    </row>
    <row r="44" spans="2:15" x14ac:dyDescent="0.25">
      <c r="B44" s="45">
        <v>4</v>
      </c>
      <c r="C44" s="45">
        <v>49</v>
      </c>
      <c r="D44" t="s">
        <v>3421</v>
      </c>
      <c r="E44" t="s">
        <v>3480</v>
      </c>
      <c r="F44" t="s">
        <v>3697</v>
      </c>
      <c r="G44">
        <v>2539</v>
      </c>
      <c r="H44" s="45">
        <v>0</v>
      </c>
      <c r="I44" t="s">
        <v>3605</v>
      </c>
      <c r="J44" t="s">
        <v>3530</v>
      </c>
      <c r="K44" s="45">
        <v>1</v>
      </c>
      <c r="L44" s="51" t="str">
        <f t="shared" si="4"/>
        <v>2024-02-26</v>
      </c>
      <c r="M44" s="52">
        <f t="shared" si="3"/>
        <v>45348</v>
      </c>
      <c r="N44" s="51" t="str">
        <f t="shared" si="5"/>
        <v>14:15</v>
      </c>
      <c r="O44" s="53">
        <f t="shared" si="6"/>
        <v>8.0047435517343613E-3</v>
      </c>
    </row>
    <row r="45" spans="2:15" x14ac:dyDescent="0.25">
      <c r="B45" s="45">
        <v>10</v>
      </c>
      <c r="C45" s="45">
        <v>182</v>
      </c>
      <c r="D45" t="s">
        <v>3421</v>
      </c>
      <c r="E45" t="s">
        <v>3480</v>
      </c>
      <c r="F45" t="s">
        <v>3698</v>
      </c>
      <c r="G45">
        <v>205800</v>
      </c>
      <c r="H45" s="45">
        <v>8</v>
      </c>
      <c r="I45" t="s">
        <v>3606</v>
      </c>
      <c r="J45" t="s">
        <v>3531</v>
      </c>
      <c r="K45" s="45">
        <v>4</v>
      </c>
      <c r="L45" s="51" t="str">
        <f t="shared" si="4"/>
        <v>2024-02-23</v>
      </c>
      <c r="M45" s="52">
        <f t="shared" si="3"/>
        <v>45345</v>
      </c>
      <c r="N45" s="51" t="str">
        <f t="shared" si="5"/>
        <v>10:54</v>
      </c>
      <c r="O45" s="53">
        <f t="shared" si="6"/>
        <v>3.0240142306552031E-2</v>
      </c>
    </row>
    <row r="46" spans="2:15" x14ac:dyDescent="0.25">
      <c r="B46" s="45">
        <v>23</v>
      </c>
      <c r="C46" s="45">
        <v>59</v>
      </c>
      <c r="D46" t="s">
        <v>3421</v>
      </c>
      <c r="E46" t="s">
        <v>3472</v>
      </c>
      <c r="F46" t="s">
        <v>3699</v>
      </c>
      <c r="G46">
        <v>2350</v>
      </c>
      <c r="H46" s="45">
        <v>0</v>
      </c>
      <c r="I46" t="s">
        <v>3607</v>
      </c>
      <c r="J46" t="s">
        <v>3532</v>
      </c>
      <c r="K46" s="45">
        <v>5</v>
      </c>
      <c r="L46" s="51" t="str">
        <f t="shared" si="4"/>
        <v>2024-02-22</v>
      </c>
      <c r="M46" s="52">
        <f t="shared" si="3"/>
        <v>45344</v>
      </c>
      <c r="N46" s="51" t="str">
        <f t="shared" si="5"/>
        <v>11:00</v>
      </c>
      <c r="O46" s="53">
        <f t="shared" si="6"/>
        <v>1.2896531277794249E-2</v>
      </c>
    </row>
    <row r="47" spans="2:15" x14ac:dyDescent="0.25">
      <c r="B47" s="45">
        <v>9</v>
      </c>
      <c r="C47" s="45">
        <v>33</v>
      </c>
      <c r="D47" t="s">
        <v>3421</v>
      </c>
      <c r="E47" t="s">
        <v>3480</v>
      </c>
      <c r="F47" t="s">
        <v>3700</v>
      </c>
      <c r="G47">
        <v>3355</v>
      </c>
      <c r="H47" s="45">
        <v>1</v>
      </c>
      <c r="I47" t="s">
        <v>3608</v>
      </c>
      <c r="J47" t="s">
        <v>3533</v>
      </c>
      <c r="K47" s="45">
        <v>2</v>
      </c>
      <c r="L47" s="51" t="str">
        <f t="shared" si="4"/>
        <v>2024-02-21</v>
      </c>
      <c r="M47" s="52">
        <f t="shared" si="3"/>
        <v>45343</v>
      </c>
      <c r="N47" s="51" t="str">
        <f t="shared" si="5"/>
        <v>13:09</v>
      </c>
      <c r="O47" s="53">
        <f t="shared" si="6"/>
        <v>6.670619626445301E-3</v>
      </c>
    </row>
    <row r="48" spans="2:15" x14ac:dyDescent="0.25">
      <c r="B48" s="45">
        <v>20</v>
      </c>
      <c r="C48" s="45">
        <v>36</v>
      </c>
      <c r="D48" t="s">
        <v>3421</v>
      </c>
      <c r="E48" t="s">
        <v>3648</v>
      </c>
      <c r="F48" t="s">
        <v>3701</v>
      </c>
      <c r="G48">
        <v>3343</v>
      </c>
      <c r="H48" s="45">
        <v>1</v>
      </c>
      <c r="I48" t="s">
        <v>3609</v>
      </c>
      <c r="J48" t="s">
        <v>3534</v>
      </c>
      <c r="K48" s="45">
        <v>3</v>
      </c>
      <c r="L48" s="51" t="str">
        <f t="shared" si="4"/>
        <v>2024-02-20</v>
      </c>
      <c r="M48" s="52">
        <f t="shared" si="3"/>
        <v>45342</v>
      </c>
      <c r="N48" s="51" t="str">
        <f t="shared" si="5"/>
        <v>10:02</v>
      </c>
      <c r="O48" s="53">
        <f t="shared" si="6"/>
        <v>8.8941595019270681E-3</v>
      </c>
    </row>
    <row r="49" spans="2:15" x14ac:dyDescent="0.25">
      <c r="B49" s="45">
        <v>0</v>
      </c>
      <c r="C49" s="45">
        <v>18</v>
      </c>
      <c r="D49" t="s">
        <v>3421</v>
      </c>
      <c r="E49" t="s">
        <v>3480</v>
      </c>
      <c r="F49" t="s">
        <v>3702</v>
      </c>
      <c r="G49">
        <v>1187</v>
      </c>
      <c r="H49" s="45">
        <v>0</v>
      </c>
      <c r="I49" t="s">
        <v>3610</v>
      </c>
      <c r="J49" t="s">
        <v>3535</v>
      </c>
      <c r="K49" s="45">
        <v>0</v>
      </c>
      <c r="L49" s="51" t="str">
        <f t="shared" si="4"/>
        <v>2024-02-14</v>
      </c>
      <c r="M49" s="52">
        <f t="shared" si="3"/>
        <v>45336</v>
      </c>
      <c r="N49" s="51" t="str">
        <f t="shared" si="5"/>
        <v>14:21</v>
      </c>
      <c r="O49" s="53">
        <f t="shared" si="6"/>
        <v>2.6682478505781204E-3</v>
      </c>
    </row>
    <row r="50" spans="2:15" x14ac:dyDescent="0.25">
      <c r="B50" s="45">
        <v>13</v>
      </c>
      <c r="C50" s="45">
        <v>188</v>
      </c>
      <c r="D50" t="s">
        <v>3421</v>
      </c>
      <c r="E50" t="s">
        <v>3649</v>
      </c>
      <c r="F50" t="s">
        <v>3703</v>
      </c>
      <c r="G50">
        <v>256800</v>
      </c>
      <c r="H50" s="45">
        <v>1</v>
      </c>
      <c r="I50" t="s">
        <v>3611</v>
      </c>
      <c r="J50" t="s">
        <v>3536</v>
      </c>
      <c r="K50" s="45">
        <v>5</v>
      </c>
      <c r="L50" s="51" t="str">
        <f t="shared" si="4"/>
        <v>2024-02-13</v>
      </c>
      <c r="M50" s="52">
        <f t="shared" si="3"/>
        <v>45335</v>
      </c>
      <c r="N50" s="51" t="str">
        <f t="shared" si="5"/>
        <v>14:11</v>
      </c>
      <c r="O50" s="53">
        <f t="shared" si="6"/>
        <v>3.0684850281648385E-2</v>
      </c>
    </row>
    <row r="51" spans="2:15" x14ac:dyDescent="0.25">
      <c r="B51" s="45">
        <v>0</v>
      </c>
      <c r="C51" s="45">
        <v>45</v>
      </c>
      <c r="D51" t="s">
        <v>3421</v>
      </c>
      <c r="E51" t="s">
        <v>3480</v>
      </c>
      <c r="F51" t="s">
        <v>3704</v>
      </c>
      <c r="G51">
        <v>2023</v>
      </c>
      <c r="H51" s="45">
        <v>0</v>
      </c>
      <c r="I51" t="s">
        <v>3612</v>
      </c>
      <c r="J51" t="s">
        <v>3537</v>
      </c>
      <c r="K51" s="45">
        <v>1</v>
      </c>
      <c r="L51" s="51" t="str">
        <f t="shared" si="4"/>
        <v>2024-02-12</v>
      </c>
      <c r="M51" s="52">
        <f t="shared" si="3"/>
        <v>45334</v>
      </c>
      <c r="N51" s="51" t="str">
        <f t="shared" si="5"/>
        <v>13:53</v>
      </c>
      <c r="O51" s="53">
        <f t="shared" si="6"/>
        <v>6.8188556181440858E-3</v>
      </c>
    </row>
    <row r="52" spans="2:15" x14ac:dyDescent="0.25">
      <c r="B52" s="45">
        <v>8</v>
      </c>
      <c r="C52" s="45">
        <v>1218</v>
      </c>
      <c r="D52" t="s">
        <v>3421</v>
      </c>
      <c r="E52" t="s">
        <v>3480</v>
      </c>
      <c r="F52" t="s">
        <v>3705</v>
      </c>
      <c r="G52">
        <v>43300</v>
      </c>
      <c r="H52" s="45">
        <v>2</v>
      </c>
      <c r="I52" t="s">
        <v>3613</v>
      </c>
      <c r="J52" t="s">
        <v>3538</v>
      </c>
      <c r="K52" s="45">
        <v>17</v>
      </c>
      <c r="L52" s="51" t="str">
        <f t="shared" si="4"/>
        <v>2024-02-08</v>
      </c>
      <c r="M52" s="52">
        <f t="shared" si="3"/>
        <v>45330</v>
      </c>
      <c r="N52" s="51" t="str">
        <f t="shared" si="5"/>
        <v>10:45</v>
      </c>
      <c r="O52" s="53">
        <f t="shared" si="6"/>
        <v>0.18455380966498666</v>
      </c>
    </row>
    <row r="53" spans="2:15" x14ac:dyDescent="0.25">
      <c r="B53" s="45">
        <v>3</v>
      </c>
      <c r="C53" s="45">
        <v>96</v>
      </c>
      <c r="D53" t="s">
        <v>3421</v>
      </c>
      <c r="E53" t="s">
        <v>3650</v>
      </c>
      <c r="F53" t="s">
        <v>3706</v>
      </c>
      <c r="G53">
        <v>2367</v>
      </c>
      <c r="H53" s="45">
        <v>0</v>
      </c>
      <c r="I53" t="s">
        <v>3614</v>
      </c>
      <c r="J53" t="s">
        <v>3539</v>
      </c>
      <c r="K53" s="45">
        <v>2</v>
      </c>
      <c r="L53" s="51" t="str">
        <f t="shared" si="4"/>
        <v>2024-02-06</v>
      </c>
      <c r="M53" s="52">
        <f t="shared" si="3"/>
        <v>45328</v>
      </c>
      <c r="N53" s="51" t="str">
        <f t="shared" si="5"/>
        <v>11:43</v>
      </c>
      <c r="O53" s="53">
        <f t="shared" si="6"/>
        <v>1.4971835161577232E-2</v>
      </c>
    </row>
    <row r="54" spans="2:15" x14ac:dyDescent="0.25">
      <c r="B54" s="45">
        <v>26</v>
      </c>
      <c r="C54" s="45">
        <v>69</v>
      </c>
      <c r="D54" t="s">
        <v>3421</v>
      </c>
      <c r="E54" t="s">
        <v>3472</v>
      </c>
      <c r="F54" t="s">
        <v>3707</v>
      </c>
      <c r="G54">
        <v>4584</v>
      </c>
      <c r="H54" s="45">
        <v>1</v>
      </c>
      <c r="I54" t="s">
        <v>3615</v>
      </c>
      <c r="J54" t="s">
        <v>3540</v>
      </c>
      <c r="K54" s="45">
        <v>10</v>
      </c>
      <c r="L54" s="51" t="str">
        <f t="shared" si="4"/>
        <v>2024-02-01</v>
      </c>
      <c r="M54" s="52">
        <f t="shared" si="3"/>
        <v>45323</v>
      </c>
      <c r="N54" s="51" t="str">
        <f t="shared" si="5"/>
        <v>13:37</v>
      </c>
      <c r="O54" s="53">
        <f t="shared" si="6"/>
        <v>1.5713015120071155E-2</v>
      </c>
    </row>
    <row r="55" spans="2:15" x14ac:dyDescent="0.25">
      <c r="B55" s="45">
        <v>10</v>
      </c>
      <c r="C55" s="45">
        <v>184</v>
      </c>
      <c r="D55" t="s">
        <v>3421</v>
      </c>
      <c r="E55" t="s">
        <v>3651</v>
      </c>
      <c r="F55" t="s">
        <v>3708</v>
      </c>
      <c r="G55">
        <v>505600</v>
      </c>
      <c r="H55" s="45">
        <v>0</v>
      </c>
      <c r="I55" t="s">
        <v>3616</v>
      </c>
      <c r="J55" t="s">
        <v>3541</v>
      </c>
      <c r="K55" s="45">
        <v>9</v>
      </c>
      <c r="L55" s="51" t="str">
        <f t="shared" si="4"/>
        <v>2024-01-26</v>
      </c>
      <c r="M55" s="52">
        <f t="shared" si="3"/>
        <v>45317</v>
      </c>
      <c r="N55" s="51" t="str">
        <f t="shared" si="5"/>
        <v>10:08</v>
      </c>
      <c r="O55" s="53">
        <f t="shared" si="6"/>
        <v>3.0091906314853246E-2</v>
      </c>
    </row>
    <row r="56" spans="2:15" x14ac:dyDescent="0.25">
      <c r="B56" s="45">
        <v>12</v>
      </c>
      <c r="C56" s="45">
        <v>108</v>
      </c>
      <c r="D56" t="s">
        <v>3421</v>
      </c>
      <c r="E56" t="s">
        <v>3480</v>
      </c>
      <c r="F56" t="s">
        <v>3709</v>
      </c>
      <c r="G56">
        <v>2957</v>
      </c>
      <c r="H56" s="45">
        <v>3</v>
      </c>
      <c r="I56" t="s">
        <v>3617</v>
      </c>
      <c r="J56" t="s">
        <v>3542</v>
      </c>
      <c r="K56" s="45">
        <v>6</v>
      </c>
      <c r="L56" s="51" t="str">
        <f t="shared" si="4"/>
        <v>2024-01-24</v>
      </c>
      <c r="M56" s="52">
        <f t="shared" si="3"/>
        <v>45315</v>
      </c>
      <c r="N56" s="51" t="str">
        <f t="shared" si="5"/>
        <v>15:41</v>
      </c>
      <c r="O56" s="53">
        <f t="shared" si="6"/>
        <v>1.9122442929143196E-2</v>
      </c>
    </row>
    <row r="57" spans="2:15" x14ac:dyDescent="0.25">
      <c r="B57" s="45">
        <v>18</v>
      </c>
      <c r="C57" s="45">
        <v>58</v>
      </c>
      <c r="D57" t="s">
        <v>3421</v>
      </c>
      <c r="E57" t="s">
        <v>3480</v>
      </c>
      <c r="F57" t="s">
        <v>3710</v>
      </c>
      <c r="G57">
        <v>1711</v>
      </c>
      <c r="H57" s="45">
        <v>0</v>
      </c>
      <c r="I57" t="s">
        <v>3618</v>
      </c>
      <c r="J57" t="s">
        <v>3543</v>
      </c>
      <c r="K57" s="45">
        <v>0</v>
      </c>
      <c r="L57" s="51" t="str">
        <f t="shared" si="4"/>
        <v>2024-01-22</v>
      </c>
      <c r="M57" s="52">
        <f t="shared" si="3"/>
        <v>45313</v>
      </c>
      <c r="N57" s="51" t="str">
        <f t="shared" si="5"/>
        <v>11:17</v>
      </c>
      <c r="O57" s="53">
        <f t="shared" si="6"/>
        <v>1.1265935369107619E-2</v>
      </c>
    </row>
    <row r="58" spans="2:15" x14ac:dyDescent="0.25">
      <c r="B58" s="45">
        <v>0</v>
      </c>
      <c r="C58" s="45">
        <v>67</v>
      </c>
      <c r="D58" t="s">
        <v>3421</v>
      </c>
      <c r="E58" t="s">
        <v>3480</v>
      </c>
      <c r="F58" t="s">
        <v>3711</v>
      </c>
      <c r="G58">
        <v>1871</v>
      </c>
      <c r="H58" s="45">
        <v>1</v>
      </c>
      <c r="I58" t="s">
        <v>3619</v>
      </c>
      <c r="J58" t="s">
        <v>3544</v>
      </c>
      <c r="K58" s="45">
        <v>2</v>
      </c>
      <c r="L58" s="51" t="str">
        <f t="shared" si="4"/>
        <v>2024-01-21</v>
      </c>
      <c r="M58" s="52">
        <f t="shared" si="3"/>
        <v>45312</v>
      </c>
      <c r="N58" s="51" t="str">
        <f t="shared" si="5"/>
        <v>11:36</v>
      </c>
      <c r="O58" s="53">
        <f t="shared" si="6"/>
        <v>1.0376519418914912E-2</v>
      </c>
    </row>
    <row r="59" spans="2:15" x14ac:dyDescent="0.25">
      <c r="B59" s="45">
        <v>17</v>
      </c>
      <c r="C59" s="45">
        <v>87</v>
      </c>
      <c r="D59" t="s">
        <v>3421</v>
      </c>
      <c r="E59" t="s">
        <v>3480</v>
      </c>
      <c r="F59" t="s">
        <v>3712</v>
      </c>
      <c r="G59">
        <v>3486</v>
      </c>
      <c r="H59" s="45">
        <v>1</v>
      </c>
      <c r="I59" t="s">
        <v>3620</v>
      </c>
      <c r="J59" t="s">
        <v>3545</v>
      </c>
      <c r="K59" s="45">
        <v>2</v>
      </c>
      <c r="L59" s="51" t="str">
        <f t="shared" si="4"/>
        <v>2024-01-20</v>
      </c>
      <c r="M59" s="52">
        <f t="shared" si="3"/>
        <v>45311</v>
      </c>
      <c r="N59" s="51" t="str">
        <f t="shared" si="5"/>
        <v>12:09</v>
      </c>
      <c r="O59" s="53">
        <f t="shared" si="6"/>
        <v>1.5861251111769937E-2</v>
      </c>
    </row>
    <row r="60" spans="2:15" x14ac:dyDescent="0.25">
      <c r="B60" s="45">
        <v>0</v>
      </c>
      <c r="C60" s="45">
        <v>183</v>
      </c>
      <c r="D60" t="s">
        <v>3421</v>
      </c>
      <c r="E60" t="s">
        <v>3480</v>
      </c>
      <c r="F60" t="s">
        <v>3713</v>
      </c>
      <c r="G60">
        <v>434300</v>
      </c>
      <c r="H60" s="45">
        <v>2</v>
      </c>
      <c r="I60" t="s">
        <v>3621</v>
      </c>
      <c r="J60" t="s">
        <v>3546</v>
      </c>
      <c r="K60" s="45">
        <v>17</v>
      </c>
      <c r="L60" s="51" t="str">
        <f t="shared" si="4"/>
        <v>2024-01-19</v>
      </c>
      <c r="M60" s="52">
        <f t="shared" si="3"/>
        <v>45310</v>
      </c>
      <c r="N60" s="51" t="str">
        <f t="shared" si="5"/>
        <v>11:28</v>
      </c>
      <c r="O60" s="53">
        <f t="shared" si="6"/>
        <v>2.9943670323154464E-2</v>
      </c>
    </row>
    <row r="61" spans="2:15" x14ac:dyDescent="0.25">
      <c r="B61" s="45">
        <v>16</v>
      </c>
      <c r="C61" s="45">
        <v>39</v>
      </c>
      <c r="D61" t="s">
        <v>3421</v>
      </c>
      <c r="E61" t="s">
        <v>3480</v>
      </c>
      <c r="F61" t="s">
        <v>3714</v>
      </c>
      <c r="G61">
        <v>1596</v>
      </c>
      <c r="H61" s="45">
        <v>1</v>
      </c>
      <c r="I61" t="s">
        <v>3622</v>
      </c>
      <c r="J61" t="s">
        <v>3547</v>
      </c>
      <c r="K61" s="45">
        <v>1</v>
      </c>
      <c r="L61" s="51" t="str">
        <f t="shared" si="4"/>
        <v>2024-01-17</v>
      </c>
      <c r="M61" s="52">
        <f t="shared" si="3"/>
        <v>45308</v>
      </c>
      <c r="N61" s="51" t="str">
        <f t="shared" si="5"/>
        <v>15:36</v>
      </c>
      <c r="O61" s="53">
        <f t="shared" si="6"/>
        <v>8.4494515268307147E-3</v>
      </c>
    </row>
    <row r="62" spans="2:15" x14ac:dyDescent="0.25">
      <c r="B62" s="45">
        <v>14</v>
      </c>
      <c r="C62" s="45">
        <v>80</v>
      </c>
      <c r="D62" t="s">
        <v>3421</v>
      </c>
      <c r="E62" t="s">
        <v>3480</v>
      </c>
      <c r="F62" t="s">
        <v>3715</v>
      </c>
      <c r="G62">
        <v>7512</v>
      </c>
      <c r="H62" s="45">
        <v>2</v>
      </c>
      <c r="I62" t="s">
        <v>3623</v>
      </c>
      <c r="J62" t="s">
        <v>3548</v>
      </c>
      <c r="K62" s="45">
        <v>13</v>
      </c>
      <c r="L62" s="51" t="str">
        <f t="shared" si="4"/>
        <v>2024-01-15</v>
      </c>
      <c r="M62" s="52">
        <f t="shared" si="3"/>
        <v>45306</v>
      </c>
      <c r="N62" s="51" t="str">
        <f t="shared" si="5"/>
        <v>14:09</v>
      </c>
      <c r="O62" s="53">
        <f t="shared" si="6"/>
        <v>1.6157723095167508E-2</v>
      </c>
    </row>
    <row r="63" spans="2:15" x14ac:dyDescent="0.25">
      <c r="B63" s="45">
        <v>21</v>
      </c>
      <c r="C63" s="45">
        <v>94</v>
      </c>
      <c r="D63" t="s">
        <v>3421</v>
      </c>
      <c r="E63" t="s">
        <v>3652</v>
      </c>
      <c r="F63" t="s">
        <v>3716</v>
      </c>
      <c r="G63">
        <v>7718</v>
      </c>
      <c r="H63" s="45">
        <v>4</v>
      </c>
      <c r="I63" t="s">
        <v>3624</v>
      </c>
      <c r="J63" t="s">
        <v>3549</v>
      </c>
      <c r="K63" s="45">
        <v>5</v>
      </c>
      <c r="L63" s="51" t="str">
        <f t="shared" si="4"/>
        <v>2024-01-12</v>
      </c>
      <c r="M63" s="52">
        <f t="shared" si="3"/>
        <v>45303</v>
      </c>
      <c r="N63" s="51" t="str">
        <f t="shared" si="5"/>
        <v>14:12</v>
      </c>
      <c r="O63" s="53">
        <f t="shared" si="6"/>
        <v>1.8381262970649275E-2</v>
      </c>
    </row>
    <row r="64" spans="2:15" x14ac:dyDescent="0.25">
      <c r="B64" s="45">
        <v>15</v>
      </c>
      <c r="C64" s="45">
        <v>59</v>
      </c>
      <c r="D64" t="s">
        <v>3421</v>
      </c>
      <c r="E64" t="s">
        <v>3480</v>
      </c>
      <c r="F64" t="s">
        <v>3717</v>
      </c>
      <c r="G64">
        <v>4592</v>
      </c>
      <c r="H64" s="45">
        <v>0</v>
      </c>
      <c r="I64" t="s">
        <v>3625</v>
      </c>
      <c r="J64" t="s">
        <v>3550</v>
      </c>
      <c r="K64" s="45">
        <v>1</v>
      </c>
      <c r="L64" s="51" t="str">
        <f t="shared" si="4"/>
        <v>2024-01-09</v>
      </c>
      <c r="M64" s="52">
        <f t="shared" si="3"/>
        <v>45300</v>
      </c>
      <c r="N64" s="51" t="str">
        <f t="shared" si="5"/>
        <v>14:07</v>
      </c>
      <c r="O64" s="53">
        <f t="shared" si="6"/>
        <v>1.1117699377408835E-2</v>
      </c>
    </row>
    <row r="65" spans="2:15" x14ac:dyDescent="0.25">
      <c r="B65" s="45">
        <v>7</v>
      </c>
      <c r="C65" s="45">
        <v>29</v>
      </c>
      <c r="D65" t="s">
        <v>3421</v>
      </c>
      <c r="E65" t="s">
        <v>3480</v>
      </c>
      <c r="F65" t="s">
        <v>3718</v>
      </c>
      <c r="G65">
        <v>1588</v>
      </c>
      <c r="H65" s="45">
        <v>3</v>
      </c>
      <c r="I65" t="s">
        <v>3626</v>
      </c>
      <c r="J65" t="s">
        <v>3551</v>
      </c>
      <c r="K65" s="45">
        <v>1</v>
      </c>
      <c r="L65" s="51" t="str">
        <f t="shared" si="4"/>
        <v>2024-01-03</v>
      </c>
      <c r="M65" s="52">
        <f t="shared" si="3"/>
        <v>45294</v>
      </c>
      <c r="N65" s="51" t="str">
        <f t="shared" si="5"/>
        <v>14:13</v>
      </c>
      <c r="O65" s="53">
        <f t="shared" si="6"/>
        <v>5.929439667951379E-3</v>
      </c>
    </row>
    <row r="66" spans="2:15" x14ac:dyDescent="0.25">
      <c r="B66" s="45">
        <v>2</v>
      </c>
      <c r="C66" s="45">
        <v>21</v>
      </c>
      <c r="D66" t="s">
        <v>3421</v>
      </c>
      <c r="E66" t="s">
        <v>3480</v>
      </c>
      <c r="F66" t="s">
        <v>3719</v>
      </c>
      <c r="G66">
        <v>1130</v>
      </c>
      <c r="H66" s="45">
        <v>0</v>
      </c>
      <c r="I66" t="s">
        <v>3627</v>
      </c>
      <c r="J66" t="s">
        <v>3552</v>
      </c>
      <c r="K66" s="45">
        <v>0</v>
      </c>
      <c r="L66" s="51" t="str">
        <f t="shared" si="4"/>
        <v>2023-12-31</v>
      </c>
      <c r="M66" s="52">
        <f t="shared" si="3"/>
        <v>45291</v>
      </c>
      <c r="N66" s="51" t="str">
        <f t="shared" si="5"/>
        <v>14:40</v>
      </c>
      <c r="O66" s="53">
        <f t="shared" si="6"/>
        <v>3.4094278090720429E-3</v>
      </c>
    </row>
    <row r="67" spans="2:15" x14ac:dyDescent="0.25">
      <c r="B67" s="45">
        <v>5</v>
      </c>
      <c r="C67" s="45">
        <v>15</v>
      </c>
      <c r="D67" t="s">
        <v>3421</v>
      </c>
      <c r="E67" t="s">
        <v>3480</v>
      </c>
      <c r="F67" t="s">
        <v>3720</v>
      </c>
      <c r="G67">
        <v>1540</v>
      </c>
      <c r="H67" s="45">
        <v>1</v>
      </c>
      <c r="I67" t="s">
        <v>3628</v>
      </c>
      <c r="J67" t="s">
        <v>3553</v>
      </c>
      <c r="K67" s="45">
        <v>0</v>
      </c>
      <c r="L67" s="51" t="str">
        <f t="shared" si="4"/>
        <v>2023-12-28</v>
      </c>
      <c r="M67" s="52">
        <f t="shared" ref="M67:M76" si="7">DATE(LEFT(L67,4),MID(L67,6,2),RIGHT(L67,2))</f>
        <v>45288</v>
      </c>
      <c r="N67" s="51" t="str">
        <f t="shared" si="5"/>
        <v>14:07</v>
      </c>
      <c r="O67" s="53">
        <f t="shared" si="6"/>
        <v>3.1129558256744738E-3</v>
      </c>
    </row>
    <row r="68" spans="2:15" x14ac:dyDescent="0.25">
      <c r="B68" s="45">
        <v>0</v>
      </c>
      <c r="C68" s="45">
        <v>72</v>
      </c>
      <c r="D68" t="s">
        <v>3421</v>
      </c>
      <c r="E68" t="s">
        <v>3480</v>
      </c>
      <c r="F68" t="s">
        <v>3721</v>
      </c>
      <c r="G68">
        <v>3383</v>
      </c>
      <c r="H68" s="45">
        <v>1</v>
      </c>
      <c r="I68" t="s">
        <v>3629</v>
      </c>
      <c r="J68" t="s">
        <v>3554</v>
      </c>
      <c r="K68" s="45">
        <v>2</v>
      </c>
      <c r="L68" s="51" t="str">
        <f t="shared" si="4"/>
        <v>2023-12-23</v>
      </c>
      <c r="M68" s="52">
        <f t="shared" si="7"/>
        <v>45283</v>
      </c>
      <c r="N68" s="51" t="str">
        <f t="shared" si="5"/>
        <v>14:43</v>
      </c>
      <c r="O68" s="53">
        <f t="shared" si="6"/>
        <v>1.1117699377408835E-2</v>
      </c>
    </row>
    <row r="69" spans="2:15" x14ac:dyDescent="0.25">
      <c r="B69" s="45">
        <v>2</v>
      </c>
      <c r="C69" s="45">
        <v>17</v>
      </c>
      <c r="D69" t="s">
        <v>3421</v>
      </c>
      <c r="E69" t="s">
        <v>3472</v>
      </c>
      <c r="F69" t="s">
        <v>3722</v>
      </c>
      <c r="G69">
        <v>1007</v>
      </c>
      <c r="H69" s="45">
        <v>0</v>
      </c>
      <c r="I69" t="s">
        <v>3630</v>
      </c>
      <c r="J69" t="s">
        <v>3555</v>
      </c>
      <c r="K69" s="45">
        <v>1</v>
      </c>
      <c r="L69" s="51" t="str">
        <f t="shared" si="4"/>
        <v>2023-12-20</v>
      </c>
      <c r="M69" s="52">
        <f t="shared" si="7"/>
        <v>45280</v>
      </c>
      <c r="N69" s="51" t="str">
        <f t="shared" si="5"/>
        <v>13:56</v>
      </c>
      <c r="O69" s="53">
        <f t="shared" si="6"/>
        <v>2.9647198339756895E-3</v>
      </c>
    </row>
    <row r="70" spans="2:15" x14ac:dyDescent="0.25">
      <c r="B70" s="45">
        <v>2</v>
      </c>
      <c r="C70" s="45">
        <v>44</v>
      </c>
      <c r="D70" t="s">
        <v>3421</v>
      </c>
      <c r="E70" t="s">
        <v>3480</v>
      </c>
      <c r="F70" t="s">
        <v>3723</v>
      </c>
      <c r="G70">
        <v>1664</v>
      </c>
      <c r="H70" s="45">
        <v>1</v>
      </c>
      <c r="I70" t="s">
        <v>3631</v>
      </c>
      <c r="J70" t="s">
        <v>3556</v>
      </c>
      <c r="K70" s="45">
        <v>6</v>
      </c>
      <c r="L70" s="51" t="str">
        <f t="shared" si="4"/>
        <v>2023-12-18</v>
      </c>
      <c r="M70" s="52">
        <f t="shared" si="7"/>
        <v>45278</v>
      </c>
      <c r="N70" s="51" t="str">
        <f t="shared" si="5"/>
        <v>14:27</v>
      </c>
      <c r="O70" s="53">
        <f t="shared" si="6"/>
        <v>7.8565075600355774E-3</v>
      </c>
    </row>
    <row r="71" spans="2:15" x14ac:dyDescent="0.25">
      <c r="B71" s="45">
        <v>2</v>
      </c>
      <c r="C71" s="45">
        <v>62</v>
      </c>
      <c r="D71" t="s">
        <v>3421</v>
      </c>
      <c r="E71" t="s">
        <v>3480</v>
      </c>
      <c r="F71" t="s">
        <v>3724</v>
      </c>
      <c r="G71">
        <v>2357</v>
      </c>
      <c r="H71" s="45">
        <v>3</v>
      </c>
      <c r="I71" t="s">
        <v>3632</v>
      </c>
      <c r="J71" t="s">
        <v>3557</v>
      </c>
      <c r="K71" s="45">
        <v>1</v>
      </c>
      <c r="L71" s="51" t="str">
        <f t="shared" si="4"/>
        <v>2023-12-14</v>
      </c>
      <c r="M71" s="52">
        <f t="shared" si="7"/>
        <v>45274</v>
      </c>
      <c r="N71" s="51" t="str">
        <f t="shared" si="5"/>
        <v>14:14</v>
      </c>
      <c r="O71" s="53">
        <f t="shared" si="6"/>
        <v>1.0080047435517344E-2</v>
      </c>
    </row>
    <row r="72" spans="2:15" x14ac:dyDescent="0.25">
      <c r="B72" s="45">
        <v>4</v>
      </c>
      <c r="C72" s="45">
        <v>44</v>
      </c>
      <c r="D72" t="s">
        <v>3421</v>
      </c>
      <c r="E72" t="s">
        <v>3480</v>
      </c>
      <c r="F72" t="s">
        <v>3725</v>
      </c>
      <c r="G72">
        <v>1683</v>
      </c>
      <c r="H72" s="45">
        <v>0</v>
      </c>
      <c r="I72" t="s">
        <v>3633</v>
      </c>
      <c r="J72" t="s">
        <v>3558</v>
      </c>
      <c r="K72" s="45">
        <v>0</v>
      </c>
      <c r="L72" s="51" t="str">
        <f t="shared" si="4"/>
        <v>2023-12-12</v>
      </c>
      <c r="M72" s="52">
        <f t="shared" si="7"/>
        <v>45272</v>
      </c>
      <c r="N72" s="51" t="str">
        <f t="shared" si="5"/>
        <v>15:13</v>
      </c>
      <c r="O72" s="53">
        <f t="shared" si="6"/>
        <v>7.1153276015416544E-3</v>
      </c>
    </row>
    <row r="73" spans="2:15" x14ac:dyDescent="0.25">
      <c r="B73" s="45">
        <v>0</v>
      </c>
      <c r="C73" s="45">
        <v>44</v>
      </c>
      <c r="D73" t="s">
        <v>13</v>
      </c>
      <c r="E73" t="s">
        <v>3472</v>
      </c>
      <c r="F73" t="s">
        <v>3726</v>
      </c>
      <c r="G73">
        <v>952</v>
      </c>
      <c r="H73" s="45">
        <v>1</v>
      </c>
      <c r="I73" t="s">
        <v>3634</v>
      </c>
      <c r="J73" t="s">
        <v>3559</v>
      </c>
      <c r="K73" s="45">
        <v>2</v>
      </c>
      <c r="L73" s="51" t="str">
        <f t="shared" si="4"/>
        <v>2023-12-08</v>
      </c>
      <c r="M73" s="52">
        <f t="shared" si="7"/>
        <v>45268</v>
      </c>
      <c r="N73" s="51" t="str">
        <f t="shared" si="5"/>
        <v>13:45</v>
      </c>
      <c r="O73" s="53">
        <f t="shared" si="6"/>
        <v>6.9670916098428697E-3</v>
      </c>
    </row>
    <row r="74" spans="2:15" x14ac:dyDescent="0.25">
      <c r="B74" s="45">
        <v>12</v>
      </c>
      <c r="C74" s="45">
        <v>84</v>
      </c>
      <c r="D74" t="s">
        <v>3421</v>
      </c>
      <c r="E74" t="s">
        <v>3653</v>
      </c>
      <c r="F74" t="s">
        <v>3727</v>
      </c>
      <c r="G74">
        <v>2450</v>
      </c>
      <c r="H74" s="45">
        <v>2</v>
      </c>
      <c r="I74" t="s">
        <v>3635</v>
      </c>
      <c r="J74" t="s">
        <v>3560</v>
      </c>
      <c r="K74" s="45">
        <v>3</v>
      </c>
      <c r="L74" s="51" t="str">
        <f t="shared" si="4"/>
        <v>2023-12-06</v>
      </c>
      <c r="M74" s="52">
        <f t="shared" si="7"/>
        <v>45266</v>
      </c>
      <c r="N74" s="51" t="str">
        <f t="shared" si="5"/>
        <v>14:02</v>
      </c>
      <c r="O74" s="53">
        <f t="shared" si="6"/>
        <v>1.4971835161577232E-2</v>
      </c>
    </row>
    <row r="75" spans="2:15" x14ac:dyDescent="0.25">
      <c r="B75" s="45">
        <v>0</v>
      </c>
      <c r="C75" s="45">
        <v>39</v>
      </c>
      <c r="D75" t="s">
        <v>3421</v>
      </c>
      <c r="E75" t="s">
        <v>3480</v>
      </c>
      <c r="F75" t="s">
        <v>3728</v>
      </c>
      <c r="G75">
        <v>1363</v>
      </c>
      <c r="H75" s="45">
        <v>0</v>
      </c>
      <c r="I75" t="s">
        <v>3636</v>
      </c>
      <c r="J75" t="s">
        <v>3561</v>
      </c>
      <c r="K75" s="45">
        <v>1</v>
      </c>
      <c r="L75" s="51" t="str">
        <f t="shared" si="4"/>
        <v>2023-12-04</v>
      </c>
      <c r="M75" s="52">
        <f t="shared" si="7"/>
        <v>45264</v>
      </c>
      <c r="N75" s="51" t="str">
        <f t="shared" si="5"/>
        <v>13:42</v>
      </c>
      <c r="O75" s="53">
        <f t="shared" si="6"/>
        <v>5.929439667951379E-3</v>
      </c>
    </row>
    <row r="76" spans="2:15" x14ac:dyDescent="0.25">
      <c r="B76" s="45">
        <v>0</v>
      </c>
      <c r="C76" s="45">
        <v>74</v>
      </c>
      <c r="D76" t="s">
        <v>3421</v>
      </c>
      <c r="E76" t="s">
        <v>3654</v>
      </c>
      <c r="F76" t="s">
        <v>3729</v>
      </c>
      <c r="G76">
        <v>6067</v>
      </c>
      <c r="H76" s="45">
        <v>2</v>
      </c>
      <c r="I76" t="s">
        <v>3637</v>
      </c>
      <c r="J76" t="s">
        <v>3562</v>
      </c>
      <c r="K76" s="45">
        <v>22</v>
      </c>
      <c r="L76" s="51" t="str">
        <f t="shared" si="4"/>
        <v>2023-12-01</v>
      </c>
      <c r="M76" s="52">
        <f t="shared" si="7"/>
        <v>45261</v>
      </c>
      <c r="N76" s="51" t="str">
        <f t="shared" si="5"/>
        <v>14:03</v>
      </c>
      <c r="O76" s="53">
        <f t="shared" si="6"/>
        <v>1.4527127186480878E-2</v>
      </c>
    </row>
    <row r="77" spans="2:15" x14ac:dyDescent="0.25">
      <c r="M77" s="51"/>
      <c r="N77" s="52"/>
      <c r="O77" s="51"/>
    </row>
    <row r="78" spans="2:15" x14ac:dyDescent="0.25">
      <c r="M78" s="51"/>
      <c r="N78" s="52"/>
      <c r="O78" s="51"/>
    </row>
    <row r="79" spans="2:15" x14ac:dyDescent="0.25">
      <c r="M79" s="51"/>
      <c r="N79" s="52"/>
      <c r="O79" s="51"/>
    </row>
    <row r="80" spans="2:15" x14ac:dyDescent="0.25">
      <c r="M80" s="51"/>
      <c r="N80" s="52"/>
      <c r="O80" s="51"/>
    </row>
    <row r="81" spans="13:15" x14ac:dyDescent="0.25">
      <c r="M81" s="51"/>
      <c r="N81" s="52"/>
      <c r="O81" s="51"/>
    </row>
    <row r="82" spans="13:15" x14ac:dyDescent="0.25">
      <c r="M82" s="51"/>
      <c r="N82" s="52"/>
      <c r="O82" s="51"/>
    </row>
    <row r="83" spans="13:15" x14ac:dyDescent="0.25">
      <c r="M83" s="51"/>
      <c r="N83" s="52"/>
      <c r="O83" s="51"/>
    </row>
    <row r="84" spans="13:15" x14ac:dyDescent="0.25">
      <c r="M84" s="51"/>
      <c r="N84" s="52"/>
      <c r="O84" s="51"/>
    </row>
    <row r="85" spans="13:15" x14ac:dyDescent="0.25">
      <c r="M85" s="51"/>
      <c r="N85" s="52"/>
      <c r="O85" s="51"/>
    </row>
    <row r="86" spans="13:15" x14ac:dyDescent="0.25">
      <c r="M86" s="51"/>
      <c r="N86" s="52"/>
      <c r="O86" s="51"/>
    </row>
    <row r="87" spans="13:15" x14ac:dyDescent="0.25">
      <c r="M87" s="51"/>
      <c r="N87" s="52"/>
      <c r="O87" s="51"/>
    </row>
    <row r="88" spans="13:15" x14ac:dyDescent="0.25">
      <c r="M88" s="51"/>
      <c r="N88" s="52"/>
      <c r="O88" s="51"/>
    </row>
    <row r="89" spans="13:15" x14ac:dyDescent="0.25">
      <c r="M89" s="51"/>
      <c r="N89" s="52"/>
      <c r="O89" s="51"/>
    </row>
    <row r="90" spans="13:15" x14ac:dyDescent="0.25">
      <c r="M90" s="51"/>
      <c r="N90" s="52"/>
      <c r="O90" s="51"/>
    </row>
    <row r="91" spans="13:15" x14ac:dyDescent="0.25">
      <c r="M91" s="51"/>
      <c r="N91" s="52"/>
      <c r="O91" s="51"/>
    </row>
    <row r="92" spans="13:15" x14ac:dyDescent="0.25">
      <c r="M92" s="51"/>
      <c r="N92" s="52"/>
      <c r="O92" s="51"/>
    </row>
    <row r="93" spans="13:15" x14ac:dyDescent="0.25">
      <c r="M93" s="51"/>
      <c r="N93" s="52"/>
      <c r="O93" s="51"/>
    </row>
    <row r="94" spans="13:15" x14ac:dyDescent="0.25">
      <c r="M94" s="51"/>
      <c r="N94" s="52"/>
      <c r="O94" s="51"/>
    </row>
    <row r="95" spans="13:15" x14ac:dyDescent="0.25">
      <c r="M95" s="51"/>
      <c r="N95" s="52"/>
      <c r="O95" s="51"/>
    </row>
    <row r="96" spans="13:15" x14ac:dyDescent="0.25">
      <c r="M96" s="51"/>
      <c r="N96" s="52"/>
      <c r="O96" s="51"/>
    </row>
    <row r="97" spans="13:15" x14ac:dyDescent="0.25">
      <c r="M97" s="51"/>
      <c r="N97" s="52"/>
      <c r="O97" s="51"/>
    </row>
    <row r="98" spans="13:15" x14ac:dyDescent="0.25">
      <c r="M98" s="51"/>
      <c r="N98" s="52"/>
      <c r="O98" s="51"/>
    </row>
    <row r="99" spans="13:15" x14ac:dyDescent="0.25">
      <c r="M99" s="51"/>
      <c r="N99" s="52"/>
      <c r="O99" s="51"/>
    </row>
    <row r="100" spans="13:15" x14ac:dyDescent="0.25">
      <c r="M100" s="51"/>
      <c r="N100" s="52"/>
      <c r="O100" s="51"/>
    </row>
    <row r="101" spans="13:15" x14ac:dyDescent="0.25">
      <c r="M101" s="51"/>
      <c r="N101" s="52"/>
      <c r="O101" s="51"/>
    </row>
    <row r="102" spans="13:15" x14ac:dyDescent="0.25">
      <c r="M102" s="51"/>
      <c r="N102" s="52"/>
      <c r="O102" s="51"/>
    </row>
    <row r="103" spans="13:15" x14ac:dyDescent="0.25">
      <c r="M103" s="51"/>
      <c r="N103" s="52"/>
      <c r="O103" s="51"/>
    </row>
    <row r="104" spans="13:15" x14ac:dyDescent="0.25">
      <c r="M104" s="51"/>
      <c r="N104" s="52"/>
      <c r="O104" s="51"/>
    </row>
    <row r="105" spans="13:15" x14ac:dyDescent="0.25">
      <c r="M105" s="51"/>
      <c r="N105" s="52"/>
      <c r="O105" s="51"/>
    </row>
    <row r="106" spans="13:15" x14ac:dyDescent="0.25">
      <c r="M106" s="51"/>
      <c r="N106" s="52"/>
      <c r="O106" s="51"/>
    </row>
    <row r="107" spans="13:15" x14ac:dyDescent="0.25">
      <c r="M107" s="51"/>
      <c r="N107" s="52"/>
      <c r="O107" s="51"/>
    </row>
    <row r="108" spans="13:15" x14ac:dyDescent="0.25">
      <c r="M108" s="51"/>
      <c r="N108" s="52"/>
      <c r="O108" s="51"/>
    </row>
    <row r="109" spans="13:15" x14ac:dyDescent="0.25">
      <c r="M109" s="51"/>
      <c r="N109" s="52"/>
      <c r="O109" s="51"/>
    </row>
    <row r="110" spans="13:15" x14ac:dyDescent="0.25">
      <c r="M110" s="51"/>
      <c r="N110" s="52"/>
      <c r="O110" s="51"/>
    </row>
    <row r="111" spans="13:15" x14ac:dyDescent="0.25">
      <c r="M111" s="51"/>
      <c r="N111" s="52"/>
      <c r="O111" s="51"/>
    </row>
    <row r="112" spans="13: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59999389629810485"/>
  </sheetPr>
  <dimension ref="A1:T144"/>
  <sheetViews>
    <sheetView workbookViewId="0">
      <selection activeCell="L1" sqref="L1:T1048576"/>
    </sheetView>
  </sheetViews>
  <sheetFormatPr defaultColWidth="9" defaultRowHeight="15" x14ac:dyDescent="0.25"/>
  <cols>
    <col min="2" max="3" width="9.140625" style="45"/>
    <col min="8" max="8" width="9.140625" style="45"/>
    <col min="11" max="11" width="9.140625" style="45"/>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9.140625" style="48" bestFit="1" customWidth="1"/>
    <col min="20" max="20" width="9" style="48"/>
  </cols>
  <sheetData>
    <row r="1" spans="1:20" x14ac:dyDescent="0.25">
      <c r="A1" s="44" t="s">
        <v>1061</v>
      </c>
      <c r="B1" s="45" t="s">
        <v>3446</v>
      </c>
      <c r="C1" s="45" t="s">
        <v>3422</v>
      </c>
      <c r="D1" s="7" t="s">
        <v>3420</v>
      </c>
      <c r="E1" s="7" t="s">
        <v>3471</v>
      </c>
      <c r="F1" s="7" t="s">
        <v>3448</v>
      </c>
      <c r="G1" s="7" t="s">
        <v>3419</v>
      </c>
      <c r="H1" s="45" t="s">
        <v>3418</v>
      </c>
      <c r="I1" s="7" t="s">
        <v>220</v>
      </c>
      <c r="J1" s="7" t="s">
        <v>3423</v>
      </c>
      <c r="K1" s="45" t="s">
        <v>3447</v>
      </c>
      <c r="L1" s="49" t="s">
        <v>4262</v>
      </c>
      <c r="M1" s="50" t="s">
        <v>4263</v>
      </c>
      <c r="N1" s="49" t="s">
        <v>4261</v>
      </c>
      <c r="O1" s="53" t="s">
        <v>4474</v>
      </c>
      <c r="P1" s="53" t="s">
        <v>413</v>
      </c>
      <c r="Q1" s="48" t="s">
        <v>4465</v>
      </c>
      <c r="S1" s="48" t="s">
        <v>4475</v>
      </c>
    </row>
    <row r="2" spans="1:20" x14ac:dyDescent="0.25">
      <c r="B2" s="45">
        <v>4</v>
      </c>
      <c r="C2" s="45">
        <v>63</v>
      </c>
      <c r="D2" s="7" t="s">
        <v>3421</v>
      </c>
      <c r="E2" s="7" t="s">
        <v>3730</v>
      </c>
      <c r="F2" s="7" t="s">
        <v>3760</v>
      </c>
      <c r="G2" s="7">
        <v>731</v>
      </c>
      <c r="H2" s="45">
        <v>1</v>
      </c>
      <c r="I2" s="7" t="s">
        <v>3821</v>
      </c>
      <c r="J2" s="7" t="s">
        <v>3876</v>
      </c>
      <c r="K2" s="45">
        <v>1</v>
      </c>
      <c r="L2" s="51" t="str">
        <f t="shared" ref="L2:L23" si="0">LEFT(J2,10)</f>
        <v>2024-06-10</v>
      </c>
      <c r="M2" s="52">
        <f>DATE(LEFT(L2,4),MID(L2,6,2),RIGHT(L2,2))</f>
        <v>45453</v>
      </c>
      <c r="N2" s="51" t="str">
        <f t="shared" ref="N2:N23" si="1">MID(J2,12,5)</f>
        <v>18:20</v>
      </c>
      <c r="O2" s="53">
        <f t="shared" ref="O2:O23" si="2">(B2+C2+H2+K2)/$Q$2</f>
        <v>4.3125000000000004E-3</v>
      </c>
      <c r="P2" s="53">
        <f>((SUM(B:B,C:C,K:K,H:H)/Q2)*100%)/S2</f>
        <v>1.7618852459016395E-2</v>
      </c>
      <c r="Q2" s="48">
        <v>16000</v>
      </c>
      <c r="S2" s="48">
        <f>COUNTA(B:B)-1</f>
        <v>61</v>
      </c>
    </row>
    <row r="3" spans="1:20" x14ac:dyDescent="0.25">
      <c r="B3" s="45">
        <v>5</v>
      </c>
      <c r="C3" s="45">
        <v>27</v>
      </c>
      <c r="D3" s="7" t="s">
        <v>3421</v>
      </c>
      <c r="E3" s="7" t="s">
        <v>3480</v>
      </c>
      <c r="F3" s="7" t="s">
        <v>3761</v>
      </c>
      <c r="G3" s="7">
        <v>315</v>
      </c>
      <c r="H3" s="45">
        <v>0</v>
      </c>
      <c r="I3" s="7" t="s">
        <v>3822</v>
      </c>
      <c r="J3" s="7" t="s">
        <v>3877</v>
      </c>
      <c r="K3" s="45">
        <v>2</v>
      </c>
      <c r="L3" s="51" t="str">
        <f t="shared" si="0"/>
        <v>2024-06-10</v>
      </c>
      <c r="M3" s="52">
        <f t="shared" ref="M3:M62" si="3">DATE(LEFT(L3,4),MID(L3,6,2),RIGHT(L3,2))</f>
        <v>45453</v>
      </c>
      <c r="N3" s="51" t="str">
        <f t="shared" si="1"/>
        <v>17:20</v>
      </c>
      <c r="O3" s="53">
        <f t="shared" si="2"/>
        <v>2.1250000000000002E-3</v>
      </c>
      <c r="P3" s="53"/>
    </row>
    <row r="4" spans="1:20" x14ac:dyDescent="0.25">
      <c r="B4" s="45">
        <v>2</v>
      </c>
      <c r="C4" s="45">
        <v>52</v>
      </c>
      <c r="D4" s="7" t="s">
        <v>3421</v>
      </c>
      <c r="E4" s="7" t="s">
        <v>3731</v>
      </c>
      <c r="F4" s="7" t="s">
        <v>3762</v>
      </c>
      <c r="G4" s="7">
        <v>936</v>
      </c>
      <c r="H4" s="45">
        <v>0</v>
      </c>
      <c r="I4" s="7" t="s">
        <v>3823</v>
      </c>
      <c r="J4" s="7" t="s">
        <v>3878</v>
      </c>
      <c r="K4" s="45">
        <v>1</v>
      </c>
      <c r="L4" s="51" t="str">
        <f t="shared" si="0"/>
        <v>2024-06-08</v>
      </c>
      <c r="M4" s="52">
        <f t="shared" si="3"/>
        <v>45451</v>
      </c>
      <c r="N4" s="51" t="str">
        <f t="shared" si="1"/>
        <v>11:16</v>
      </c>
      <c r="O4" s="53">
        <f t="shared" si="2"/>
        <v>3.4375E-3</v>
      </c>
      <c r="P4" s="53"/>
      <c r="R4" s="48" t="s">
        <v>4477</v>
      </c>
      <c r="S4" s="48" t="s">
        <v>4478</v>
      </c>
      <c r="T4" s="48" t="s">
        <v>4479</v>
      </c>
    </row>
    <row r="5" spans="1:20" x14ac:dyDescent="0.25">
      <c r="B5" s="45">
        <v>1</v>
      </c>
      <c r="C5" s="45">
        <v>20</v>
      </c>
      <c r="D5" s="7" t="s">
        <v>3421</v>
      </c>
      <c r="E5" s="7" t="s">
        <v>3732</v>
      </c>
      <c r="F5" s="7" t="s">
        <v>3763</v>
      </c>
      <c r="G5" s="7">
        <v>205</v>
      </c>
      <c r="H5" s="45">
        <v>0</v>
      </c>
      <c r="I5" s="7" t="s">
        <v>3824</v>
      </c>
      <c r="J5" s="7" t="s">
        <v>3879</v>
      </c>
      <c r="K5" s="45">
        <v>0</v>
      </c>
      <c r="L5" s="51" t="str">
        <f t="shared" si="0"/>
        <v>2024-06-08</v>
      </c>
      <c r="M5" s="52">
        <f t="shared" si="3"/>
        <v>45451</v>
      </c>
      <c r="N5" s="51" t="str">
        <f t="shared" si="1"/>
        <v>11:09</v>
      </c>
      <c r="O5" s="53">
        <f t="shared" si="2"/>
        <v>1.3125000000000001E-3</v>
      </c>
      <c r="P5" s="53"/>
      <c r="Q5" s="48" t="s">
        <v>4457</v>
      </c>
      <c r="R5" s="48">
        <f>SUM(C:C)</f>
        <v>15066</v>
      </c>
      <c r="S5" s="48">
        <f>R5/$S$2</f>
        <v>246.98360655737704</v>
      </c>
      <c r="T5" s="53">
        <f>R5/$R$9</f>
        <v>0.87613398464759251</v>
      </c>
    </row>
    <row r="6" spans="1:20" x14ac:dyDescent="0.25">
      <c r="B6" s="45">
        <v>2</v>
      </c>
      <c r="C6" s="45">
        <v>30</v>
      </c>
      <c r="D6" s="7" t="s">
        <v>3421</v>
      </c>
      <c r="E6" s="7" t="s">
        <v>3480</v>
      </c>
      <c r="F6" s="7" t="s">
        <v>3764</v>
      </c>
      <c r="G6" s="7">
        <v>2434</v>
      </c>
      <c r="H6" s="45">
        <v>0</v>
      </c>
      <c r="I6" s="7" t="s">
        <v>3825</v>
      </c>
      <c r="J6" s="7" t="s">
        <v>3880</v>
      </c>
      <c r="K6" s="45">
        <v>0</v>
      </c>
      <c r="L6" s="51" t="str">
        <f t="shared" si="0"/>
        <v>2024-05-26</v>
      </c>
      <c r="M6" s="52">
        <f t="shared" si="3"/>
        <v>45438</v>
      </c>
      <c r="N6" s="51" t="str">
        <f t="shared" si="1"/>
        <v>18:17</v>
      </c>
      <c r="O6" s="53">
        <f t="shared" si="2"/>
        <v>2E-3</v>
      </c>
      <c r="P6" s="53"/>
      <c r="Q6" s="48" t="s">
        <v>4459</v>
      </c>
      <c r="R6" s="48">
        <f>SUM(B:B)</f>
        <v>486</v>
      </c>
      <c r="S6" s="48">
        <f>R6/$S$2</f>
        <v>7.9672131147540988</v>
      </c>
      <c r="T6" s="53">
        <f>R6/$R$9</f>
        <v>2.8262386601535242E-2</v>
      </c>
    </row>
    <row r="7" spans="1:20" x14ac:dyDescent="0.25">
      <c r="B7" s="45">
        <v>1</v>
      </c>
      <c r="C7" s="45">
        <v>100</v>
      </c>
      <c r="D7" s="7" t="s">
        <v>3421</v>
      </c>
      <c r="E7" s="7" t="s">
        <v>3480</v>
      </c>
      <c r="F7" s="7" t="s">
        <v>3765</v>
      </c>
      <c r="G7" s="7">
        <v>1091</v>
      </c>
      <c r="H7" s="45">
        <v>3</v>
      </c>
      <c r="I7" s="7" t="s">
        <v>3826</v>
      </c>
      <c r="J7" s="7" t="s">
        <v>3881</v>
      </c>
      <c r="K7" s="45">
        <v>1</v>
      </c>
      <c r="L7" s="51" t="str">
        <f t="shared" si="0"/>
        <v>2024-05-25</v>
      </c>
      <c r="M7" s="52">
        <f t="shared" si="3"/>
        <v>45437</v>
      </c>
      <c r="N7" s="51" t="str">
        <f t="shared" si="1"/>
        <v>18:57</v>
      </c>
      <c r="O7" s="53">
        <f t="shared" si="2"/>
        <v>6.5624999999999998E-3</v>
      </c>
      <c r="P7" s="53"/>
      <c r="Q7" s="48" t="s">
        <v>417</v>
      </c>
      <c r="R7" s="48">
        <f>SUM(H:H)</f>
        <v>108</v>
      </c>
      <c r="S7" s="48">
        <f>R7/$S$2</f>
        <v>1.7704918032786885</v>
      </c>
      <c r="T7" s="53">
        <f>R7/$R$9</f>
        <v>6.2805303558967204E-3</v>
      </c>
    </row>
    <row r="8" spans="1:20" x14ac:dyDescent="0.25">
      <c r="B8" s="45">
        <v>6</v>
      </c>
      <c r="C8" s="45">
        <v>41</v>
      </c>
      <c r="D8" s="7" t="s">
        <v>3421</v>
      </c>
      <c r="E8" s="7" t="s">
        <v>3474</v>
      </c>
      <c r="F8" s="7" t="s">
        <v>3766</v>
      </c>
      <c r="G8" s="7">
        <v>2125</v>
      </c>
      <c r="H8" s="45">
        <v>2</v>
      </c>
      <c r="I8" s="7" t="s">
        <v>3827</v>
      </c>
      <c r="J8" s="7" t="s">
        <v>3882</v>
      </c>
      <c r="K8" s="45">
        <v>2</v>
      </c>
      <c r="L8" s="51" t="str">
        <f t="shared" si="0"/>
        <v>2024-05-25</v>
      </c>
      <c r="M8" s="52">
        <f t="shared" si="3"/>
        <v>45437</v>
      </c>
      <c r="N8" s="51" t="str">
        <f t="shared" si="1"/>
        <v>12:39</v>
      </c>
      <c r="O8" s="53">
        <f t="shared" si="2"/>
        <v>3.1874999999999998E-3</v>
      </c>
      <c r="P8" s="53"/>
      <c r="Q8" s="48" t="s">
        <v>4476</v>
      </c>
      <c r="R8" s="48">
        <f>SUM(K:K)</f>
        <v>1536</v>
      </c>
      <c r="S8" s="48">
        <f>R8/$S$2</f>
        <v>25.180327868852459</v>
      </c>
      <c r="T8" s="53">
        <f>R8/$R$9</f>
        <v>8.932309839497557E-2</v>
      </c>
    </row>
    <row r="9" spans="1:20" x14ac:dyDescent="0.25">
      <c r="B9" s="45">
        <v>2</v>
      </c>
      <c r="C9" s="45">
        <v>45</v>
      </c>
      <c r="D9" s="7" t="s">
        <v>3421</v>
      </c>
      <c r="E9" s="7" t="s">
        <v>3478</v>
      </c>
      <c r="F9" s="7" t="s">
        <v>3767</v>
      </c>
      <c r="G9" s="7">
        <v>1215</v>
      </c>
      <c r="H9" s="45">
        <v>1</v>
      </c>
      <c r="I9" s="7" t="s">
        <v>3828</v>
      </c>
      <c r="J9" s="7" t="s">
        <v>3883</v>
      </c>
      <c r="K9" s="45">
        <v>2</v>
      </c>
      <c r="L9" s="51" t="str">
        <f t="shared" si="0"/>
        <v>2024-05-24</v>
      </c>
      <c r="M9" s="52">
        <f t="shared" si="3"/>
        <v>45436</v>
      </c>
      <c r="N9" s="51" t="str">
        <f t="shared" si="1"/>
        <v>05:51</v>
      </c>
      <c r="O9" s="53">
        <f t="shared" si="2"/>
        <v>3.1250000000000002E-3</v>
      </c>
      <c r="P9" s="53"/>
      <c r="R9" s="48">
        <f>SUM(R5:R8)</f>
        <v>17196</v>
      </c>
      <c r="S9" s="48">
        <f>SUM(S5:S8)</f>
        <v>281.90163934426232</v>
      </c>
    </row>
    <row r="10" spans="1:20" x14ac:dyDescent="0.25">
      <c r="B10" s="45">
        <v>21</v>
      </c>
      <c r="C10" s="45">
        <v>369</v>
      </c>
      <c r="D10" s="7" t="s">
        <v>3421</v>
      </c>
      <c r="E10" s="7" t="s">
        <v>3480</v>
      </c>
      <c r="F10" s="7" t="s">
        <v>3768</v>
      </c>
      <c r="G10" s="7">
        <v>6935</v>
      </c>
      <c r="H10" s="45">
        <v>1</v>
      </c>
      <c r="I10" s="7" t="s">
        <v>3829</v>
      </c>
      <c r="J10" s="7" t="s">
        <v>3884</v>
      </c>
      <c r="K10" s="45">
        <v>38</v>
      </c>
      <c r="L10" s="51" t="str">
        <f t="shared" si="0"/>
        <v>2024-05-19</v>
      </c>
      <c r="M10" s="52">
        <f t="shared" si="3"/>
        <v>45431</v>
      </c>
      <c r="N10" s="51" t="str">
        <f t="shared" si="1"/>
        <v>09:08</v>
      </c>
      <c r="O10" s="53">
        <f t="shared" si="2"/>
        <v>2.68125E-2</v>
      </c>
      <c r="P10" s="53"/>
      <c r="Q10" s="49" t="s">
        <v>4469</v>
      </c>
      <c r="R10" s="49">
        <f>SUM(G2:G23)</f>
        <v>103491</v>
      </c>
      <c r="S10" s="49">
        <f>R10/S2</f>
        <v>1696.5737704918033</v>
      </c>
    </row>
    <row r="11" spans="1:20" x14ac:dyDescent="0.25">
      <c r="B11" s="45">
        <v>22</v>
      </c>
      <c r="C11" s="45">
        <v>852</v>
      </c>
      <c r="D11" s="7" t="s">
        <v>3421</v>
      </c>
      <c r="E11" s="7" t="s">
        <v>3480</v>
      </c>
      <c r="F11" s="7" t="s">
        <v>3769</v>
      </c>
      <c r="G11" s="7">
        <v>22900</v>
      </c>
      <c r="H11" s="45">
        <v>4</v>
      </c>
      <c r="I11" s="7" t="s">
        <v>3830</v>
      </c>
      <c r="J11" s="7" t="s">
        <v>3885</v>
      </c>
      <c r="K11" s="45">
        <v>156</v>
      </c>
      <c r="L11" s="51" t="str">
        <f t="shared" si="0"/>
        <v>2024-05-18</v>
      </c>
      <c r="M11" s="52">
        <f t="shared" si="3"/>
        <v>45430</v>
      </c>
      <c r="N11" s="51" t="str">
        <f t="shared" si="1"/>
        <v>09:24</v>
      </c>
      <c r="O11" s="53">
        <f t="shared" si="2"/>
        <v>6.4625000000000002E-2</v>
      </c>
      <c r="P11" s="53"/>
    </row>
    <row r="12" spans="1:20" x14ac:dyDescent="0.25">
      <c r="B12" s="45">
        <v>5</v>
      </c>
      <c r="C12" s="45">
        <v>112</v>
      </c>
      <c r="D12" s="7" t="s">
        <v>3421</v>
      </c>
      <c r="E12" s="7" t="s">
        <v>3733</v>
      </c>
      <c r="F12" s="7" t="s">
        <v>3770</v>
      </c>
      <c r="G12" s="7">
        <v>1561</v>
      </c>
      <c r="H12" s="45">
        <v>1</v>
      </c>
      <c r="I12" s="7" t="s">
        <v>3831</v>
      </c>
      <c r="J12" s="7" t="s">
        <v>3886</v>
      </c>
      <c r="K12" s="45">
        <v>10</v>
      </c>
      <c r="L12" s="51" t="str">
        <f t="shared" si="0"/>
        <v>2024-05-12</v>
      </c>
      <c r="M12" s="52">
        <f t="shared" si="3"/>
        <v>45424</v>
      </c>
      <c r="N12" s="51" t="str">
        <f t="shared" si="1"/>
        <v>19:37</v>
      </c>
      <c r="O12" s="53">
        <f t="shared" si="2"/>
        <v>8.0000000000000002E-3</v>
      </c>
      <c r="P12" s="53"/>
    </row>
    <row r="13" spans="1:20" x14ac:dyDescent="0.25">
      <c r="B13" s="45">
        <v>3</v>
      </c>
      <c r="C13" s="45">
        <v>18</v>
      </c>
      <c r="D13" s="7" t="s">
        <v>3421</v>
      </c>
      <c r="E13" s="7" t="s">
        <v>3734</v>
      </c>
      <c r="F13" s="7" t="s">
        <v>3771</v>
      </c>
      <c r="G13" s="7">
        <v>424</v>
      </c>
      <c r="H13" s="45">
        <v>0</v>
      </c>
      <c r="I13" s="7" t="s">
        <v>3832</v>
      </c>
      <c r="J13" s="7" t="s">
        <v>3887</v>
      </c>
      <c r="K13" s="45">
        <v>1</v>
      </c>
      <c r="L13" s="51" t="str">
        <f t="shared" si="0"/>
        <v>2024-05-12</v>
      </c>
      <c r="M13" s="52">
        <f t="shared" si="3"/>
        <v>45424</v>
      </c>
      <c r="N13" s="51" t="str">
        <f t="shared" si="1"/>
        <v>06:21</v>
      </c>
      <c r="O13" s="53">
        <f t="shared" si="2"/>
        <v>1.3749999999999999E-3</v>
      </c>
      <c r="P13" s="53"/>
    </row>
    <row r="14" spans="1:20" x14ac:dyDescent="0.25">
      <c r="B14" s="45">
        <v>8</v>
      </c>
      <c r="C14" s="45">
        <v>90</v>
      </c>
      <c r="D14" s="7" t="s">
        <v>3421</v>
      </c>
      <c r="E14" s="7" t="s">
        <v>3735</v>
      </c>
      <c r="F14" s="7" t="s">
        <v>3772</v>
      </c>
      <c r="G14" s="7">
        <v>1600</v>
      </c>
      <c r="H14" s="45">
        <v>2</v>
      </c>
      <c r="I14" s="7" t="s">
        <v>3833</v>
      </c>
      <c r="J14" s="7" t="s">
        <v>3888</v>
      </c>
      <c r="K14" s="45">
        <v>19</v>
      </c>
      <c r="L14" s="51" t="str">
        <f t="shared" si="0"/>
        <v>2024-05-11</v>
      </c>
      <c r="M14" s="52">
        <f t="shared" si="3"/>
        <v>45423</v>
      </c>
      <c r="N14" s="51" t="str">
        <f t="shared" si="1"/>
        <v>17:33</v>
      </c>
      <c r="O14" s="53">
        <f t="shared" si="2"/>
        <v>7.4374999999999997E-3</v>
      </c>
      <c r="P14" s="53"/>
    </row>
    <row r="15" spans="1:20" x14ac:dyDescent="0.25">
      <c r="B15" s="45">
        <v>0</v>
      </c>
      <c r="C15" s="45">
        <v>10</v>
      </c>
      <c r="D15" s="7" t="s">
        <v>3421</v>
      </c>
      <c r="E15" s="7" t="s">
        <v>3736</v>
      </c>
      <c r="F15" s="7" t="s">
        <v>3773</v>
      </c>
      <c r="G15" s="7">
        <v>408</v>
      </c>
      <c r="H15" s="45">
        <v>0</v>
      </c>
      <c r="I15" s="7" t="s">
        <v>1425</v>
      </c>
      <c r="J15" s="7" t="s">
        <v>3889</v>
      </c>
      <c r="K15" s="45">
        <v>1</v>
      </c>
      <c r="L15" s="51" t="str">
        <f t="shared" si="0"/>
        <v>2024-05-07</v>
      </c>
      <c r="M15" s="52">
        <f t="shared" si="3"/>
        <v>45419</v>
      </c>
      <c r="N15" s="51" t="str">
        <f t="shared" si="1"/>
        <v>05:43</v>
      </c>
      <c r="O15" s="53">
        <f t="shared" si="2"/>
        <v>6.8749999999999996E-4</v>
      </c>
      <c r="P15" s="53"/>
    </row>
    <row r="16" spans="1:20" x14ac:dyDescent="0.25">
      <c r="B16" s="45">
        <v>6</v>
      </c>
      <c r="C16" s="45">
        <v>224</v>
      </c>
      <c r="D16" s="7" t="s">
        <v>3421</v>
      </c>
      <c r="E16" s="7" t="s">
        <v>3737</v>
      </c>
      <c r="F16" s="7" t="s">
        <v>3774</v>
      </c>
      <c r="G16" s="7">
        <v>6198</v>
      </c>
      <c r="H16" s="45">
        <v>2</v>
      </c>
      <c r="I16" s="7" t="s">
        <v>3834</v>
      </c>
      <c r="J16" s="7" t="s">
        <v>3890</v>
      </c>
      <c r="K16" s="45">
        <v>27</v>
      </c>
      <c r="L16" s="51" t="str">
        <f t="shared" si="0"/>
        <v>2024-05-04</v>
      </c>
      <c r="M16" s="52">
        <f t="shared" si="3"/>
        <v>45416</v>
      </c>
      <c r="N16" s="51" t="str">
        <f t="shared" si="1"/>
        <v>16:43</v>
      </c>
      <c r="O16" s="53">
        <f t="shared" si="2"/>
        <v>1.61875E-2</v>
      </c>
      <c r="P16" s="53"/>
    </row>
    <row r="17" spans="2:16" x14ac:dyDescent="0.25">
      <c r="B17" s="45">
        <v>1</v>
      </c>
      <c r="C17" s="45">
        <v>27</v>
      </c>
      <c r="D17" s="7" t="s">
        <v>3421</v>
      </c>
      <c r="E17" s="7" t="s">
        <v>3480</v>
      </c>
      <c r="F17" s="7" t="s">
        <v>3775</v>
      </c>
      <c r="G17" s="7">
        <v>719</v>
      </c>
      <c r="H17" s="45">
        <v>0</v>
      </c>
      <c r="I17" s="7" t="s">
        <v>3835</v>
      </c>
      <c r="J17" s="7" t="s">
        <v>3891</v>
      </c>
      <c r="K17" s="45">
        <v>2</v>
      </c>
      <c r="L17" s="51" t="str">
        <f t="shared" si="0"/>
        <v>2024-04-28</v>
      </c>
      <c r="M17" s="52">
        <f t="shared" si="3"/>
        <v>45410</v>
      </c>
      <c r="N17" s="51" t="str">
        <f t="shared" si="1"/>
        <v>19:32</v>
      </c>
      <c r="O17" s="53">
        <f t="shared" si="2"/>
        <v>1.8749999999999999E-3</v>
      </c>
      <c r="P17" s="53"/>
    </row>
    <row r="18" spans="2:16" x14ac:dyDescent="0.25">
      <c r="B18" s="45">
        <v>3</v>
      </c>
      <c r="C18" s="45">
        <v>98</v>
      </c>
      <c r="D18" s="7" t="s">
        <v>3421</v>
      </c>
      <c r="E18" s="7" t="s">
        <v>3738</v>
      </c>
      <c r="F18" s="7" t="s">
        <v>3776</v>
      </c>
      <c r="G18" s="7">
        <v>1859</v>
      </c>
      <c r="H18" s="45">
        <v>0</v>
      </c>
      <c r="I18" s="7" t="s">
        <v>3834</v>
      </c>
      <c r="J18" s="7" t="s">
        <v>3892</v>
      </c>
      <c r="K18" s="45">
        <v>9</v>
      </c>
      <c r="L18" s="51" t="str">
        <f t="shared" si="0"/>
        <v>2024-04-27</v>
      </c>
      <c r="M18" s="52">
        <f t="shared" si="3"/>
        <v>45409</v>
      </c>
      <c r="N18" s="51" t="str">
        <f t="shared" si="1"/>
        <v>19:18</v>
      </c>
      <c r="O18" s="53">
        <f t="shared" si="2"/>
        <v>6.875E-3</v>
      </c>
      <c r="P18" s="53"/>
    </row>
    <row r="19" spans="2:16" x14ac:dyDescent="0.25">
      <c r="B19" s="45">
        <v>19</v>
      </c>
      <c r="C19" s="45">
        <v>1797</v>
      </c>
      <c r="D19" s="7" t="s">
        <v>3421</v>
      </c>
      <c r="E19" s="7" t="s">
        <v>3480</v>
      </c>
      <c r="F19" s="7" t="s">
        <v>3777</v>
      </c>
      <c r="G19" s="7">
        <v>43400</v>
      </c>
      <c r="H19" s="45">
        <v>7</v>
      </c>
      <c r="I19" s="7" t="s">
        <v>3836</v>
      </c>
      <c r="J19" s="7" t="s">
        <v>3893</v>
      </c>
      <c r="K19" s="45">
        <v>152</v>
      </c>
      <c r="L19" s="51" t="str">
        <f t="shared" si="0"/>
        <v>2024-04-21</v>
      </c>
      <c r="M19" s="52">
        <f t="shared" si="3"/>
        <v>45403</v>
      </c>
      <c r="N19" s="51" t="str">
        <f t="shared" si="1"/>
        <v>18:18</v>
      </c>
      <c r="O19" s="53">
        <f t="shared" si="2"/>
        <v>0.12343750000000001</v>
      </c>
      <c r="P19" s="53"/>
    </row>
    <row r="20" spans="2:16" x14ac:dyDescent="0.25">
      <c r="B20" s="45">
        <v>3</v>
      </c>
      <c r="C20" s="45">
        <v>61</v>
      </c>
      <c r="D20" s="7" t="s">
        <v>3421</v>
      </c>
      <c r="E20" s="7" t="s">
        <v>3739</v>
      </c>
      <c r="F20" s="7" t="s">
        <v>3778</v>
      </c>
      <c r="G20" s="7">
        <v>961</v>
      </c>
      <c r="H20" s="45">
        <v>1</v>
      </c>
      <c r="I20" s="7" t="s">
        <v>3837</v>
      </c>
      <c r="J20" s="7" t="s">
        <v>3894</v>
      </c>
      <c r="K20" s="45">
        <v>2</v>
      </c>
      <c r="L20" s="51" t="str">
        <f t="shared" si="0"/>
        <v>2024-04-20</v>
      </c>
      <c r="M20" s="52">
        <f t="shared" si="3"/>
        <v>45402</v>
      </c>
      <c r="N20" s="51" t="str">
        <f t="shared" si="1"/>
        <v>08:37</v>
      </c>
      <c r="O20" s="53">
        <f t="shared" si="2"/>
        <v>4.1875000000000002E-3</v>
      </c>
      <c r="P20" s="53"/>
    </row>
    <row r="21" spans="2:16" x14ac:dyDescent="0.25">
      <c r="B21" s="45">
        <v>6</v>
      </c>
      <c r="C21" s="45">
        <v>118</v>
      </c>
      <c r="D21" s="7" t="s">
        <v>3421</v>
      </c>
      <c r="E21" s="7" t="s">
        <v>3740</v>
      </c>
      <c r="F21" s="7" t="s">
        <v>3779</v>
      </c>
      <c r="G21" s="7">
        <v>2768</v>
      </c>
      <c r="H21" s="45">
        <v>6</v>
      </c>
      <c r="I21" s="7" t="s">
        <v>3838</v>
      </c>
      <c r="J21" s="7" t="s">
        <v>3895</v>
      </c>
      <c r="K21" s="45">
        <v>13</v>
      </c>
      <c r="L21" s="51" t="str">
        <f t="shared" si="0"/>
        <v>2024-04-14</v>
      </c>
      <c r="M21" s="52">
        <f t="shared" si="3"/>
        <v>45396</v>
      </c>
      <c r="N21" s="51" t="str">
        <f t="shared" si="1"/>
        <v>19:31</v>
      </c>
      <c r="O21" s="53">
        <f t="shared" si="2"/>
        <v>8.9374999999999993E-3</v>
      </c>
      <c r="P21" s="53"/>
    </row>
    <row r="22" spans="2:16" x14ac:dyDescent="0.25">
      <c r="B22" s="45">
        <v>7</v>
      </c>
      <c r="C22" s="45">
        <v>163</v>
      </c>
      <c r="D22" s="7" t="s">
        <v>3421</v>
      </c>
      <c r="E22" s="7" t="s">
        <v>3735</v>
      </c>
      <c r="F22" s="7" t="s">
        <v>3780</v>
      </c>
      <c r="G22" s="7">
        <v>3206</v>
      </c>
      <c r="H22" s="45">
        <v>10</v>
      </c>
      <c r="I22" s="7" t="s">
        <v>3839</v>
      </c>
      <c r="J22" s="7" t="s">
        <v>3896</v>
      </c>
      <c r="K22" s="45">
        <v>14</v>
      </c>
      <c r="L22" s="51" t="str">
        <f t="shared" si="0"/>
        <v>2024-04-13</v>
      </c>
      <c r="M22" s="52">
        <f t="shared" si="3"/>
        <v>45395</v>
      </c>
      <c r="N22" s="51" t="str">
        <f t="shared" si="1"/>
        <v>10:41</v>
      </c>
      <c r="O22" s="53">
        <f t="shared" si="2"/>
        <v>1.2125E-2</v>
      </c>
      <c r="P22" s="53"/>
    </row>
    <row r="23" spans="2:16" x14ac:dyDescent="0.25">
      <c r="B23" s="45">
        <v>12</v>
      </c>
      <c r="C23" s="45">
        <v>116</v>
      </c>
      <c r="D23" s="7" t="s">
        <v>3421</v>
      </c>
      <c r="E23" s="7" t="s">
        <v>3480</v>
      </c>
      <c r="F23" s="7" t="s">
        <v>3781</v>
      </c>
      <c r="G23" s="7">
        <v>1500</v>
      </c>
      <c r="H23" s="45">
        <v>2</v>
      </c>
      <c r="I23" s="7" t="s">
        <v>3840</v>
      </c>
      <c r="J23" s="7" t="s">
        <v>3897</v>
      </c>
      <c r="K23" s="45">
        <v>15</v>
      </c>
      <c r="L23" s="51" t="str">
        <f t="shared" si="0"/>
        <v>2024-04-08</v>
      </c>
      <c r="M23" s="52">
        <f t="shared" si="3"/>
        <v>45390</v>
      </c>
      <c r="N23" s="51" t="str">
        <f t="shared" si="1"/>
        <v>07:12</v>
      </c>
      <c r="O23" s="53">
        <f t="shared" si="2"/>
        <v>9.0624999999999994E-3</v>
      </c>
      <c r="P23" s="53"/>
    </row>
    <row r="24" spans="2:16" x14ac:dyDescent="0.25">
      <c r="B24" s="45">
        <v>6</v>
      </c>
      <c r="C24" s="45">
        <v>117</v>
      </c>
      <c r="D24" s="7" t="s">
        <v>3421</v>
      </c>
      <c r="E24" s="7" t="s">
        <v>3741</v>
      </c>
      <c r="F24" s="7" t="s">
        <v>3782</v>
      </c>
      <c r="G24" s="7">
        <v>1895</v>
      </c>
      <c r="H24" s="45">
        <v>2</v>
      </c>
      <c r="I24" s="7" t="s">
        <v>3841</v>
      </c>
      <c r="J24" s="7" t="s">
        <v>3898</v>
      </c>
      <c r="K24" s="45">
        <v>4</v>
      </c>
      <c r="L24" s="51" t="str">
        <f t="shared" ref="L24:L76" si="4">LEFT(J24,10)</f>
        <v>2024-04-04</v>
      </c>
      <c r="M24" s="52">
        <f t="shared" si="3"/>
        <v>45386</v>
      </c>
      <c r="N24" s="51" t="str">
        <f t="shared" ref="N24:N62" si="5">MID(J24,12,5)</f>
        <v>08:52</v>
      </c>
      <c r="O24" s="53">
        <f t="shared" ref="O24:O62" si="6">(B24+C24+H24+K24)/$Q$2</f>
        <v>8.0625000000000002E-3</v>
      </c>
    </row>
    <row r="25" spans="2:16" x14ac:dyDescent="0.25">
      <c r="B25" s="45">
        <v>9</v>
      </c>
      <c r="C25" s="45">
        <v>138</v>
      </c>
      <c r="D25" s="7" t="s">
        <v>3421</v>
      </c>
      <c r="E25" s="7" t="s">
        <v>3742</v>
      </c>
      <c r="F25" s="7" t="s">
        <v>3783</v>
      </c>
      <c r="G25" s="7">
        <v>2301</v>
      </c>
      <c r="H25" s="45">
        <v>2</v>
      </c>
      <c r="I25" s="7" t="s">
        <v>3842</v>
      </c>
      <c r="J25" s="7" t="s">
        <v>3899</v>
      </c>
      <c r="K25" s="45">
        <v>22</v>
      </c>
      <c r="L25" s="51" t="str">
        <f t="shared" si="4"/>
        <v>2024-03-31</v>
      </c>
      <c r="M25" s="52">
        <f t="shared" si="3"/>
        <v>45382</v>
      </c>
      <c r="N25" s="51" t="str">
        <f t="shared" si="5"/>
        <v>20:30</v>
      </c>
      <c r="O25" s="53">
        <f t="shared" si="6"/>
        <v>1.0687500000000001E-2</v>
      </c>
    </row>
    <row r="26" spans="2:16" x14ac:dyDescent="0.25">
      <c r="B26" s="45">
        <v>10</v>
      </c>
      <c r="C26" s="45">
        <v>998</v>
      </c>
      <c r="D26" s="7" t="s">
        <v>3421</v>
      </c>
      <c r="E26" s="7" t="s">
        <v>3743</v>
      </c>
      <c r="F26" s="7" t="s">
        <v>3784</v>
      </c>
      <c r="G26" s="7">
        <v>23900</v>
      </c>
      <c r="H26" s="45">
        <v>1</v>
      </c>
      <c r="I26" s="7" t="s">
        <v>3843</v>
      </c>
      <c r="J26" s="7" t="s">
        <v>3900</v>
      </c>
      <c r="K26" s="45">
        <v>59</v>
      </c>
      <c r="L26" s="51" t="str">
        <f t="shared" si="4"/>
        <v>2024-03-29</v>
      </c>
      <c r="M26" s="52">
        <f t="shared" si="3"/>
        <v>45380</v>
      </c>
      <c r="N26" s="51" t="str">
        <f t="shared" si="5"/>
        <v>20:37</v>
      </c>
      <c r="O26" s="53">
        <f t="shared" si="6"/>
        <v>6.6750000000000004E-2</v>
      </c>
    </row>
    <row r="27" spans="2:16" x14ac:dyDescent="0.25">
      <c r="B27" s="45">
        <v>8</v>
      </c>
      <c r="C27" s="45">
        <v>163</v>
      </c>
      <c r="D27" s="7" t="s">
        <v>3421</v>
      </c>
      <c r="E27" s="7" t="s">
        <v>3480</v>
      </c>
      <c r="F27" s="7" t="s">
        <v>3785</v>
      </c>
      <c r="G27" s="7">
        <v>3160</v>
      </c>
      <c r="H27" s="45">
        <v>8</v>
      </c>
      <c r="I27" s="7" t="s">
        <v>3844</v>
      </c>
      <c r="J27" s="7" t="s">
        <v>3901</v>
      </c>
      <c r="K27" s="45">
        <v>11</v>
      </c>
      <c r="L27" s="51" t="str">
        <f t="shared" si="4"/>
        <v>2024-03-28</v>
      </c>
      <c r="M27" s="52">
        <f t="shared" si="3"/>
        <v>45379</v>
      </c>
      <c r="N27" s="51" t="str">
        <f t="shared" si="5"/>
        <v>20:44</v>
      </c>
      <c r="O27" s="53">
        <f t="shared" si="6"/>
        <v>1.1875E-2</v>
      </c>
    </row>
    <row r="28" spans="2:16" x14ac:dyDescent="0.25">
      <c r="B28" s="45">
        <v>4</v>
      </c>
      <c r="C28" s="45">
        <v>17</v>
      </c>
      <c r="D28" s="7" t="s">
        <v>3421</v>
      </c>
      <c r="E28" s="7" t="s">
        <v>3472</v>
      </c>
      <c r="F28" s="7" t="s">
        <v>3786</v>
      </c>
      <c r="G28" s="7">
        <v>513</v>
      </c>
      <c r="H28" s="45">
        <v>1</v>
      </c>
      <c r="I28" s="7" t="s">
        <v>3845</v>
      </c>
      <c r="J28" s="7" t="s">
        <v>3902</v>
      </c>
      <c r="K28" s="45">
        <v>0</v>
      </c>
      <c r="L28" s="51" t="str">
        <f t="shared" si="4"/>
        <v>2024-03-26</v>
      </c>
      <c r="M28" s="52">
        <f t="shared" si="3"/>
        <v>45377</v>
      </c>
      <c r="N28" s="51" t="str">
        <f t="shared" si="5"/>
        <v>15:26</v>
      </c>
      <c r="O28" s="53">
        <f t="shared" si="6"/>
        <v>1.3749999999999999E-3</v>
      </c>
    </row>
    <row r="29" spans="2:16" x14ac:dyDescent="0.25">
      <c r="B29" s="45">
        <v>9</v>
      </c>
      <c r="C29" s="45">
        <v>157</v>
      </c>
      <c r="D29" s="7" t="s">
        <v>3421</v>
      </c>
      <c r="E29" s="7" t="s">
        <v>3480</v>
      </c>
      <c r="F29" s="7" t="s">
        <v>3787</v>
      </c>
      <c r="G29" s="7">
        <v>2620</v>
      </c>
      <c r="H29" s="45">
        <v>1</v>
      </c>
      <c r="I29" s="7" t="s">
        <v>3846</v>
      </c>
      <c r="J29" s="7" t="s">
        <v>3903</v>
      </c>
      <c r="K29" s="45">
        <v>4</v>
      </c>
      <c r="L29" s="51" t="str">
        <f t="shared" si="4"/>
        <v>2024-03-25</v>
      </c>
      <c r="M29" s="52">
        <f t="shared" si="3"/>
        <v>45376</v>
      </c>
      <c r="N29" s="51" t="str">
        <f t="shared" si="5"/>
        <v>07:48</v>
      </c>
      <c r="O29" s="53">
        <f t="shared" si="6"/>
        <v>1.0687500000000001E-2</v>
      </c>
    </row>
    <row r="30" spans="2:16" x14ac:dyDescent="0.25">
      <c r="B30" s="45">
        <v>17</v>
      </c>
      <c r="C30" s="45">
        <v>95</v>
      </c>
      <c r="D30" s="7" t="s">
        <v>3421</v>
      </c>
      <c r="E30" s="7" t="s">
        <v>3744</v>
      </c>
      <c r="F30" s="7" t="s">
        <v>3788</v>
      </c>
      <c r="G30" s="7">
        <v>1388</v>
      </c>
      <c r="H30" s="45">
        <v>1</v>
      </c>
      <c r="I30" s="7" t="s">
        <v>3847</v>
      </c>
      <c r="J30" s="7" t="s">
        <v>3904</v>
      </c>
      <c r="K30" s="45">
        <v>6</v>
      </c>
      <c r="L30" s="51" t="str">
        <f t="shared" si="4"/>
        <v>2024-03-24</v>
      </c>
      <c r="M30" s="52">
        <f t="shared" si="3"/>
        <v>45375</v>
      </c>
      <c r="N30" s="51" t="str">
        <f t="shared" si="5"/>
        <v>20:35</v>
      </c>
      <c r="O30" s="53">
        <f t="shared" si="6"/>
        <v>7.4374999999999997E-3</v>
      </c>
    </row>
    <row r="31" spans="2:16" x14ac:dyDescent="0.25">
      <c r="B31" s="45">
        <v>5</v>
      </c>
      <c r="C31" s="45">
        <v>75</v>
      </c>
      <c r="D31" s="7" t="s">
        <v>3421</v>
      </c>
      <c r="E31" s="7" t="s">
        <v>3745</v>
      </c>
      <c r="F31" s="7" t="s">
        <v>3789</v>
      </c>
      <c r="G31" s="7">
        <v>1259</v>
      </c>
      <c r="H31" s="45">
        <v>0</v>
      </c>
      <c r="I31" s="7" t="s">
        <v>3848</v>
      </c>
      <c r="J31" s="7" t="s">
        <v>3905</v>
      </c>
      <c r="K31" s="45">
        <v>3</v>
      </c>
      <c r="L31" s="51" t="str">
        <f t="shared" si="4"/>
        <v>2024-03-17</v>
      </c>
      <c r="M31" s="52">
        <f t="shared" si="3"/>
        <v>45368</v>
      </c>
      <c r="N31" s="51" t="str">
        <f t="shared" si="5"/>
        <v>19:24</v>
      </c>
      <c r="O31" s="53">
        <f t="shared" si="6"/>
        <v>5.1875000000000003E-3</v>
      </c>
    </row>
    <row r="32" spans="2:16" x14ac:dyDescent="0.25">
      <c r="B32" s="45">
        <v>0</v>
      </c>
      <c r="C32" s="45">
        <v>13</v>
      </c>
      <c r="D32" s="7" t="s">
        <v>3421</v>
      </c>
      <c r="E32" s="7" t="s">
        <v>3638</v>
      </c>
      <c r="F32" s="7" t="s">
        <v>3790</v>
      </c>
      <c r="G32" s="7">
        <v>740</v>
      </c>
      <c r="H32" s="45">
        <v>0</v>
      </c>
      <c r="I32" s="7" t="s">
        <v>1425</v>
      </c>
      <c r="J32" s="7" t="s">
        <v>3906</v>
      </c>
      <c r="K32" s="45">
        <v>0</v>
      </c>
      <c r="L32" s="51" t="str">
        <f t="shared" si="4"/>
        <v>2024-03-17</v>
      </c>
      <c r="M32" s="52">
        <f t="shared" si="3"/>
        <v>45368</v>
      </c>
      <c r="N32" s="51" t="str">
        <f t="shared" si="5"/>
        <v>10:54</v>
      </c>
      <c r="O32" s="53">
        <f t="shared" si="6"/>
        <v>8.1249999999999996E-4</v>
      </c>
    </row>
    <row r="33" spans="2:15" x14ac:dyDescent="0.25">
      <c r="B33" s="45">
        <v>15</v>
      </c>
      <c r="C33" s="45">
        <v>185</v>
      </c>
      <c r="D33" s="7" t="s">
        <v>3421</v>
      </c>
      <c r="E33" s="7" t="s">
        <v>3746</v>
      </c>
      <c r="F33" s="7" t="s">
        <v>3791</v>
      </c>
      <c r="G33" s="7">
        <v>3163</v>
      </c>
      <c r="H33" s="45">
        <v>8</v>
      </c>
      <c r="I33" s="7" t="s">
        <v>3849</v>
      </c>
      <c r="J33" s="7" t="s">
        <v>3907</v>
      </c>
      <c r="K33" s="45">
        <v>26</v>
      </c>
      <c r="L33" s="51" t="str">
        <f t="shared" si="4"/>
        <v>2024-03-15</v>
      </c>
      <c r="M33" s="52">
        <f t="shared" si="3"/>
        <v>45366</v>
      </c>
      <c r="N33" s="51" t="str">
        <f t="shared" si="5"/>
        <v>18:21</v>
      </c>
      <c r="O33" s="53">
        <f t="shared" si="6"/>
        <v>1.4625000000000001E-2</v>
      </c>
    </row>
    <row r="34" spans="2:15" x14ac:dyDescent="0.25">
      <c r="B34" s="45">
        <v>3</v>
      </c>
      <c r="C34" s="45">
        <v>38</v>
      </c>
      <c r="D34" s="7" t="s">
        <v>3421</v>
      </c>
      <c r="E34" s="7" t="s">
        <v>3482</v>
      </c>
      <c r="F34" s="7" t="s">
        <v>3792</v>
      </c>
      <c r="G34" s="7">
        <v>845</v>
      </c>
      <c r="H34" s="45">
        <v>0</v>
      </c>
      <c r="I34" s="7" t="s">
        <v>3850</v>
      </c>
      <c r="J34" s="7" t="s">
        <v>3908</v>
      </c>
      <c r="K34" s="45">
        <v>0</v>
      </c>
      <c r="L34" s="51" t="str">
        <f t="shared" si="4"/>
        <v>2024-03-15</v>
      </c>
      <c r="M34" s="52">
        <f t="shared" si="3"/>
        <v>45366</v>
      </c>
      <c r="N34" s="51" t="str">
        <f t="shared" si="5"/>
        <v>13:08</v>
      </c>
      <c r="O34" s="53">
        <f t="shared" si="6"/>
        <v>2.5625000000000001E-3</v>
      </c>
    </row>
    <row r="35" spans="2:15" x14ac:dyDescent="0.25">
      <c r="B35" s="45">
        <v>20</v>
      </c>
      <c r="C35" s="45">
        <v>3338</v>
      </c>
      <c r="D35" s="7" t="s">
        <v>3421</v>
      </c>
      <c r="E35" s="7" t="s">
        <v>3480</v>
      </c>
      <c r="F35" s="7" t="s">
        <v>3793</v>
      </c>
      <c r="G35" s="7">
        <v>38900</v>
      </c>
      <c r="H35" s="45">
        <v>4</v>
      </c>
      <c r="I35" s="7" t="s">
        <v>3851</v>
      </c>
      <c r="J35" s="7" t="s">
        <v>3909</v>
      </c>
      <c r="K35" s="45">
        <v>229</v>
      </c>
      <c r="L35" s="51" t="str">
        <f t="shared" si="4"/>
        <v>2024-03-10</v>
      </c>
      <c r="M35" s="52">
        <f t="shared" si="3"/>
        <v>45361</v>
      </c>
      <c r="N35" s="51" t="str">
        <f t="shared" si="5"/>
        <v>19:08</v>
      </c>
      <c r="O35" s="53">
        <f t="shared" si="6"/>
        <v>0.22443750000000001</v>
      </c>
    </row>
    <row r="36" spans="2:15" x14ac:dyDescent="0.25">
      <c r="B36" s="45">
        <v>9</v>
      </c>
      <c r="C36" s="45">
        <v>79</v>
      </c>
      <c r="D36" s="7" t="s">
        <v>3421</v>
      </c>
      <c r="E36" s="7" t="s">
        <v>3747</v>
      </c>
      <c r="F36" s="7" t="s">
        <v>3794</v>
      </c>
      <c r="G36" s="7">
        <v>1801</v>
      </c>
      <c r="H36" s="45">
        <v>2</v>
      </c>
      <c r="I36" s="7" t="s">
        <v>3852</v>
      </c>
      <c r="J36" s="7" t="s">
        <v>3910</v>
      </c>
      <c r="K36" s="45">
        <v>10</v>
      </c>
      <c r="L36" s="51" t="str">
        <f t="shared" si="4"/>
        <v>2024-03-09</v>
      </c>
      <c r="M36" s="52">
        <f t="shared" si="3"/>
        <v>45360</v>
      </c>
      <c r="N36" s="51" t="str">
        <f t="shared" si="5"/>
        <v>18:24</v>
      </c>
      <c r="O36" s="53">
        <f t="shared" si="6"/>
        <v>6.2500000000000003E-3</v>
      </c>
    </row>
    <row r="37" spans="2:15" x14ac:dyDescent="0.25">
      <c r="B37" s="45">
        <v>11</v>
      </c>
      <c r="C37" s="45">
        <v>78</v>
      </c>
      <c r="D37" s="7" t="s">
        <v>3421</v>
      </c>
      <c r="E37" s="7" t="s">
        <v>3472</v>
      </c>
      <c r="F37" s="7" t="s">
        <v>3795</v>
      </c>
      <c r="G37" s="7">
        <v>2030</v>
      </c>
      <c r="H37" s="45">
        <v>0</v>
      </c>
      <c r="I37" s="7" t="s">
        <v>3853</v>
      </c>
      <c r="J37" s="7" t="s">
        <v>3911</v>
      </c>
      <c r="K37" s="45">
        <v>6</v>
      </c>
      <c r="L37" s="51" t="str">
        <f t="shared" si="4"/>
        <v>2024-03-03</v>
      </c>
      <c r="M37" s="52">
        <f t="shared" si="3"/>
        <v>45354</v>
      </c>
      <c r="N37" s="51" t="str">
        <f t="shared" si="5"/>
        <v>19:17</v>
      </c>
      <c r="O37" s="53">
        <f t="shared" si="6"/>
        <v>5.9375000000000001E-3</v>
      </c>
    </row>
    <row r="38" spans="2:15" x14ac:dyDescent="0.25">
      <c r="B38" s="45">
        <v>34</v>
      </c>
      <c r="C38" s="45">
        <v>1480</v>
      </c>
      <c r="D38" s="7" t="s">
        <v>3421</v>
      </c>
      <c r="E38" s="7" t="s">
        <v>3486</v>
      </c>
      <c r="F38" s="7" t="s">
        <v>3796</v>
      </c>
      <c r="G38" s="7">
        <v>24200</v>
      </c>
      <c r="H38" s="45">
        <v>11</v>
      </c>
      <c r="I38" s="7" t="s">
        <v>3854</v>
      </c>
      <c r="J38" s="7" t="s">
        <v>3912</v>
      </c>
      <c r="K38" s="45">
        <v>449</v>
      </c>
      <c r="L38" s="51" t="str">
        <f t="shared" si="4"/>
        <v>2024-03-02</v>
      </c>
      <c r="M38" s="52">
        <f t="shared" si="3"/>
        <v>45353</v>
      </c>
      <c r="N38" s="51" t="str">
        <f t="shared" si="5"/>
        <v>17:11</v>
      </c>
      <c r="O38" s="53">
        <f t="shared" si="6"/>
        <v>0.123375</v>
      </c>
    </row>
    <row r="39" spans="2:15" x14ac:dyDescent="0.25">
      <c r="B39" s="45">
        <v>13</v>
      </c>
      <c r="C39" s="45">
        <v>135</v>
      </c>
      <c r="D39" s="7" t="s">
        <v>3421</v>
      </c>
      <c r="E39" s="7" t="s">
        <v>3748</v>
      </c>
      <c r="F39" s="7" t="s">
        <v>3797</v>
      </c>
      <c r="G39" s="7">
        <v>2541</v>
      </c>
      <c r="H39" s="45">
        <v>1</v>
      </c>
      <c r="I39" s="7" t="s">
        <v>3855</v>
      </c>
      <c r="J39" s="7" t="s">
        <v>3913</v>
      </c>
      <c r="K39" s="45">
        <v>10</v>
      </c>
      <c r="L39" s="51" t="str">
        <f t="shared" si="4"/>
        <v>2024-02-25</v>
      </c>
      <c r="M39" s="52">
        <f t="shared" si="3"/>
        <v>45347</v>
      </c>
      <c r="N39" s="51" t="str">
        <f t="shared" si="5"/>
        <v>14:33</v>
      </c>
      <c r="O39" s="53">
        <f t="shared" si="6"/>
        <v>9.9375000000000002E-3</v>
      </c>
    </row>
    <row r="40" spans="2:15" x14ac:dyDescent="0.25">
      <c r="B40" s="45">
        <v>17</v>
      </c>
      <c r="C40" s="45">
        <v>243</v>
      </c>
      <c r="D40" s="7" t="s">
        <v>3421</v>
      </c>
      <c r="E40" s="7" t="s">
        <v>3749</v>
      </c>
      <c r="F40" s="7" t="s">
        <v>3798</v>
      </c>
      <c r="G40" s="7">
        <v>5034</v>
      </c>
      <c r="H40" s="45">
        <v>2</v>
      </c>
      <c r="I40" s="7" t="s">
        <v>3856</v>
      </c>
      <c r="J40" s="7" t="s">
        <v>3914</v>
      </c>
      <c r="K40" s="45">
        <v>13</v>
      </c>
      <c r="L40" s="51" t="str">
        <f t="shared" si="4"/>
        <v>2024-02-22</v>
      </c>
      <c r="M40" s="52">
        <f t="shared" si="3"/>
        <v>45344</v>
      </c>
      <c r="N40" s="51" t="str">
        <f t="shared" si="5"/>
        <v>13:09</v>
      </c>
      <c r="O40" s="53">
        <f t="shared" si="6"/>
        <v>1.7187500000000001E-2</v>
      </c>
    </row>
    <row r="41" spans="2:15" x14ac:dyDescent="0.25">
      <c r="B41" s="45">
        <v>9</v>
      </c>
      <c r="C41" s="45">
        <v>112</v>
      </c>
      <c r="D41" s="7" t="s">
        <v>3421</v>
      </c>
      <c r="E41" s="7" t="s">
        <v>3472</v>
      </c>
      <c r="F41" s="7" t="s">
        <v>3799</v>
      </c>
      <c r="G41" s="7">
        <v>3631</v>
      </c>
      <c r="H41" s="45">
        <v>0</v>
      </c>
      <c r="I41" s="7" t="s">
        <v>3857</v>
      </c>
      <c r="J41" s="7" t="s">
        <v>3915</v>
      </c>
      <c r="K41" s="45">
        <v>4</v>
      </c>
      <c r="L41" s="51" t="str">
        <f t="shared" si="4"/>
        <v>2024-02-21</v>
      </c>
      <c r="M41" s="52">
        <f t="shared" si="3"/>
        <v>45343</v>
      </c>
      <c r="N41" s="51" t="str">
        <f t="shared" si="5"/>
        <v>16:16</v>
      </c>
      <c r="O41" s="53">
        <f t="shared" si="6"/>
        <v>7.8125E-3</v>
      </c>
    </row>
    <row r="42" spans="2:15" x14ac:dyDescent="0.25">
      <c r="B42" s="45">
        <v>11</v>
      </c>
      <c r="C42" s="45">
        <v>88</v>
      </c>
      <c r="D42" s="7" t="s">
        <v>3421</v>
      </c>
      <c r="E42" s="7" t="s">
        <v>3750</v>
      </c>
      <c r="F42" s="7" t="s">
        <v>3800</v>
      </c>
      <c r="G42" s="7">
        <v>3925</v>
      </c>
      <c r="H42" s="45">
        <v>0</v>
      </c>
      <c r="I42" s="7" t="s">
        <v>3858</v>
      </c>
      <c r="J42" s="7" t="s">
        <v>3916</v>
      </c>
      <c r="K42" s="45">
        <v>3</v>
      </c>
      <c r="L42" s="51" t="str">
        <f t="shared" si="4"/>
        <v>2024-02-20</v>
      </c>
      <c r="M42" s="52">
        <f t="shared" si="3"/>
        <v>45342</v>
      </c>
      <c r="N42" s="51" t="str">
        <f t="shared" si="5"/>
        <v>17:12</v>
      </c>
      <c r="O42" s="53">
        <f t="shared" si="6"/>
        <v>6.3749999999999996E-3</v>
      </c>
    </row>
    <row r="43" spans="2:15" x14ac:dyDescent="0.25">
      <c r="B43" s="45">
        <v>7</v>
      </c>
      <c r="C43" s="45">
        <v>76</v>
      </c>
      <c r="D43" s="7" t="s">
        <v>3421</v>
      </c>
      <c r="E43" s="7" t="s">
        <v>3751</v>
      </c>
      <c r="F43" s="7" t="s">
        <v>3801</v>
      </c>
      <c r="G43" s="7">
        <v>1320</v>
      </c>
      <c r="H43" s="45">
        <v>0</v>
      </c>
      <c r="I43" s="7" t="s">
        <v>3859</v>
      </c>
      <c r="J43" s="7" t="s">
        <v>3917</v>
      </c>
      <c r="K43" s="45">
        <v>1</v>
      </c>
      <c r="L43" s="51" t="str">
        <f t="shared" si="4"/>
        <v>2024-02-19</v>
      </c>
      <c r="M43" s="52">
        <f t="shared" si="3"/>
        <v>45341</v>
      </c>
      <c r="N43" s="51" t="str">
        <f t="shared" si="5"/>
        <v>12:58</v>
      </c>
      <c r="O43" s="53">
        <f t="shared" si="6"/>
        <v>5.2500000000000003E-3</v>
      </c>
    </row>
    <row r="44" spans="2:15" x14ac:dyDescent="0.25">
      <c r="B44" s="45">
        <v>5</v>
      </c>
      <c r="C44" s="45">
        <v>33</v>
      </c>
      <c r="D44" s="7" t="s">
        <v>3421</v>
      </c>
      <c r="E44" s="7" t="s">
        <v>3480</v>
      </c>
      <c r="F44" s="7" t="s">
        <v>3802</v>
      </c>
      <c r="G44" s="7">
        <v>1195</v>
      </c>
      <c r="H44" s="45">
        <v>0</v>
      </c>
      <c r="I44" s="7" t="s">
        <v>1425</v>
      </c>
      <c r="J44" s="7" t="s">
        <v>3918</v>
      </c>
      <c r="K44" s="45">
        <v>0</v>
      </c>
      <c r="L44" s="51" t="str">
        <f t="shared" si="4"/>
        <v>2024-02-17</v>
      </c>
      <c r="M44" s="52">
        <f t="shared" si="3"/>
        <v>45339</v>
      </c>
      <c r="N44" s="51" t="str">
        <f t="shared" si="5"/>
        <v>11:31</v>
      </c>
      <c r="O44" s="53">
        <f t="shared" si="6"/>
        <v>2.3749999999999999E-3</v>
      </c>
    </row>
    <row r="45" spans="2:15" x14ac:dyDescent="0.25">
      <c r="B45" s="45">
        <v>8</v>
      </c>
      <c r="C45" s="45">
        <v>87</v>
      </c>
      <c r="D45" s="7" t="s">
        <v>3421</v>
      </c>
      <c r="E45" s="7" t="s">
        <v>3472</v>
      </c>
      <c r="F45" s="7" t="s">
        <v>3803</v>
      </c>
      <c r="G45" s="7">
        <v>1557</v>
      </c>
      <c r="H45" s="45">
        <v>1</v>
      </c>
      <c r="I45" s="7" t="s">
        <v>3860</v>
      </c>
      <c r="J45" s="7" t="s">
        <v>3919</v>
      </c>
      <c r="K45" s="45">
        <v>9</v>
      </c>
      <c r="L45" s="51" t="str">
        <f t="shared" si="4"/>
        <v>2024-02-17</v>
      </c>
      <c r="M45" s="52">
        <f t="shared" si="3"/>
        <v>45339</v>
      </c>
      <c r="N45" s="51" t="str">
        <f t="shared" si="5"/>
        <v>08:57</v>
      </c>
      <c r="O45" s="53">
        <f t="shared" si="6"/>
        <v>6.5624999999999998E-3</v>
      </c>
    </row>
    <row r="46" spans="2:15" x14ac:dyDescent="0.25">
      <c r="B46" s="45">
        <v>15</v>
      </c>
      <c r="C46" s="45">
        <v>1890</v>
      </c>
      <c r="D46" s="7" t="s">
        <v>3421</v>
      </c>
      <c r="E46" s="7" t="s">
        <v>3752</v>
      </c>
      <c r="F46" s="7" t="s">
        <v>3804</v>
      </c>
      <c r="G46" s="7">
        <v>34300</v>
      </c>
      <c r="H46" s="45">
        <v>4</v>
      </c>
      <c r="I46" s="7" t="s">
        <v>3861</v>
      </c>
      <c r="J46" s="7" t="s">
        <v>3920</v>
      </c>
      <c r="K46" s="45">
        <v>155</v>
      </c>
      <c r="L46" s="51" t="str">
        <f t="shared" si="4"/>
        <v>2024-02-16</v>
      </c>
      <c r="M46" s="52">
        <f t="shared" si="3"/>
        <v>45338</v>
      </c>
      <c r="N46" s="51" t="str">
        <f t="shared" si="5"/>
        <v>18:17</v>
      </c>
      <c r="O46" s="53">
        <f t="shared" si="6"/>
        <v>0.129</v>
      </c>
    </row>
    <row r="47" spans="2:15" x14ac:dyDescent="0.25">
      <c r="B47" s="45">
        <v>18</v>
      </c>
      <c r="C47" s="45">
        <v>221</v>
      </c>
      <c r="D47" s="7" t="s">
        <v>3421</v>
      </c>
      <c r="E47" s="7" t="s">
        <v>3745</v>
      </c>
      <c r="F47" s="7" t="s">
        <v>3805</v>
      </c>
      <c r="G47" s="7">
        <v>3257</v>
      </c>
      <c r="H47" s="45">
        <v>1</v>
      </c>
      <c r="I47" s="7" t="s">
        <v>3862</v>
      </c>
      <c r="J47" s="7" t="s">
        <v>3921</v>
      </c>
      <c r="K47" s="45">
        <v>17</v>
      </c>
      <c r="L47" s="51" t="str">
        <f t="shared" si="4"/>
        <v>2024-02-11</v>
      </c>
      <c r="M47" s="52">
        <f t="shared" si="3"/>
        <v>45333</v>
      </c>
      <c r="N47" s="51" t="str">
        <f t="shared" si="5"/>
        <v>11:39</v>
      </c>
      <c r="O47" s="53">
        <f t="shared" si="6"/>
        <v>1.60625E-2</v>
      </c>
    </row>
    <row r="48" spans="2:15" x14ac:dyDescent="0.25">
      <c r="B48" s="45">
        <v>13</v>
      </c>
      <c r="C48" s="45">
        <v>55</v>
      </c>
      <c r="D48" s="7" t="s">
        <v>3421</v>
      </c>
      <c r="E48" s="7" t="s">
        <v>3752</v>
      </c>
      <c r="F48" s="7" t="s">
        <v>3806</v>
      </c>
      <c r="G48" s="7">
        <v>1053</v>
      </c>
      <c r="H48" s="45">
        <v>1</v>
      </c>
      <c r="I48" s="7" t="s">
        <v>3863</v>
      </c>
      <c r="J48" s="7" t="s">
        <v>3922</v>
      </c>
      <c r="K48" s="45">
        <v>2</v>
      </c>
      <c r="L48" s="51" t="str">
        <f t="shared" si="4"/>
        <v>2024-02-10</v>
      </c>
      <c r="M48" s="52">
        <f t="shared" si="3"/>
        <v>45332</v>
      </c>
      <c r="N48" s="51" t="str">
        <f t="shared" si="5"/>
        <v>14:10</v>
      </c>
      <c r="O48" s="53">
        <f t="shared" si="6"/>
        <v>4.4374999999999996E-3</v>
      </c>
    </row>
    <row r="49" spans="2:15" x14ac:dyDescent="0.25">
      <c r="B49" s="45">
        <v>14</v>
      </c>
      <c r="C49" s="45">
        <v>70</v>
      </c>
      <c r="D49" s="7" t="s">
        <v>3421</v>
      </c>
      <c r="E49" s="7" t="s">
        <v>3480</v>
      </c>
      <c r="F49" s="7" t="s">
        <v>3807</v>
      </c>
      <c r="G49" s="7">
        <v>1346</v>
      </c>
      <c r="H49" s="45">
        <v>5</v>
      </c>
      <c r="I49" s="7" t="s">
        <v>3864</v>
      </c>
      <c r="J49" s="7" t="s">
        <v>3923</v>
      </c>
      <c r="K49" s="45">
        <v>5</v>
      </c>
      <c r="L49" s="51" t="str">
        <f t="shared" si="4"/>
        <v>2024-02-05</v>
      </c>
      <c r="M49" s="52">
        <f t="shared" si="3"/>
        <v>45327</v>
      </c>
      <c r="N49" s="51" t="str">
        <f t="shared" si="5"/>
        <v>09:45</v>
      </c>
      <c r="O49" s="53">
        <f t="shared" si="6"/>
        <v>5.875E-3</v>
      </c>
    </row>
    <row r="50" spans="2:15" x14ac:dyDescent="0.25">
      <c r="B50" s="45">
        <v>27</v>
      </c>
      <c r="C50" s="45">
        <v>77</v>
      </c>
      <c r="D50" s="7" t="s">
        <v>3421</v>
      </c>
      <c r="E50" s="7" t="s">
        <v>3752</v>
      </c>
      <c r="F50" s="7" t="s">
        <v>3808</v>
      </c>
      <c r="G50" s="7">
        <v>1176</v>
      </c>
      <c r="H50" s="45">
        <v>5</v>
      </c>
      <c r="I50" s="7" t="s">
        <v>3865</v>
      </c>
      <c r="J50" s="7" t="s">
        <v>3924</v>
      </c>
      <c r="K50" s="45">
        <v>5</v>
      </c>
      <c r="L50" s="51" t="str">
        <f t="shared" si="4"/>
        <v>2024-02-02</v>
      </c>
      <c r="M50" s="52">
        <f t="shared" si="3"/>
        <v>45324</v>
      </c>
      <c r="N50" s="51" t="str">
        <f t="shared" si="5"/>
        <v>18:57</v>
      </c>
      <c r="O50" s="53">
        <f t="shared" si="6"/>
        <v>7.1250000000000003E-3</v>
      </c>
    </row>
    <row r="51" spans="2:15" x14ac:dyDescent="0.25">
      <c r="B51" s="45">
        <v>3</v>
      </c>
      <c r="C51" s="45">
        <v>39</v>
      </c>
      <c r="D51" s="7" t="s">
        <v>3421</v>
      </c>
      <c r="E51" s="7" t="s">
        <v>3753</v>
      </c>
      <c r="F51" s="7" t="s">
        <v>3809</v>
      </c>
      <c r="G51" s="7">
        <v>730</v>
      </c>
      <c r="H51" s="45">
        <v>0</v>
      </c>
      <c r="I51" s="7" t="s">
        <v>3866</v>
      </c>
      <c r="J51" s="7" t="s">
        <v>3925</v>
      </c>
      <c r="K51" s="45">
        <v>0</v>
      </c>
      <c r="L51" s="51" t="str">
        <f t="shared" si="4"/>
        <v>2024-02-01</v>
      </c>
      <c r="M51" s="52">
        <f t="shared" si="3"/>
        <v>45323</v>
      </c>
      <c r="N51" s="51" t="str">
        <f t="shared" si="5"/>
        <v>15:12</v>
      </c>
      <c r="O51" s="53">
        <f t="shared" si="6"/>
        <v>2.6250000000000002E-3</v>
      </c>
    </row>
    <row r="52" spans="2:15" x14ac:dyDescent="0.25">
      <c r="B52" s="45">
        <v>2</v>
      </c>
      <c r="C52" s="45">
        <v>29</v>
      </c>
      <c r="D52" s="7" t="s">
        <v>3421</v>
      </c>
      <c r="E52" s="7" t="s">
        <v>3754</v>
      </c>
      <c r="F52" s="7" t="s">
        <v>3810</v>
      </c>
      <c r="G52" s="7">
        <v>697</v>
      </c>
      <c r="H52" s="45">
        <v>1</v>
      </c>
      <c r="I52" s="7" t="s">
        <v>3867</v>
      </c>
      <c r="J52" s="7" t="s">
        <v>3926</v>
      </c>
      <c r="K52" s="45">
        <v>2</v>
      </c>
      <c r="L52" s="51" t="str">
        <f t="shared" si="4"/>
        <v>2024-01-28</v>
      </c>
      <c r="M52" s="52">
        <f t="shared" si="3"/>
        <v>45319</v>
      </c>
      <c r="N52" s="51" t="str">
        <f t="shared" si="5"/>
        <v>09:26</v>
      </c>
      <c r="O52" s="53">
        <f t="shared" si="6"/>
        <v>2.1250000000000002E-3</v>
      </c>
    </row>
    <row r="53" spans="2:15" x14ac:dyDescent="0.25">
      <c r="B53" s="45">
        <v>2</v>
      </c>
      <c r="C53" s="45">
        <v>114</v>
      </c>
      <c r="D53" s="7" t="s">
        <v>3421</v>
      </c>
      <c r="E53" s="7" t="s">
        <v>3755</v>
      </c>
      <c r="F53" s="7" t="s">
        <v>3811</v>
      </c>
      <c r="G53" s="7">
        <v>2376</v>
      </c>
      <c r="H53" s="45">
        <v>1</v>
      </c>
      <c r="I53" s="7" t="s">
        <v>3868</v>
      </c>
      <c r="J53" s="7" t="s">
        <v>3927</v>
      </c>
      <c r="K53" s="45">
        <v>4</v>
      </c>
      <c r="L53" s="51" t="str">
        <f t="shared" si="4"/>
        <v>2024-01-27</v>
      </c>
      <c r="M53" s="52">
        <f t="shared" si="3"/>
        <v>45318</v>
      </c>
      <c r="N53" s="51" t="str">
        <f t="shared" si="5"/>
        <v>09:23</v>
      </c>
      <c r="O53" s="53">
        <f t="shared" si="6"/>
        <v>7.5624999999999998E-3</v>
      </c>
    </row>
    <row r="54" spans="2:15" x14ac:dyDescent="0.25">
      <c r="B54" s="45">
        <v>1</v>
      </c>
      <c r="C54" s="45">
        <v>40</v>
      </c>
      <c r="D54" s="7" t="s">
        <v>3421</v>
      </c>
      <c r="E54" s="7" t="s">
        <v>3756</v>
      </c>
      <c r="F54" s="7" t="s">
        <v>3812</v>
      </c>
      <c r="G54" s="7">
        <v>721</v>
      </c>
      <c r="H54" s="45">
        <v>0</v>
      </c>
      <c r="I54" s="7" t="s">
        <v>1425</v>
      </c>
      <c r="J54" s="7" t="s">
        <v>3928</v>
      </c>
      <c r="K54" s="45">
        <v>0</v>
      </c>
      <c r="L54" s="51" t="str">
        <f t="shared" si="4"/>
        <v>2024-01-22</v>
      </c>
      <c r="M54" s="52">
        <f t="shared" si="3"/>
        <v>45313</v>
      </c>
      <c r="N54" s="51" t="str">
        <f t="shared" si="5"/>
        <v>16:41</v>
      </c>
      <c r="O54" s="53">
        <f t="shared" si="6"/>
        <v>2.5625000000000001E-3</v>
      </c>
    </row>
    <row r="55" spans="2:15" x14ac:dyDescent="0.25">
      <c r="B55" s="45">
        <v>6</v>
      </c>
      <c r="C55" s="45">
        <v>50</v>
      </c>
      <c r="D55" s="7" t="s">
        <v>3421</v>
      </c>
      <c r="E55" s="7" t="s">
        <v>3757</v>
      </c>
      <c r="F55" s="7" t="s">
        <v>3813</v>
      </c>
      <c r="G55" s="7">
        <v>902</v>
      </c>
      <c r="H55" s="45">
        <v>1</v>
      </c>
      <c r="I55" s="7" t="s">
        <v>3869</v>
      </c>
      <c r="J55" s="7" t="s">
        <v>3929</v>
      </c>
      <c r="K55" s="45">
        <v>3</v>
      </c>
      <c r="L55" s="51" t="str">
        <f t="shared" si="4"/>
        <v>2024-01-11</v>
      </c>
      <c r="M55" s="52">
        <f t="shared" si="3"/>
        <v>45302</v>
      </c>
      <c r="N55" s="51" t="str">
        <f t="shared" si="5"/>
        <v>18:31</v>
      </c>
      <c r="O55" s="53">
        <f t="shared" si="6"/>
        <v>3.7499999999999999E-3</v>
      </c>
    </row>
    <row r="56" spans="2:15" x14ac:dyDescent="0.25">
      <c r="B56" s="45">
        <v>4</v>
      </c>
      <c r="C56" s="45">
        <v>39</v>
      </c>
      <c r="D56" s="7" t="s">
        <v>3421</v>
      </c>
      <c r="E56" s="7" t="s">
        <v>3487</v>
      </c>
      <c r="F56" s="7" t="s">
        <v>3814</v>
      </c>
      <c r="G56" s="7">
        <v>724</v>
      </c>
      <c r="H56" s="45">
        <v>0</v>
      </c>
      <c r="I56" s="7" t="s">
        <v>3870</v>
      </c>
      <c r="J56" s="7" t="s">
        <v>3930</v>
      </c>
      <c r="K56" s="45">
        <v>0</v>
      </c>
      <c r="L56" s="51" t="str">
        <f t="shared" si="4"/>
        <v>2024-01-09</v>
      </c>
      <c r="M56" s="52">
        <f t="shared" si="3"/>
        <v>45300</v>
      </c>
      <c r="N56" s="51" t="str">
        <f t="shared" si="5"/>
        <v>19:17</v>
      </c>
      <c r="O56" s="53">
        <f t="shared" si="6"/>
        <v>2.6874999999999998E-3</v>
      </c>
    </row>
    <row r="57" spans="2:15" x14ac:dyDescent="0.25">
      <c r="B57" s="45">
        <v>6</v>
      </c>
      <c r="C57" s="45">
        <v>49</v>
      </c>
      <c r="D57" s="7" t="s">
        <v>3421</v>
      </c>
      <c r="E57" s="7" t="s">
        <v>1425</v>
      </c>
      <c r="F57" s="7" t="s">
        <v>3815</v>
      </c>
      <c r="G57" s="7">
        <v>861</v>
      </c>
      <c r="H57" s="45">
        <v>1</v>
      </c>
      <c r="I57" s="7" t="s">
        <v>3871</v>
      </c>
      <c r="J57" s="7" t="s">
        <v>3931</v>
      </c>
      <c r="K57" s="45">
        <v>1</v>
      </c>
      <c r="L57" s="51" t="str">
        <f t="shared" si="4"/>
        <v>2024-01-06</v>
      </c>
      <c r="M57" s="52">
        <f t="shared" si="3"/>
        <v>45297</v>
      </c>
      <c r="N57" s="51" t="str">
        <f t="shared" si="5"/>
        <v>18:21</v>
      </c>
      <c r="O57" s="53">
        <f t="shared" si="6"/>
        <v>3.5625000000000001E-3</v>
      </c>
    </row>
    <row r="58" spans="2:15" x14ac:dyDescent="0.25">
      <c r="B58" s="45">
        <v>0</v>
      </c>
      <c r="C58" s="45">
        <v>35</v>
      </c>
      <c r="D58" s="7" t="s">
        <v>3421</v>
      </c>
      <c r="E58" s="7" t="s">
        <v>3755</v>
      </c>
      <c r="F58" s="7" t="s">
        <v>3816</v>
      </c>
      <c r="G58" s="7">
        <v>698</v>
      </c>
      <c r="H58" s="45">
        <v>0</v>
      </c>
      <c r="I58" s="7" t="s">
        <v>1425</v>
      </c>
      <c r="J58" s="7" t="s">
        <v>3932</v>
      </c>
      <c r="K58" s="45">
        <v>0</v>
      </c>
      <c r="L58" s="51" t="str">
        <f t="shared" si="4"/>
        <v>2023-12-23</v>
      </c>
      <c r="M58" s="52">
        <f t="shared" si="3"/>
        <v>45283</v>
      </c>
      <c r="N58" s="51" t="str">
        <f t="shared" si="5"/>
        <v>07:45</v>
      </c>
      <c r="O58" s="53">
        <f t="shared" si="6"/>
        <v>2.1875000000000002E-3</v>
      </c>
    </row>
    <row r="59" spans="2:15" x14ac:dyDescent="0.25">
      <c r="B59" s="45">
        <v>0</v>
      </c>
      <c r="C59" s="45">
        <v>59</v>
      </c>
      <c r="D59" s="7" t="s">
        <v>3421</v>
      </c>
      <c r="E59" s="7" t="s">
        <v>3472</v>
      </c>
      <c r="F59" s="7" t="s">
        <v>3817</v>
      </c>
      <c r="G59" s="7">
        <v>1117</v>
      </c>
      <c r="H59" s="45">
        <v>0</v>
      </c>
      <c r="I59" s="7" t="s">
        <v>3872</v>
      </c>
      <c r="J59" s="7" t="s">
        <v>3933</v>
      </c>
      <c r="K59" s="45">
        <v>1</v>
      </c>
      <c r="L59" s="51" t="str">
        <f t="shared" si="4"/>
        <v>2023-12-23</v>
      </c>
      <c r="M59" s="52">
        <f t="shared" si="3"/>
        <v>45283</v>
      </c>
      <c r="N59" s="51" t="str">
        <f t="shared" si="5"/>
        <v>07:31</v>
      </c>
      <c r="O59" s="53">
        <f t="shared" si="6"/>
        <v>3.7499999999999999E-3</v>
      </c>
    </row>
    <row r="60" spans="2:15" x14ac:dyDescent="0.25">
      <c r="B60" s="45">
        <v>0</v>
      </c>
      <c r="C60" s="45">
        <v>28</v>
      </c>
      <c r="D60" s="7" t="s">
        <v>3421</v>
      </c>
      <c r="E60" s="7" t="s">
        <v>3472</v>
      </c>
      <c r="F60" s="7" t="s">
        <v>3818</v>
      </c>
      <c r="G60" s="7">
        <v>785</v>
      </c>
      <c r="H60" s="45">
        <v>0</v>
      </c>
      <c r="I60" s="7" t="s">
        <v>3873</v>
      </c>
      <c r="J60" s="7" t="s">
        <v>3934</v>
      </c>
      <c r="K60" s="45">
        <v>1</v>
      </c>
      <c r="L60" s="51" t="str">
        <f t="shared" si="4"/>
        <v>2023-12-21</v>
      </c>
      <c r="M60" s="52">
        <f t="shared" si="3"/>
        <v>45281</v>
      </c>
      <c r="N60" s="51" t="str">
        <f t="shared" si="5"/>
        <v>19:03</v>
      </c>
      <c r="O60" s="53">
        <f t="shared" si="6"/>
        <v>1.8125000000000001E-3</v>
      </c>
    </row>
    <row r="61" spans="2:15" x14ac:dyDescent="0.25">
      <c r="B61" s="45">
        <v>4</v>
      </c>
      <c r="C61" s="45">
        <v>43</v>
      </c>
      <c r="D61" s="7" t="s">
        <v>3421</v>
      </c>
      <c r="E61" s="7" t="s">
        <v>3758</v>
      </c>
      <c r="F61" s="7" t="s">
        <v>3819</v>
      </c>
      <c r="G61" s="7">
        <v>815</v>
      </c>
      <c r="H61" s="45">
        <v>0</v>
      </c>
      <c r="I61" s="7" t="s">
        <v>3874</v>
      </c>
      <c r="J61" s="7" t="s">
        <v>3935</v>
      </c>
      <c r="K61" s="45">
        <v>0</v>
      </c>
      <c r="L61" s="51" t="str">
        <f t="shared" si="4"/>
        <v>2023-12-13</v>
      </c>
      <c r="M61" s="52">
        <f t="shared" si="3"/>
        <v>45273</v>
      </c>
      <c r="N61" s="51" t="str">
        <f t="shared" si="5"/>
        <v>15:43</v>
      </c>
      <c r="O61" s="53">
        <f t="shared" si="6"/>
        <v>2.9375E-3</v>
      </c>
    </row>
    <row r="62" spans="2:15" x14ac:dyDescent="0.25">
      <c r="B62" s="45">
        <v>2</v>
      </c>
      <c r="C62" s="45">
        <v>50</v>
      </c>
      <c r="D62" s="7" t="s">
        <v>3421</v>
      </c>
      <c r="E62" s="7" t="s">
        <v>3759</v>
      </c>
      <c r="F62" s="7" t="s">
        <v>3820</v>
      </c>
      <c r="G62" s="7">
        <v>1242</v>
      </c>
      <c r="H62" s="45">
        <v>0</v>
      </c>
      <c r="I62" s="7" t="s">
        <v>3875</v>
      </c>
      <c r="J62" s="7" t="s">
        <v>3936</v>
      </c>
      <c r="K62" s="45">
        <v>3</v>
      </c>
      <c r="L62" s="51" t="str">
        <f t="shared" si="4"/>
        <v>2023-12-10</v>
      </c>
      <c r="M62" s="52">
        <f t="shared" si="3"/>
        <v>45270</v>
      </c>
      <c r="N62" s="51" t="str">
        <f t="shared" si="5"/>
        <v>16:55</v>
      </c>
      <c r="O62" s="53">
        <f t="shared" si="6"/>
        <v>3.4375E-3</v>
      </c>
    </row>
    <row r="63" spans="2:15" x14ac:dyDescent="0.25">
      <c r="L63" s="51" t="str">
        <f t="shared" si="4"/>
        <v/>
      </c>
      <c r="M63" s="52"/>
      <c r="N63" s="51"/>
      <c r="O63" s="53"/>
    </row>
    <row r="64" spans="2:15" x14ac:dyDescent="0.25">
      <c r="L64" s="51" t="str">
        <f t="shared" si="4"/>
        <v/>
      </c>
      <c r="M64" s="52"/>
      <c r="N64" s="51"/>
      <c r="O64" s="53"/>
    </row>
    <row r="65" spans="12:15" x14ac:dyDescent="0.25">
      <c r="L65" s="51" t="str">
        <f t="shared" si="4"/>
        <v/>
      </c>
      <c r="M65" s="52"/>
      <c r="N65" s="51"/>
      <c r="O65" s="53"/>
    </row>
    <row r="66" spans="12:15" x14ac:dyDescent="0.25">
      <c r="L66" s="51" t="str">
        <f t="shared" si="4"/>
        <v/>
      </c>
      <c r="M66" s="52"/>
      <c r="N66" s="51"/>
      <c r="O66" s="53"/>
    </row>
    <row r="67" spans="12:15" x14ac:dyDescent="0.25">
      <c r="L67" s="51" t="str">
        <f t="shared" si="4"/>
        <v/>
      </c>
      <c r="M67" s="52"/>
      <c r="N67" s="51"/>
      <c r="O67" s="53"/>
    </row>
    <row r="68" spans="12:15" x14ac:dyDescent="0.25">
      <c r="L68" s="51" t="str">
        <f t="shared" si="4"/>
        <v/>
      </c>
      <c r="M68" s="52"/>
      <c r="N68" s="51"/>
      <c r="O68" s="53"/>
    </row>
    <row r="69" spans="12:15" x14ac:dyDescent="0.25">
      <c r="L69" s="51" t="str">
        <f t="shared" si="4"/>
        <v/>
      </c>
      <c r="M69" s="52"/>
      <c r="N69" s="51"/>
      <c r="O69" s="53"/>
    </row>
    <row r="70" spans="12:15" x14ac:dyDescent="0.25">
      <c r="L70" s="51" t="str">
        <f t="shared" si="4"/>
        <v/>
      </c>
      <c r="M70" s="52"/>
      <c r="N70" s="51"/>
      <c r="O70" s="53"/>
    </row>
    <row r="71" spans="12:15" x14ac:dyDescent="0.25">
      <c r="L71" s="51" t="str">
        <f t="shared" si="4"/>
        <v/>
      </c>
      <c r="M71" s="52"/>
      <c r="N71" s="51"/>
      <c r="O71" s="53"/>
    </row>
    <row r="72" spans="12:15" x14ac:dyDescent="0.25">
      <c r="L72" s="51" t="str">
        <f t="shared" si="4"/>
        <v/>
      </c>
      <c r="M72" s="52"/>
      <c r="N72" s="51"/>
      <c r="O72" s="53"/>
    </row>
    <row r="73" spans="12:15" x14ac:dyDescent="0.25">
      <c r="L73" s="51" t="str">
        <f t="shared" si="4"/>
        <v/>
      </c>
      <c r="M73" s="52"/>
      <c r="N73" s="51"/>
      <c r="O73" s="53"/>
    </row>
    <row r="74" spans="12:15" x14ac:dyDescent="0.25">
      <c r="L74" s="51" t="str">
        <f t="shared" si="4"/>
        <v/>
      </c>
      <c r="M74" s="52"/>
      <c r="N74" s="51"/>
      <c r="O74" s="53"/>
    </row>
    <row r="75" spans="12:15" x14ac:dyDescent="0.25">
      <c r="L75" s="51" t="str">
        <f t="shared" si="4"/>
        <v/>
      </c>
      <c r="M75" s="52"/>
      <c r="N75" s="51"/>
      <c r="O75" s="53"/>
    </row>
    <row r="76" spans="12:15" x14ac:dyDescent="0.25">
      <c r="L76" s="51" t="str">
        <f t="shared" si="4"/>
        <v/>
      </c>
      <c r="M76" s="52"/>
      <c r="N76" s="51"/>
      <c r="O76" s="53"/>
    </row>
    <row r="77" spans="12:15" x14ac:dyDescent="0.25">
      <c r="M77" s="51"/>
      <c r="N77" s="52"/>
      <c r="O77" s="51"/>
    </row>
    <row r="78" spans="12:15" x14ac:dyDescent="0.25">
      <c r="M78" s="51"/>
      <c r="N78" s="52"/>
      <c r="O78" s="51"/>
    </row>
    <row r="79" spans="12:15" x14ac:dyDescent="0.25">
      <c r="M79" s="51"/>
      <c r="N79" s="52"/>
      <c r="O79" s="51"/>
    </row>
    <row r="80" spans="12:15" x14ac:dyDescent="0.25">
      <c r="M80" s="51"/>
      <c r="N80" s="52"/>
      <c r="O80" s="51"/>
    </row>
    <row r="81" spans="13:15" x14ac:dyDescent="0.25">
      <c r="M81" s="51"/>
      <c r="N81" s="52"/>
      <c r="O81" s="51"/>
    </row>
    <row r="82" spans="13:15" x14ac:dyDescent="0.25">
      <c r="M82" s="51"/>
      <c r="N82" s="52"/>
      <c r="O82" s="51"/>
    </row>
    <row r="83" spans="13:15" x14ac:dyDescent="0.25">
      <c r="M83" s="51"/>
      <c r="N83" s="52"/>
      <c r="O83" s="51"/>
    </row>
    <row r="84" spans="13:15" x14ac:dyDescent="0.25">
      <c r="M84" s="51"/>
      <c r="N84" s="52"/>
      <c r="O84" s="51"/>
    </row>
    <row r="85" spans="13:15" x14ac:dyDescent="0.25">
      <c r="M85" s="51"/>
      <c r="N85" s="52"/>
      <c r="O85" s="51"/>
    </row>
    <row r="86" spans="13:15" x14ac:dyDescent="0.25">
      <c r="M86" s="51"/>
      <c r="N86" s="52"/>
      <c r="O86" s="51"/>
    </row>
    <row r="87" spans="13:15" x14ac:dyDescent="0.25">
      <c r="M87" s="51"/>
      <c r="N87" s="52"/>
      <c r="O87" s="51"/>
    </row>
    <row r="88" spans="13:15" x14ac:dyDescent="0.25">
      <c r="M88" s="51"/>
      <c r="N88" s="52"/>
      <c r="O88" s="51"/>
    </row>
    <row r="89" spans="13:15" x14ac:dyDescent="0.25">
      <c r="M89" s="51"/>
      <c r="N89" s="52"/>
      <c r="O89" s="51"/>
    </row>
    <row r="90" spans="13:15" x14ac:dyDescent="0.25">
      <c r="M90" s="51"/>
      <c r="N90" s="52"/>
      <c r="O90" s="51"/>
    </row>
    <row r="91" spans="13:15" x14ac:dyDescent="0.25">
      <c r="M91" s="51"/>
      <c r="N91" s="52"/>
      <c r="O91" s="51"/>
    </row>
    <row r="92" spans="13:15" x14ac:dyDescent="0.25">
      <c r="M92" s="51"/>
      <c r="N92" s="52"/>
      <c r="O92" s="51"/>
    </row>
    <row r="93" spans="13:15" x14ac:dyDescent="0.25">
      <c r="M93" s="51"/>
      <c r="N93" s="52"/>
      <c r="O93" s="51"/>
    </row>
    <row r="94" spans="13:15" x14ac:dyDescent="0.25">
      <c r="M94" s="51"/>
      <c r="N94" s="52"/>
      <c r="O94" s="51"/>
    </row>
    <row r="95" spans="13:15" x14ac:dyDescent="0.25">
      <c r="M95" s="51"/>
      <c r="N95" s="52"/>
      <c r="O95" s="51"/>
    </row>
    <row r="96" spans="13:15" x14ac:dyDescent="0.25">
      <c r="M96" s="51"/>
      <c r="N96" s="52"/>
      <c r="O96" s="51"/>
    </row>
    <row r="97" spans="13:15" x14ac:dyDescent="0.25">
      <c r="M97" s="51"/>
      <c r="N97" s="52"/>
      <c r="O97" s="51"/>
    </row>
    <row r="98" spans="13:15" x14ac:dyDescent="0.25">
      <c r="M98" s="51"/>
      <c r="N98" s="52"/>
      <c r="O98" s="51"/>
    </row>
    <row r="99" spans="13:15" x14ac:dyDescent="0.25">
      <c r="M99" s="51"/>
      <c r="N99" s="52"/>
      <c r="O99" s="51"/>
    </row>
    <row r="100" spans="13:15" x14ac:dyDescent="0.25">
      <c r="M100" s="51"/>
      <c r="N100" s="52"/>
      <c r="O100" s="51"/>
    </row>
    <row r="101" spans="13:15" x14ac:dyDescent="0.25">
      <c r="M101" s="51"/>
      <c r="N101" s="52"/>
      <c r="O101" s="51"/>
    </row>
    <row r="102" spans="13:15" x14ac:dyDescent="0.25">
      <c r="M102" s="51"/>
      <c r="N102" s="52"/>
      <c r="O102" s="51"/>
    </row>
    <row r="103" spans="13:15" x14ac:dyDescent="0.25">
      <c r="M103" s="51"/>
      <c r="N103" s="52"/>
      <c r="O103" s="51"/>
    </row>
    <row r="104" spans="13:15" x14ac:dyDescent="0.25">
      <c r="M104" s="51"/>
      <c r="N104" s="52"/>
      <c r="O104" s="51"/>
    </row>
    <row r="105" spans="13:15" x14ac:dyDescent="0.25">
      <c r="M105" s="51"/>
      <c r="N105" s="52"/>
      <c r="O105" s="51"/>
    </row>
    <row r="106" spans="13:15" x14ac:dyDescent="0.25">
      <c r="M106" s="51"/>
      <c r="N106" s="52"/>
      <c r="O106" s="51"/>
    </row>
    <row r="107" spans="13:15" x14ac:dyDescent="0.25">
      <c r="M107" s="51"/>
      <c r="N107" s="52"/>
      <c r="O107" s="51"/>
    </row>
    <row r="108" spans="13:15" x14ac:dyDescent="0.25">
      <c r="M108" s="51"/>
      <c r="N108" s="52"/>
      <c r="O108" s="51"/>
    </row>
    <row r="109" spans="13:15" x14ac:dyDescent="0.25">
      <c r="M109" s="51"/>
      <c r="N109" s="52"/>
      <c r="O109" s="51"/>
    </row>
    <row r="110" spans="13:15" x14ac:dyDescent="0.25">
      <c r="M110" s="51"/>
      <c r="N110" s="52"/>
      <c r="O110" s="51"/>
    </row>
    <row r="111" spans="13:15" x14ac:dyDescent="0.25">
      <c r="M111" s="51"/>
      <c r="N111" s="52"/>
      <c r="O111" s="51"/>
    </row>
    <row r="112" spans="13: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39997558519241921"/>
  </sheetPr>
  <dimension ref="A1:T144"/>
  <sheetViews>
    <sheetView topLeftCell="A102" workbookViewId="0">
      <selection activeCell="L1" sqref="L1:T1048576"/>
    </sheetView>
  </sheetViews>
  <sheetFormatPr defaultRowHeight="15" x14ac:dyDescent="0.25"/>
  <cols>
    <col min="2" max="3" width="9.140625" style="2"/>
    <col min="8" max="8" width="9.140625" style="2"/>
    <col min="11" max="11" width="9.140625" style="2"/>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9.140625" style="48" bestFit="1" customWidth="1"/>
    <col min="20" max="20" width="9" style="48"/>
  </cols>
  <sheetData>
    <row r="1" spans="1:20" ht="30" x14ac:dyDescent="0.25">
      <c r="A1" s="5" t="s">
        <v>1061</v>
      </c>
      <c r="B1" s="2" t="s">
        <v>3446</v>
      </c>
      <c r="C1" s="2" t="s">
        <v>3422</v>
      </c>
      <c r="D1" t="s">
        <v>3420</v>
      </c>
      <c r="E1" t="s">
        <v>3471</v>
      </c>
      <c r="F1" s="11" t="s">
        <v>3448</v>
      </c>
      <c r="G1" t="s">
        <v>3419</v>
      </c>
      <c r="H1" s="2" t="s">
        <v>3418</v>
      </c>
      <c r="I1" t="s">
        <v>220</v>
      </c>
      <c r="J1" t="s">
        <v>3423</v>
      </c>
      <c r="K1" s="2" t="s">
        <v>3447</v>
      </c>
      <c r="L1" s="49" t="s">
        <v>4262</v>
      </c>
      <c r="M1" s="50" t="s">
        <v>4263</v>
      </c>
      <c r="N1" s="49" t="s">
        <v>4261</v>
      </c>
      <c r="O1" s="53" t="s">
        <v>4474</v>
      </c>
      <c r="P1" s="53" t="s">
        <v>413</v>
      </c>
      <c r="Q1" s="48" t="s">
        <v>4465</v>
      </c>
      <c r="S1" s="48" t="s">
        <v>4475</v>
      </c>
    </row>
    <row r="2" spans="1:20" x14ac:dyDescent="0.25">
      <c r="B2" s="2">
        <v>8</v>
      </c>
      <c r="C2" s="2">
        <v>401</v>
      </c>
      <c r="D2" t="s">
        <v>3421</v>
      </c>
      <c r="E2" t="s">
        <v>3480</v>
      </c>
      <c r="G2">
        <v>12600</v>
      </c>
      <c r="H2" s="2">
        <v>24</v>
      </c>
      <c r="I2" t="s">
        <v>4070</v>
      </c>
      <c r="J2" t="s">
        <v>3937</v>
      </c>
      <c r="K2" s="2">
        <v>31</v>
      </c>
      <c r="L2" s="51" t="str">
        <f t="shared" ref="L2:L23" si="0">LEFT(J2,10)</f>
        <v>2024-06-11</v>
      </c>
      <c r="M2" s="52">
        <f>DATE(LEFT(L2,4),MID(L2,6,2),RIGHT(L2,2))</f>
        <v>45454</v>
      </c>
      <c r="N2" s="51" t="str">
        <f t="shared" ref="N2:N23" si="1">MID(J2,12,5)</f>
        <v>15:21</v>
      </c>
      <c r="O2" s="53">
        <f t="shared" ref="O2:O23" si="2">(B2+C2+H2+K2)/$Q$2</f>
        <v>1.303370786516854E-2</v>
      </c>
      <c r="P2" s="53">
        <f>((SUM(B:B,C:C,K:K,H:H)/Q2)*100%)/S2</f>
        <v>0.13130280898876406</v>
      </c>
      <c r="Q2" s="48">
        <v>35600</v>
      </c>
      <c r="S2" s="48">
        <f>COUNTA(B:B)-1</f>
        <v>100</v>
      </c>
    </row>
    <row r="3" spans="1:20" x14ac:dyDescent="0.25">
      <c r="B3" s="2">
        <v>57</v>
      </c>
      <c r="C3" s="2">
        <v>2674</v>
      </c>
      <c r="D3" t="s">
        <v>3421</v>
      </c>
      <c r="E3" t="s">
        <v>3480</v>
      </c>
      <c r="G3">
        <v>34900</v>
      </c>
      <c r="H3" s="2">
        <v>77</v>
      </c>
      <c r="I3" t="s">
        <v>4071</v>
      </c>
      <c r="J3" t="s">
        <v>3938</v>
      </c>
      <c r="K3" s="2">
        <v>182</v>
      </c>
      <c r="L3" s="51" t="str">
        <f t="shared" si="0"/>
        <v>2024-06-10</v>
      </c>
      <c r="M3" s="52">
        <f t="shared" ref="M3:M66" si="3">DATE(LEFT(L3,4),MID(L3,6,2),RIGHT(L3,2))</f>
        <v>45453</v>
      </c>
      <c r="N3" s="51" t="str">
        <f t="shared" si="1"/>
        <v>17:15</v>
      </c>
      <c r="O3" s="53">
        <f t="shared" si="2"/>
        <v>8.398876404494382E-2</v>
      </c>
      <c r="P3" s="53"/>
    </row>
    <row r="4" spans="1:20" x14ac:dyDescent="0.25">
      <c r="B4" s="2">
        <v>6</v>
      </c>
      <c r="C4" s="2">
        <v>218</v>
      </c>
      <c r="D4" t="s">
        <v>3421</v>
      </c>
      <c r="E4" t="s">
        <v>4037</v>
      </c>
      <c r="G4">
        <v>8078</v>
      </c>
      <c r="H4" s="2">
        <v>0</v>
      </c>
      <c r="I4" t="s">
        <v>4072</v>
      </c>
      <c r="J4" t="s">
        <v>3939</v>
      </c>
      <c r="K4" s="2">
        <v>35</v>
      </c>
      <c r="L4" s="51" t="str">
        <f t="shared" si="0"/>
        <v>2024-06-08</v>
      </c>
      <c r="M4" s="52">
        <f t="shared" si="3"/>
        <v>45451</v>
      </c>
      <c r="N4" s="51" t="str">
        <f t="shared" si="1"/>
        <v>16:49</v>
      </c>
      <c r="O4" s="53">
        <f t="shared" si="2"/>
        <v>7.2752808988764042E-3</v>
      </c>
      <c r="P4" s="53"/>
      <c r="R4" s="48" t="s">
        <v>4477</v>
      </c>
      <c r="S4" s="48" t="s">
        <v>4478</v>
      </c>
      <c r="T4" s="48" t="s">
        <v>4479</v>
      </c>
    </row>
    <row r="5" spans="1:20" x14ac:dyDescent="0.25">
      <c r="B5" s="2">
        <v>0</v>
      </c>
      <c r="C5" s="2">
        <v>28</v>
      </c>
      <c r="D5" t="s">
        <v>3421</v>
      </c>
      <c r="E5" t="s">
        <v>3480</v>
      </c>
      <c r="G5">
        <v>1432</v>
      </c>
      <c r="H5" s="2">
        <v>1</v>
      </c>
      <c r="I5" t="s">
        <v>4073</v>
      </c>
      <c r="J5" t="s">
        <v>3940</v>
      </c>
      <c r="K5" s="2">
        <v>8</v>
      </c>
      <c r="L5" s="51" t="str">
        <f t="shared" si="0"/>
        <v>2024-06-06</v>
      </c>
      <c r="M5" s="52">
        <f t="shared" si="3"/>
        <v>45449</v>
      </c>
      <c r="N5" s="51" t="str">
        <f t="shared" si="1"/>
        <v>18:08</v>
      </c>
      <c r="O5" s="53">
        <f t="shared" si="2"/>
        <v>1.0393258426966293E-3</v>
      </c>
      <c r="P5" s="53"/>
      <c r="Q5" s="48" t="s">
        <v>4457</v>
      </c>
      <c r="R5" s="48">
        <f>SUM(C:C)</f>
        <v>406425</v>
      </c>
      <c r="S5" s="48">
        <f>R5/$S$2</f>
        <v>4064.25</v>
      </c>
      <c r="T5" s="53">
        <f>R5/$R$9</f>
        <v>0.86947359863768026</v>
      </c>
    </row>
    <row r="6" spans="1:20" x14ac:dyDescent="0.25">
      <c r="B6" s="2">
        <v>1</v>
      </c>
      <c r="C6" s="2">
        <v>133</v>
      </c>
      <c r="D6" t="s">
        <v>3421</v>
      </c>
      <c r="E6" t="s">
        <v>3480</v>
      </c>
      <c r="G6">
        <v>5175</v>
      </c>
      <c r="H6" s="2">
        <v>3</v>
      </c>
      <c r="I6" t="s">
        <v>4074</v>
      </c>
      <c r="J6" t="s">
        <v>3941</v>
      </c>
      <c r="K6" s="2">
        <v>25</v>
      </c>
      <c r="L6" s="51" t="str">
        <f t="shared" si="0"/>
        <v>2024-06-05</v>
      </c>
      <c r="M6" s="52">
        <f t="shared" si="3"/>
        <v>45448</v>
      </c>
      <c r="N6" s="51" t="str">
        <f t="shared" si="1"/>
        <v>18:04</v>
      </c>
      <c r="O6" s="53">
        <f t="shared" si="2"/>
        <v>4.550561797752809E-3</v>
      </c>
      <c r="P6" s="53"/>
      <c r="Q6" s="48" t="s">
        <v>4459</v>
      </c>
      <c r="R6" s="48">
        <f>SUM(B:B)</f>
        <v>7472</v>
      </c>
      <c r="S6" s="48">
        <f>R6/$S$2</f>
        <v>74.72</v>
      </c>
      <c r="T6" s="53">
        <f>R6/$R$9</f>
        <v>1.5985007637376508E-2</v>
      </c>
    </row>
    <row r="7" spans="1:20" x14ac:dyDescent="0.25">
      <c r="B7" s="2">
        <v>26</v>
      </c>
      <c r="C7" s="2">
        <v>1288</v>
      </c>
      <c r="D7" t="s">
        <v>3421</v>
      </c>
      <c r="E7" t="s">
        <v>3480</v>
      </c>
      <c r="G7">
        <v>45300</v>
      </c>
      <c r="H7" s="2">
        <v>138</v>
      </c>
      <c r="I7" t="s">
        <v>4075</v>
      </c>
      <c r="J7" t="s">
        <v>3942</v>
      </c>
      <c r="K7" s="2">
        <v>216</v>
      </c>
      <c r="L7" s="51" t="str">
        <f t="shared" si="0"/>
        <v>2024-06-03</v>
      </c>
      <c r="M7" s="52">
        <f t="shared" si="3"/>
        <v>45446</v>
      </c>
      <c r="N7" s="51" t="str">
        <f t="shared" si="1"/>
        <v>17:58</v>
      </c>
      <c r="O7" s="53">
        <f t="shared" si="2"/>
        <v>4.6853932584269661E-2</v>
      </c>
      <c r="P7" s="53"/>
      <c r="Q7" s="48" t="s">
        <v>417</v>
      </c>
      <c r="R7" s="48">
        <f>SUM(H:H)</f>
        <v>18872</v>
      </c>
      <c r="S7" s="48">
        <f>R7/$S$2</f>
        <v>188.72</v>
      </c>
      <c r="T7" s="53">
        <f>R7/$R$9</f>
        <v>4.0373268754358864E-2</v>
      </c>
    </row>
    <row r="8" spans="1:20" x14ac:dyDescent="0.25">
      <c r="B8" s="2">
        <v>10</v>
      </c>
      <c r="C8" s="2">
        <v>1106</v>
      </c>
      <c r="D8" t="s">
        <v>3421</v>
      </c>
      <c r="E8" t="s">
        <v>3480</v>
      </c>
      <c r="G8">
        <v>32200</v>
      </c>
      <c r="H8" s="2">
        <v>122</v>
      </c>
      <c r="I8" t="s">
        <v>4076</v>
      </c>
      <c r="J8" t="s">
        <v>3943</v>
      </c>
      <c r="K8" s="2">
        <v>131</v>
      </c>
      <c r="L8" s="51" t="str">
        <f t="shared" si="0"/>
        <v>2024-06-02</v>
      </c>
      <c r="M8" s="52">
        <f t="shared" si="3"/>
        <v>45445</v>
      </c>
      <c r="N8" s="51" t="str">
        <f t="shared" si="1"/>
        <v>18:52</v>
      </c>
      <c r="O8" s="53">
        <f t="shared" si="2"/>
        <v>3.8455056179775279E-2</v>
      </c>
      <c r="P8" s="53"/>
      <c r="Q8" s="48" t="s">
        <v>4476</v>
      </c>
      <c r="R8" s="48">
        <f>SUM(K:K)</f>
        <v>34669</v>
      </c>
      <c r="S8" s="48">
        <f>R8/$S$2</f>
        <v>346.69</v>
      </c>
      <c r="T8" s="53">
        <f>R8/$R$9</f>
        <v>7.4168124970584337E-2</v>
      </c>
    </row>
    <row r="9" spans="1:20" x14ac:dyDescent="0.25">
      <c r="B9" s="2">
        <v>0</v>
      </c>
      <c r="C9" s="2">
        <v>261</v>
      </c>
      <c r="D9" t="s">
        <v>3421</v>
      </c>
      <c r="E9" t="s">
        <v>3480</v>
      </c>
      <c r="G9">
        <v>16500</v>
      </c>
      <c r="H9" s="2">
        <v>0</v>
      </c>
      <c r="I9" t="s">
        <v>4077</v>
      </c>
      <c r="J9" t="s">
        <v>3944</v>
      </c>
      <c r="K9" s="2">
        <v>25</v>
      </c>
      <c r="L9" s="51" t="str">
        <f t="shared" si="0"/>
        <v>2024-06-02</v>
      </c>
      <c r="M9" s="52">
        <f t="shared" si="3"/>
        <v>45445</v>
      </c>
      <c r="N9" s="51" t="str">
        <f t="shared" si="1"/>
        <v>09:30</v>
      </c>
      <c r="O9" s="53">
        <f t="shared" si="2"/>
        <v>8.0337078651685385E-3</v>
      </c>
      <c r="P9" s="53"/>
      <c r="R9" s="48">
        <f>SUM(R5:R8)</f>
        <v>467438</v>
      </c>
      <c r="S9" s="48">
        <f>SUM(S5:S8)</f>
        <v>4674.38</v>
      </c>
    </row>
    <row r="10" spans="1:20" x14ac:dyDescent="0.25">
      <c r="B10" s="2">
        <v>7</v>
      </c>
      <c r="C10" s="2">
        <v>518</v>
      </c>
      <c r="D10" t="s">
        <v>3421</v>
      </c>
      <c r="E10" t="s">
        <v>3480</v>
      </c>
      <c r="G10">
        <v>40000</v>
      </c>
      <c r="H10" s="2">
        <v>11</v>
      </c>
      <c r="I10" t="s">
        <v>4078</v>
      </c>
      <c r="J10" t="s">
        <v>3945</v>
      </c>
      <c r="K10" s="2">
        <v>64</v>
      </c>
      <c r="L10" s="51" t="str">
        <f t="shared" si="0"/>
        <v>2024-05-30</v>
      </c>
      <c r="M10" s="52">
        <f t="shared" si="3"/>
        <v>45442</v>
      </c>
      <c r="N10" s="51" t="str">
        <f t="shared" si="1"/>
        <v>18:55</v>
      </c>
      <c r="O10" s="53">
        <f t="shared" si="2"/>
        <v>1.6853932584269662E-2</v>
      </c>
      <c r="P10" s="53"/>
      <c r="Q10" s="49" t="s">
        <v>4469</v>
      </c>
      <c r="R10" s="49">
        <f>SUM(G2:G23)</f>
        <v>592811</v>
      </c>
      <c r="S10" s="49">
        <f>R10/S2</f>
        <v>5928.11</v>
      </c>
    </row>
    <row r="11" spans="1:20" x14ac:dyDescent="0.25">
      <c r="B11" s="2">
        <v>32</v>
      </c>
      <c r="C11" s="2">
        <v>1584</v>
      </c>
      <c r="D11" t="s">
        <v>3421</v>
      </c>
      <c r="E11" t="s">
        <v>3480</v>
      </c>
      <c r="G11">
        <v>23800</v>
      </c>
      <c r="H11" s="2">
        <v>107</v>
      </c>
      <c r="I11" t="s">
        <v>4079</v>
      </c>
      <c r="J11" t="s">
        <v>3946</v>
      </c>
      <c r="K11" s="2">
        <v>265</v>
      </c>
      <c r="L11" s="51" t="str">
        <f t="shared" si="0"/>
        <v>2024-05-24</v>
      </c>
      <c r="M11" s="52">
        <f t="shared" si="3"/>
        <v>45436</v>
      </c>
      <c r="N11" s="51" t="str">
        <f t="shared" si="1"/>
        <v>18:20</v>
      </c>
      <c r="O11" s="53">
        <f t="shared" si="2"/>
        <v>5.5842696629213484E-2</v>
      </c>
      <c r="P11" s="53"/>
    </row>
    <row r="12" spans="1:20" x14ac:dyDescent="0.25">
      <c r="B12" s="2">
        <v>10</v>
      </c>
      <c r="C12" s="2">
        <v>840</v>
      </c>
      <c r="D12" t="s">
        <v>3421</v>
      </c>
      <c r="E12" t="s">
        <v>3472</v>
      </c>
      <c r="G12">
        <v>53800</v>
      </c>
      <c r="H12" s="2">
        <v>75</v>
      </c>
      <c r="I12" t="s">
        <v>4080</v>
      </c>
      <c r="J12" t="s">
        <v>3947</v>
      </c>
      <c r="K12" s="2">
        <v>127</v>
      </c>
      <c r="L12" s="51" t="str">
        <f t="shared" si="0"/>
        <v>2024-05-23</v>
      </c>
      <c r="M12" s="52">
        <f t="shared" si="3"/>
        <v>45435</v>
      </c>
      <c r="N12" s="51" t="str">
        <f t="shared" si="1"/>
        <v>19:17</v>
      </c>
      <c r="O12" s="53">
        <f t="shared" si="2"/>
        <v>2.9550561797752808E-2</v>
      </c>
      <c r="P12" s="53"/>
    </row>
    <row r="13" spans="1:20" x14ac:dyDescent="0.25">
      <c r="B13" s="2">
        <v>2</v>
      </c>
      <c r="C13" s="2">
        <v>140</v>
      </c>
      <c r="D13" t="s">
        <v>3421</v>
      </c>
      <c r="E13" t="s">
        <v>3480</v>
      </c>
      <c r="G13">
        <v>5140</v>
      </c>
      <c r="H13" s="2">
        <v>6</v>
      </c>
      <c r="I13" t="s">
        <v>4081</v>
      </c>
      <c r="J13" t="s">
        <v>3948</v>
      </c>
      <c r="K13" s="2">
        <v>44</v>
      </c>
      <c r="L13" s="51" t="str">
        <f t="shared" si="0"/>
        <v>2024-05-22</v>
      </c>
      <c r="M13" s="52">
        <f t="shared" si="3"/>
        <v>45434</v>
      </c>
      <c r="N13" s="51" t="str">
        <f t="shared" si="1"/>
        <v>19:17</v>
      </c>
      <c r="O13" s="53">
        <f t="shared" si="2"/>
        <v>5.3932584269662919E-3</v>
      </c>
      <c r="P13" s="53"/>
    </row>
    <row r="14" spans="1:20" x14ac:dyDescent="0.25">
      <c r="B14" s="2">
        <v>0</v>
      </c>
      <c r="C14" s="2">
        <v>86</v>
      </c>
      <c r="D14" t="s">
        <v>3421</v>
      </c>
      <c r="E14" t="s">
        <v>3480</v>
      </c>
      <c r="G14">
        <v>8506</v>
      </c>
      <c r="H14" s="2">
        <v>18</v>
      </c>
      <c r="I14" t="s">
        <v>4082</v>
      </c>
      <c r="J14" t="s">
        <v>3949</v>
      </c>
      <c r="K14" s="2">
        <v>14</v>
      </c>
      <c r="L14" s="51" t="str">
        <f t="shared" si="0"/>
        <v>2024-05-21</v>
      </c>
      <c r="M14" s="52">
        <f t="shared" si="3"/>
        <v>45433</v>
      </c>
      <c r="N14" s="51" t="str">
        <f t="shared" si="1"/>
        <v>16:57</v>
      </c>
      <c r="O14" s="53">
        <f t="shared" si="2"/>
        <v>3.3146067415730338E-3</v>
      </c>
      <c r="P14" s="53"/>
    </row>
    <row r="15" spans="1:20" x14ac:dyDescent="0.25">
      <c r="B15" s="2">
        <v>2</v>
      </c>
      <c r="C15" s="2">
        <v>51</v>
      </c>
      <c r="D15" t="s">
        <v>3421</v>
      </c>
      <c r="E15" t="s">
        <v>4038</v>
      </c>
      <c r="G15">
        <v>3627</v>
      </c>
      <c r="H15" s="2">
        <v>2</v>
      </c>
      <c r="I15" t="s">
        <v>4083</v>
      </c>
      <c r="J15" t="s">
        <v>3950</v>
      </c>
      <c r="K15" s="2">
        <v>5</v>
      </c>
      <c r="L15" s="51" t="str">
        <f t="shared" si="0"/>
        <v>2024-05-20</v>
      </c>
      <c r="M15" s="52">
        <f t="shared" si="3"/>
        <v>45432</v>
      </c>
      <c r="N15" s="51" t="str">
        <f t="shared" si="1"/>
        <v>19:11</v>
      </c>
      <c r="O15" s="53">
        <f t="shared" si="2"/>
        <v>1.6853932584269663E-3</v>
      </c>
      <c r="P15" s="53"/>
    </row>
    <row r="16" spans="1:20" x14ac:dyDescent="0.25">
      <c r="B16" s="2">
        <v>20</v>
      </c>
      <c r="C16" s="2">
        <v>2565</v>
      </c>
      <c r="D16" t="s">
        <v>3421</v>
      </c>
      <c r="E16" t="s">
        <v>3480</v>
      </c>
      <c r="G16">
        <v>46300</v>
      </c>
      <c r="H16" s="2">
        <v>2006</v>
      </c>
      <c r="I16" t="s">
        <v>4084</v>
      </c>
      <c r="J16" t="s">
        <v>3951</v>
      </c>
      <c r="K16" s="2">
        <v>600</v>
      </c>
      <c r="L16" s="51" t="str">
        <f t="shared" si="0"/>
        <v>2024-05-19</v>
      </c>
      <c r="M16" s="52">
        <f t="shared" si="3"/>
        <v>45431</v>
      </c>
      <c r="N16" s="51" t="str">
        <f t="shared" si="1"/>
        <v>08:42</v>
      </c>
      <c r="O16" s="53">
        <f t="shared" si="2"/>
        <v>0.14581460674157304</v>
      </c>
      <c r="P16" s="53"/>
    </row>
    <row r="17" spans="2:16" x14ac:dyDescent="0.25">
      <c r="B17" s="2">
        <v>7</v>
      </c>
      <c r="C17" s="2">
        <v>197</v>
      </c>
      <c r="D17" t="s">
        <v>3421</v>
      </c>
      <c r="E17" t="s">
        <v>3480</v>
      </c>
      <c r="G17">
        <v>6131</v>
      </c>
      <c r="H17" s="2">
        <v>5</v>
      </c>
      <c r="I17" t="s">
        <v>4085</v>
      </c>
      <c r="J17" t="s">
        <v>3952</v>
      </c>
      <c r="K17" s="2">
        <v>19</v>
      </c>
      <c r="L17" s="51" t="str">
        <f t="shared" si="0"/>
        <v>2024-05-17</v>
      </c>
      <c r="M17" s="52">
        <f t="shared" si="3"/>
        <v>45429</v>
      </c>
      <c r="N17" s="51" t="str">
        <f t="shared" si="1"/>
        <v>17:00</v>
      </c>
      <c r="O17" s="53">
        <f t="shared" si="2"/>
        <v>6.404494382022472E-3</v>
      </c>
      <c r="P17" s="53"/>
    </row>
    <row r="18" spans="2:16" x14ac:dyDescent="0.25">
      <c r="B18" s="2">
        <v>60</v>
      </c>
      <c r="C18" s="2">
        <v>654</v>
      </c>
      <c r="D18" t="s">
        <v>3421</v>
      </c>
      <c r="E18" t="s">
        <v>4039</v>
      </c>
      <c r="G18">
        <v>19000</v>
      </c>
      <c r="H18" s="2">
        <v>15</v>
      </c>
      <c r="I18" t="s">
        <v>4086</v>
      </c>
      <c r="J18" t="s">
        <v>3953</v>
      </c>
      <c r="K18" s="2">
        <v>121</v>
      </c>
      <c r="L18" s="51" t="str">
        <f t="shared" si="0"/>
        <v>2024-05-15</v>
      </c>
      <c r="M18" s="52">
        <f t="shared" si="3"/>
        <v>45427</v>
      </c>
      <c r="N18" s="51" t="str">
        <f t="shared" si="1"/>
        <v>18:10</v>
      </c>
      <c r="O18" s="53">
        <f t="shared" si="2"/>
        <v>2.3876404494382022E-2</v>
      </c>
      <c r="P18" s="53"/>
    </row>
    <row r="19" spans="2:16" x14ac:dyDescent="0.25">
      <c r="B19" s="2">
        <v>7</v>
      </c>
      <c r="C19" s="2">
        <v>565</v>
      </c>
      <c r="D19" t="s">
        <v>3421</v>
      </c>
      <c r="E19" t="s">
        <v>4040</v>
      </c>
      <c r="G19">
        <v>16700</v>
      </c>
      <c r="H19" s="2">
        <v>15</v>
      </c>
      <c r="I19" t="s">
        <v>4087</v>
      </c>
      <c r="J19" t="s">
        <v>3954</v>
      </c>
      <c r="K19" s="2">
        <v>60</v>
      </c>
      <c r="L19" s="51" t="str">
        <f t="shared" si="0"/>
        <v>2024-05-14</v>
      </c>
      <c r="M19" s="52">
        <f t="shared" si="3"/>
        <v>45426</v>
      </c>
      <c r="N19" s="51" t="str">
        <f t="shared" si="1"/>
        <v>15:48</v>
      </c>
      <c r="O19" s="53">
        <f t="shared" si="2"/>
        <v>1.8174157303370787E-2</v>
      </c>
      <c r="P19" s="53"/>
    </row>
    <row r="20" spans="2:16" x14ac:dyDescent="0.25">
      <c r="B20" s="2">
        <v>11</v>
      </c>
      <c r="C20" s="2">
        <v>567</v>
      </c>
      <c r="D20" t="s">
        <v>3421</v>
      </c>
      <c r="E20" t="s">
        <v>3472</v>
      </c>
      <c r="G20">
        <v>13300</v>
      </c>
      <c r="H20" s="2">
        <v>33</v>
      </c>
      <c r="I20" t="s">
        <v>4088</v>
      </c>
      <c r="J20" t="s">
        <v>3955</v>
      </c>
      <c r="K20" s="2">
        <v>48</v>
      </c>
      <c r="L20" s="51" t="str">
        <f t="shared" si="0"/>
        <v>2024-05-12</v>
      </c>
      <c r="M20" s="52">
        <f t="shared" si="3"/>
        <v>45424</v>
      </c>
      <c r="N20" s="51" t="str">
        <f t="shared" si="1"/>
        <v>18:13</v>
      </c>
      <c r="O20" s="53">
        <f t="shared" si="2"/>
        <v>1.8511235955056181E-2</v>
      </c>
      <c r="P20" s="53"/>
    </row>
    <row r="21" spans="2:16" x14ac:dyDescent="0.25">
      <c r="B21" s="2">
        <v>0</v>
      </c>
      <c r="C21" s="2">
        <v>65</v>
      </c>
      <c r="D21" t="s">
        <v>3421</v>
      </c>
      <c r="E21" t="s">
        <v>3480</v>
      </c>
      <c r="G21">
        <v>4413</v>
      </c>
      <c r="H21" s="2">
        <v>1</v>
      </c>
      <c r="I21" t="s">
        <v>4089</v>
      </c>
      <c r="J21" t="s">
        <v>3956</v>
      </c>
      <c r="K21" s="2">
        <v>20</v>
      </c>
      <c r="L21" s="51" t="str">
        <f t="shared" si="0"/>
        <v>2024-05-12</v>
      </c>
      <c r="M21" s="52">
        <f t="shared" si="3"/>
        <v>45424</v>
      </c>
      <c r="N21" s="51" t="str">
        <f t="shared" si="1"/>
        <v>07:56</v>
      </c>
      <c r="O21" s="53">
        <f t="shared" si="2"/>
        <v>2.4157303370786515E-3</v>
      </c>
      <c r="P21" s="53"/>
    </row>
    <row r="22" spans="2:16" x14ac:dyDescent="0.25">
      <c r="B22" s="2">
        <v>2</v>
      </c>
      <c r="C22" s="2">
        <v>203</v>
      </c>
      <c r="D22" t="s">
        <v>3421</v>
      </c>
      <c r="E22" t="s">
        <v>3480</v>
      </c>
      <c r="G22">
        <v>8009</v>
      </c>
      <c r="H22" s="2">
        <v>1</v>
      </c>
      <c r="I22" t="s">
        <v>4090</v>
      </c>
      <c r="J22" t="s">
        <v>3957</v>
      </c>
      <c r="K22" s="2">
        <v>15</v>
      </c>
      <c r="L22" s="51" t="str">
        <f t="shared" si="0"/>
        <v>2024-05-11</v>
      </c>
      <c r="M22" s="52">
        <f t="shared" si="3"/>
        <v>45423</v>
      </c>
      <c r="N22" s="51" t="str">
        <f t="shared" si="1"/>
        <v>18:27</v>
      </c>
      <c r="O22" s="53">
        <f t="shared" si="2"/>
        <v>6.2078651685393256E-3</v>
      </c>
      <c r="P22" s="53"/>
    </row>
    <row r="23" spans="2:16" x14ac:dyDescent="0.25">
      <c r="B23" s="2">
        <v>51</v>
      </c>
      <c r="C23" s="2">
        <v>13300</v>
      </c>
      <c r="D23" t="s">
        <v>3421</v>
      </c>
      <c r="E23" t="s">
        <v>3472</v>
      </c>
      <c r="G23">
        <v>187900</v>
      </c>
      <c r="H23" s="2">
        <v>1330</v>
      </c>
      <c r="I23" t="s">
        <v>4091</v>
      </c>
      <c r="J23" t="s">
        <v>3958</v>
      </c>
      <c r="K23" s="2">
        <v>483</v>
      </c>
      <c r="L23" s="51" t="str">
        <f t="shared" si="0"/>
        <v>2024-05-08</v>
      </c>
      <c r="M23" s="52">
        <f t="shared" si="3"/>
        <v>45420</v>
      </c>
      <c r="N23" s="51" t="str">
        <f t="shared" si="1"/>
        <v>18:55</v>
      </c>
      <c r="O23" s="53">
        <f t="shared" si="2"/>
        <v>0.4259550561797753</v>
      </c>
      <c r="P23" s="53"/>
    </row>
    <row r="24" spans="2:16" x14ac:dyDescent="0.25">
      <c r="B24" s="2">
        <v>22</v>
      </c>
      <c r="C24" s="2">
        <v>5838</v>
      </c>
      <c r="D24" t="s">
        <v>3421</v>
      </c>
      <c r="E24" t="s">
        <v>3472</v>
      </c>
      <c r="G24">
        <v>62000</v>
      </c>
      <c r="H24" s="2">
        <v>380</v>
      </c>
      <c r="I24" t="s">
        <v>4092</v>
      </c>
      <c r="J24" t="s">
        <v>3959</v>
      </c>
      <c r="K24" s="2">
        <v>281</v>
      </c>
      <c r="L24" s="51" t="str">
        <f t="shared" ref="L24:L62" si="4">LEFT(J24,10)</f>
        <v>2024-05-06</v>
      </c>
      <c r="M24" s="52">
        <f t="shared" si="3"/>
        <v>45418</v>
      </c>
      <c r="N24" s="51" t="str">
        <f t="shared" ref="N24:N62" si="5">MID(J24,12,5)</f>
        <v>18:50</v>
      </c>
      <c r="O24" s="53">
        <f t="shared" ref="O24:O62" si="6">(B24+C24+H24+K24)/$Q$2</f>
        <v>0.18317415730337078</v>
      </c>
    </row>
    <row r="25" spans="2:16" x14ac:dyDescent="0.25">
      <c r="B25" s="2">
        <v>466</v>
      </c>
      <c r="C25" s="2">
        <v>6917</v>
      </c>
      <c r="D25" t="s">
        <v>3421</v>
      </c>
      <c r="E25" t="s">
        <v>3472</v>
      </c>
      <c r="G25">
        <v>116600</v>
      </c>
      <c r="H25" s="2">
        <v>117</v>
      </c>
      <c r="I25" t="s">
        <v>4093</v>
      </c>
      <c r="J25" t="s">
        <v>3960</v>
      </c>
      <c r="K25" s="2">
        <v>461</v>
      </c>
      <c r="L25" s="51" t="str">
        <f t="shared" si="4"/>
        <v>2024-05-05</v>
      </c>
      <c r="M25" s="52">
        <f t="shared" si="3"/>
        <v>45417</v>
      </c>
      <c r="N25" s="51" t="str">
        <f t="shared" si="5"/>
        <v>18:48</v>
      </c>
      <c r="O25" s="53">
        <f t="shared" si="6"/>
        <v>0.22362359550561797</v>
      </c>
    </row>
    <row r="26" spans="2:16" x14ac:dyDescent="0.25">
      <c r="B26" s="2">
        <v>135</v>
      </c>
      <c r="C26" s="2">
        <v>10300</v>
      </c>
      <c r="D26" t="s">
        <v>3421</v>
      </c>
      <c r="E26" t="s">
        <v>4041</v>
      </c>
      <c r="G26">
        <v>494800</v>
      </c>
      <c r="H26" s="2">
        <v>2122</v>
      </c>
      <c r="I26" t="s">
        <v>4094</v>
      </c>
      <c r="J26" t="s">
        <v>3961</v>
      </c>
      <c r="K26" s="2">
        <v>1350</v>
      </c>
      <c r="L26" s="51" t="str">
        <f t="shared" si="4"/>
        <v>2024-05-05</v>
      </c>
      <c r="M26" s="52">
        <f t="shared" si="3"/>
        <v>45417</v>
      </c>
      <c r="N26" s="51" t="str">
        <f t="shared" si="5"/>
        <v>09:08</v>
      </c>
      <c r="O26" s="53">
        <f t="shared" si="6"/>
        <v>0.39064606741573032</v>
      </c>
    </row>
    <row r="27" spans="2:16" x14ac:dyDescent="0.25">
      <c r="B27" s="2">
        <v>27</v>
      </c>
      <c r="C27" s="2">
        <v>1170</v>
      </c>
      <c r="D27" t="s">
        <v>3421</v>
      </c>
      <c r="E27" t="s">
        <v>3472</v>
      </c>
      <c r="G27">
        <v>33700</v>
      </c>
      <c r="H27" s="2">
        <v>33</v>
      </c>
      <c r="I27" t="s">
        <v>4095</v>
      </c>
      <c r="J27" t="s">
        <v>3962</v>
      </c>
      <c r="K27" s="2">
        <v>78</v>
      </c>
      <c r="L27" s="51" t="str">
        <f t="shared" si="4"/>
        <v>2024-04-30</v>
      </c>
      <c r="M27" s="52">
        <f t="shared" si="3"/>
        <v>45412</v>
      </c>
      <c r="N27" s="51" t="str">
        <f t="shared" si="5"/>
        <v>16:49</v>
      </c>
      <c r="O27" s="53">
        <f t="shared" si="6"/>
        <v>3.6741573033707862E-2</v>
      </c>
    </row>
    <row r="28" spans="2:16" x14ac:dyDescent="0.25">
      <c r="B28" s="2">
        <v>4</v>
      </c>
      <c r="C28" s="2">
        <v>716</v>
      </c>
      <c r="D28" t="s">
        <v>3421</v>
      </c>
      <c r="E28" t="s">
        <v>3480</v>
      </c>
      <c r="G28">
        <v>25900</v>
      </c>
      <c r="H28" s="2">
        <v>16</v>
      </c>
      <c r="I28" t="s">
        <v>4096</v>
      </c>
      <c r="J28" t="s">
        <v>3963</v>
      </c>
      <c r="K28" s="2">
        <v>53</v>
      </c>
      <c r="L28" s="51" t="str">
        <f t="shared" si="4"/>
        <v>2024-04-29</v>
      </c>
      <c r="M28" s="52">
        <f t="shared" si="3"/>
        <v>45411</v>
      </c>
      <c r="N28" s="51" t="str">
        <f t="shared" si="5"/>
        <v>18:16</v>
      </c>
      <c r="O28" s="53">
        <f t="shared" si="6"/>
        <v>2.2162921348314608E-2</v>
      </c>
    </row>
    <row r="29" spans="2:16" x14ac:dyDescent="0.25">
      <c r="B29" s="2">
        <v>302</v>
      </c>
      <c r="C29" s="2">
        <v>4730</v>
      </c>
      <c r="D29" t="s">
        <v>3421</v>
      </c>
      <c r="E29" t="s">
        <v>3480</v>
      </c>
      <c r="G29">
        <v>49800</v>
      </c>
      <c r="H29" s="2">
        <v>119</v>
      </c>
      <c r="I29" t="s">
        <v>4097</v>
      </c>
      <c r="J29" t="s">
        <v>3964</v>
      </c>
      <c r="K29" s="2">
        <v>322</v>
      </c>
      <c r="L29" s="51" t="str">
        <f t="shared" si="4"/>
        <v>2024-04-28</v>
      </c>
      <c r="M29" s="52">
        <f t="shared" si="3"/>
        <v>45410</v>
      </c>
      <c r="N29" s="51" t="str">
        <f t="shared" si="5"/>
        <v>18:23</v>
      </c>
      <c r="O29" s="53">
        <f t="shared" si="6"/>
        <v>0.15373595505617976</v>
      </c>
    </row>
    <row r="30" spans="2:16" x14ac:dyDescent="0.25">
      <c r="B30" s="2">
        <v>2</v>
      </c>
      <c r="C30" s="2">
        <v>189</v>
      </c>
      <c r="D30" t="s">
        <v>3421</v>
      </c>
      <c r="E30" t="s">
        <v>4042</v>
      </c>
      <c r="G30">
        <v>8799</v>
      </c>
      <c r="H30" s="2">
        <v>1</v>
      </c>
      <c r="I30" t="s">
        <v>4098</v>
      </c>
      <c r="J30" t="s">
        <v>3965</v>
      </c>
      <c r="K30" s="2">
        <v>28</v>
      </c>
      <c r="L30" s="51" t="str">
        <f t="shared" si="4"/>
        <v>2024-04-26</v>
      </c>
      <c r="M30" s="52">
        <f t="shared" si="3"/>
        <v>45408</v>
      </c>
      <c r="N30" s="51" t="str">
        <f t="shared" si="5"/>
        <v>18:11</v>
      </c>
      <c r="O30" s="53">
        <f t="shared" si="6"/>
        <v>6.1797752808988764E-3</v>
      </c>
    </row>
    <row r="31" spans="2:16" x14ac:dyDescent="0.25">
      <c r="B31" s="2">
        <v>7</v>
      </c>
      <c r="C31" s="2">
        <v>226</v>
      </c>
      <c r="D31" t="s">
        <v>3421</v>
      </c>
      <c r="E31" t="s">
        <v>3480</v>
      </c>
      <c r="G31">
        <v>16300</v>
      </c>
      <c r="H31" s="2">
        <v>2</v>
      </c>
      <c r="I31" t="s">
        <v>4099</v>
      </c>
      <c r="J31" t="s">
        <v>3966</v>
      </c>
      <c r="K31" s="2">
        <v>35</v>
      </c>
      <c r="L31" s="51" t="str">
        <f t="shared" si="4"/>
        <v>2024-04-25</v>
      </c>
      <c r="M31" s="52">
        <f t="shared" si="3"/>
        <v>45407</v>
      </c>
      <c r="N31" s="51" t="str">
        <f t="shared" si="5"/>
        <v>19:20</v>
      </c>
      <c r="O31" s="53">
        <f t="shared" si="6"/>
        <v>7.5842696629213483E-3</v>
      </c>
    </row>
    <row r="32" spans="2:16" x14ac:dyDescent="0.25">
      <c r="B32" s="2">
        <v>14</v>
      </c>
      <c r="C32" s="2">
        <v>1439</v>
      </c>
      <c r="D32" t="s">
        <v>3421</v>
      </c>
      <c r="E32" t="s">
        <v>3472</v>
      </c>
      <c r="G32">
        <v>55800</v>
      </c>
      <c r="H32" s="2">
        <v>16</v>
      </c>
      <c r="I32" t="s">
        <v>4100</v>
      </c>
      <c r="J32" t="s">
        <v>3967</v>
      </c>
      <c r="K32" s="2">
        <v>69</v>
      </c>
      <c r="L32" s="51" t="str">
        <f t="shared" si="4"/>
        <v>2024-04-24</v>
      </c>
      <c r="M32" s="52">
        <f t="shared" si="3"/>
        <v>45406</v>
      </c>
      <c r="N32" s="51" t="str">
        <f t="shared" si="5"/>
        <v>15:31</v>
      </c>
      <c r="O32" s="53">
        <f t="shared" si="6"/>
        <v>4.3202247191011234E-2</v>
      </c>
    </row>
    <row r="33" spans="2:15" x14ac:dyDescent="0.25">
      <c r="B33" s="2">
        <v>5</v>
      </c>
      <c r="C33" s="2">
        <v>210</v>
      </c>
      <c r="D33" t="s">
        <v>3421</v>
      </c>
      <c r="E33" t="s">
        <v>3485</v>
      </c>
      <c r="G33">
        <v>14400</v>
      </c>
      <c r="H33" s="2">
        <v>11</v>
      </c>
      <c r="I33" t="s">
        <v>4101</v>
      </c>
      <c r="J33" t="s">
        <v>3968</v>
      </c>
      <c r="K33" s="2">
        <v>61</v>
      </c>
      <c r="L33" s="51" t="str">
        <f t="shared" si="4"/>
        <v>2024-04-22</v>
      </c>
      <c r="M33" s="52">
        <f t="shared" si="3"/>
        <v>45404</v>
      </c>
      <c r="N33" s="51" t="str">
        <f t="shared" si="5"/>
        <v>15:46</v>
      </c>
      <c r="O33" s="53">
        <f t="shared" si="6"/>
        <v>8.0617977528089895E-3</v>
      </c>
    </row>
    <row r="34" spans="2:15" x14ac:dyDescent="0.25">
      <c r="B34" s="2">
        <v>133</v>
      </c>
      <c r="C34" s="2">
        <v>2190</v>
      </c>
      <c r="D34" t="s">
        <v>3421</v>
      </c>
      <c r="E34" t="s">
        <v>3472</v>
      </c>
      <c r="G34">
        <v>80500</v>
      </c>
      <c r="H34" s="2">
        <v>74</v>
      </c>
      <c r="I34" t="s">
        <v>4102</v>
      </c>
      <c r="J34" t="s">
        <v>3969</v>
      </c>
      <c r="K34" s="2">
        <v>164</v>
      </c>
      <c r="L34" s="51" t="str">
        <f t="shared" si="4"/>
        <v>2024-04-21</v>
      </c>
      <c r="M34" s="52">
        <f t="shared" si="3"/>
        <v>45403</v>
      </c>
      <c r="N34" s="51" t="str">
        <f t="shared" si="5"/>
        <v>18:11</v>
      </c>
      <c r="O34" s="53">
        <f t="shared" si="6"/>
        <v>7.193820224719101E-2</v>
      </c>
    </row>
    <row r="35" spans="2:15" x14ac:dyDescent="0.25">
      <c r="B35" s="2">
        <v>15</v>
      </c>
      <c r="C35" s="2">
        <v>2145</v>
      </c>
      <c r="D35" t="s">
        <v>3421</v>
      </c>
      <c r="E35" t="s">
        <v>4043</v>
      </c>
      <c r="G35">
        <v>50200</v>
      </c>
      <c r="H35" s="2">
        <v>662</v>
      </c>
      <c r="I35" t="s">
        <v>4103</v>
      </c>
      <c r="J35" t="s">
        <v>3970</v>
      </c>
      <c r="K35" s="2">
        <v>394</v>
      </c>
      <c r="L35" s="51" t="str">
        <f t="shared" si="4"/>
        <v>2024-04-20</v>
      </c>
      <c r="M35" s="52">
        <f t="shared" si="3"/>
        <v>45402</v>
      </c>
      <c r="N35" s="51" t="str">
        <f t="shared" si="5"/>
        <v>16:27</v>
      </c>
      <c r="O35" s="53">
        <f t="shared" si="6"/>
        <v>9.0337078651685387E-2</v>
      </c>
    </row>
    <row r="36" spans="2:15" x14ac:dyDescent="0.25">
      <c r="B36" s="2">
        <v>0</v>
      </c>
      <c r="C36" s="2">
        <v>136</v>
      </c>
      <c r="D36" t="s">
        <v>3421</v>
      </c>
      <c r="E36" t="s">
        <v>3485</v>
      </c>
      <c r="G36">
        <v>8546</v>
      </c>
      <c r="H36" s="2">
        <v>10</v>
      </c>
      <c r="I36" t="s">
        <v>4104</v>
      </c>
      <c r="J36" t="s">
        <v>3971</v>
      </c>
      <c r="K36" s="2">
        <v>40</v>
      </c>
      <c r="L36" s="51" t="str">
        <f t="shared" si="4"/>
        <v>2024-04-19</v>
      </c>
      <c r="M36" s="52">
        <f t="shared" si="3"/>
        <v>45401</v>
      </c>
      <c r="N36" s="51" t="str">
        <f t="shared" si="5"/>
        <v>18:46</v>
      </c>
      <c r="O36" s="53">
        <f t="shared" si="6"/>
        <v>5.2247191011235957E-3</v>
      </c>
    </row>
    <row r="37" spans="2:15" x14ac:dyDescent="0.25">
      <c r="B37" s="2">
        <v>0</v>
      </c>
      <c r="C37" s="2">
        <v>147</v>
      </c>
      <c r="D37" t="s">
        <v>3421</v>
      </c>
      <c r="E37" t="s">
        <v>4042</v>
      </c>
      <c r="G37">
        <v>7533</v>
      </c>
      <c r="H37" s="2">
        <v>2</v>
      </c>
      <c r="I37" t="s">
        <v>4105</v>
      </c>
      <c r="J37" t="s">
        <v>3972</v>
      </c>
      <c r="K37" s="2">
        <v>14</v>
      </c>
      <c r="L37" s="51" t="str">
        <f t="shared" si="4"/>
        <v>2024-04-17</v>
      </c>
      <c r="M37" s="52">
        <f t="shared" si="3"/>
        <v>45399</v>
      </c>
      <c r="N37" s="51" t="str">
        <f t="shared" si="5"/>
        <v>16:07</v>
      </c>
      <c r="O37" s="53">
        <f t="shared" si="6"/>
        <v>4.5786516853932582E-3</v>
      </c>
    </row>
    <row r="38" spans="2:15" x14ac:dyDescent="0.25">
      <c r="B38" s="2">
        <v>22</v>
      </c>
      <c r="C38" s="2">
        <v>1256</v>
      </c>
      <c r="D38" t="s">
        <v>3421</v>
      </c>
      <c r="E38" t="s">
        <v>4043</v>
      </c>
      <c r="G38">
        <v>19300</v>
      </c>
      <c r="H38" s="2">
        <v>34</v>
      </c>
      <c r="I38" t="s">
        <v>4106</v>
      </c>
      <c r="J38" t="s">
        <v>3973</v>
      </c>
      <c r="K38" s="2">
        <v>355</v>
      </c>
      <c r="L38" s="51" t="str">
        <f t="shared" si="4"/>
        <v>2024-04-16</v>
      </c>
      <c r="M38" s="52">
        <f t="shared" si="3"/>
        <v>45398</v>
      </c>
      <c r="N38" s="51" t="str">
        <f t="shared" si="5"/>
        <v>18:31</v>
      </c>
      <c r="O38" s="53">
        <f t="shared" si="6"/>
        <v>4.6825842696629212E-2</v>
      </c>
    </row>
    <row r="39" spans="2:15" x14ac:dyDescent="0.25">
      <c r="B39" s="2">
        <v>3</v>
      </c>
      <c r="C39" s="2">
        <v>453</v>
      </c>
      <c r="D39" t="s">
        <v>3421</v>
      </c>
      <c r="E39" t="s">
        <v>4044</v>
      </c>
      <c r="G39">
        <v>23500</v>
      </c>
      <c r="H39" s="2">
        <v>10</v>
      </c>
      <c r="I39" t="s">
        <v>4107</v>
      </c>
      <c r="J39" t="s">
        <v>3974</v>
      </c>
      <c r="K39" s="2">
        <v>151</v>
      </c>
      <c r="L39" s="51" t="str">
        <f t="shared" si="4"/>
        <v>2024-04-14</v>
      </c>
      <c r="M39" s="52">
        <f t="shared" si="3"/>
        <v>45396</v>
      </c>
      <c r="N39" s="51" t="str">
        <f t="shared" si="5"/>
        <v>18:39</v>
      </c>
      <c r="O39" s="53">
        <f t="shared" si="6"/>
        <v>1.7331460674157303E-2</v>
      </c>
    </row>
    <row r="40" spans="2:15" x14ac:dyDescent="0.25">
      <c r="B40" s="2">
        <v>382</v>
      </c>
      <c r="C40" s="2">
        <v>57000</v>
      </c>
      <c r="D40" t="s">
        <v>3421</v>
      </c>
      <c r="E40" t="s">
        <v>4045</v>
      </c>
      <c r="G40">
        <v>646200</v>
      </c>
      <c r="H40" s="2">
        <v>3491</v>
      </c>
      <c r="I40" t="s">
        <v>4108</v>
      </c>
      <c r="J40" t="s">
        <v>3975</v>
      </c>
      <c r="K40" s="2">
        <v>2664</v>
      </c>
      <c r="L40" s="51" t="str">
        <f t="shared" si="4"/>
        <v>2024-04-13</v>
      </c>
      <c r="M40" s="52">
        <f t="shared" si="3"/>
        <v>45395</v>
      </c>
      <c r="N40" s="51" t="str">
        <f t="shared" si="5"/>
        <v>17:43</v>
      </c>
      <c r="O40" s="53">
        <f t="shared" si="6"/>
        <v>1.784747191011236</v>
      </c>
    </row>
    <row r="41" spans="2:15" x14ac:dyDescent="0.25">
      <c r="B41" s="2">
        <v>3</v>
      </c>
      <c r="C41" s="2">
        <v>86</v>
      </c>
      <c r="D41" t="s">
        <v>3421</v>
      </c>
      <c r="E41" t="s">
        <v>4042</v>
      </c>
      <c r="G41">
        <v>6542</v>
      </c>
      <c r="H41" s="2">
        <v>2</v>
      </c>
      <c r="I41" t="s">
        <v>4109</v>
      </c>
      <c r="J41" t="s">
        <v>3976</v>
      </c>
      <c r="K41" s="2">
        <v>11</v>
      </c>
      <c r="L41" s="51" t="str">
        <f t="shared" si="4"/>
        <v>2024-04-11</v>
      </c>
      <c r="M41" s="52">
        <f t="shared" si="3"/>
        <v>45393</v>
      </c>
      <c r="N41" s="51" t="str">
        <f t="shared" si="5"/>
        <v>18:40</v>
      </c>
      <c r="O41" s="53">
        <f t="shared" si="6"/>
        <v>2.8651685393258426E-3</v>
      </c>
    </row>
    <row r="42" spans="2:15" x14ac:dyDescent="0.25">
      <c r="B42" s="2">
        <v>0</v>
      </c>
      <c r="C42" s="2">
        <v>128</v>
      </c>
      <c r="D42" t="s">
        <v>3421</v>
      </c>
      <c r="E42" t="s">
        <v>4042</v>
      </c>
      <c r="G42">
        <v>6849</v>
      </c>
      <c r="H42" s="2">
        <v>3</v>
      </c>
      <c r="I42" t="s">
        <v>4110</v>
      </c>
      <c r="J42" t="s">
        <v>3977</v>
      </c>
      <c r="K42" s="2">
        <v>9</v>
      </c>
      <c r="L42" s="51" t="str">
        <f t="shared" si="4"/>
        <v>2024-04-10</v>
      </c>
      <c r="M42" s="52">
        <f t="shared" si="3"/>
        <v>45392</v>
      </c>
      <c r="N42" s="51" t="str">
        <f t="shared" si="5"/>
        <v>17:53</v>
      </c>
      <c r="O42" s="53">
        <f t="shared" si="6"/>
        <v>3.9325842696629216E-3</v>
      </c>
    </row>
    <row r="43" spans="2:15" x14ac:dyDescent="0.25">
      <c r="B43" s="2">
        <v>1</v>
      </c>
      <c r="C43" s="2">
        <v>93</v>
      </c>
      <c r="D43" t="s">
        <v>3421</v>
      </c>
      <c r="E43" t="s">
        <v>4042</v>
      </c>
      <c r="G43">
        <v>6146</v>
      </c>
      <c r="H43" s="2">
        <v>0</v>
      </c>
      <c r="I43" t="s">
        <v>4111</v>
      </c>
      <c r="J43" t="s">
        <v>3978</v>
      </c>
      <c r="K43" s="2">
        <v>11</v>
      </c>
      <c r="L43" s="51" t="str">
        <f t="shared" si="4"/>
        <v>2024-04-09</v>
      </c>
      <c r="M43" s="52">
        <f t="shared" si="3"/>
        <v>45391</v>
      </c>
      <c r="N43" s="51" t="str">
        <f t="shared" si="5"/>
        <v>19:55</v>
      </c>
      <c r="O43" s="53">
        <f t="shared" si="6"/>
        <v>2.9494382022471912E-3</v>
      </c>
    </row>
    <row r="44" spans="2:15" x14ac:dyDescent="0.25">
      <c r="B44" s="2">
        <v>15</v>
      </c>
      <c r="C44" s="2">
        <v>1094</v>
      </c>
      <c r="D44" t="s">
        <v>3421</v>
      </c>
      <c r="E44" t="s">
        <v>3480</v>
      </c>
      <c r="G44">
        <v>24900</v>
      </c>
      <c r="H44" s="2">
        <v>140</v>
      </c>
      <c r="I44" t="s">
        <v>4112</v>
      </c>
      <c r="J44" t="s">
        <v>3979</v>
      </c>
      <c r="K44" s="2">
        <v>264</v>
      </c>
      <c r="L44" s="51" t="str">
        <f t="shared" si="4"/>
        <v>2024-04-07</v>
      </c>
      <c r="M44" s="52">
        <f t="shared" si="3"/>
        <v>45389</v>
      </c>
      <c r="N44" s="51" t="str">
        <f t="shared" si="5"/>
        <v>17:32</v>
      </c>
      <c r="O44" s="53">
        <f t="shared" si="6"/>
        <v>4.2500000000000003E-2</v>
      </c>
    </row>
    <row r="45" spans="2:15" x14ac:dyDescent="0.25">
      <c r="B45" s="2">
        <v>20</v>
      </c>
      <c r="C45" s="2">
        <v>565</v>
      </c>
      <c r="D45" t="s">
        <v>3421</v>
      </c>
      <c r="E45" t="s">
        <v>3639</v>
      </c>
      <c r="G45">
        <v>80600</v>
      </c>
      <c r="H45" s="2">
        <v>30</v>
      </c>
      <c r="I45" t="s">
        <v>4113</v>
      </c>
      <c r="J45" t="s">
        <v>3980</v>
      </c>
      <c r="K45" s="2">
        <v>54</v>
      </c>
      <c r="L45" s="51" t="str">
        <f t="shared" si="4"/>
        <v>2024-04-07</v>
      </c>
      <c r="M45" s="52">
        <f t="shared" si="3"/>
        <v>45389</v>
      </c>
      <c r="N45" s="51" t="str">
        <f t="shared" si="5"/>
        <v>08:26</v>
      </c>
      <c r="O45" s="53">
        <f t="shared" si="6"/>
        <v>1.8792134831460673E-2</v>
      </c>
    </row>
    <row r="46" spans="2:15" x14ac:dyDescent="0.25">
      <c r="B46" s="2">
        <v>21</v>
      </c>
      <c r="C46" s="2">
        <v>1869</v>
      </c>
      <c r="D46" t="s">
        <v>3421</v>
      </c>
      <c r="E46" t="s">
        <v>3485</v>
      </c>
      <c r="G46">
        <v>74200</v>
      </c>
      <c r="H46" s="2">
        <v>74</v>
      </c>
      <c r="I46" t="s">
        <v>4114</v>
      </c>
      <c r="J46" t="s">
        <v>3981</v>
      </c>
      <c r="K46" s="2">
        <v>762</v>
      </c>
      <c r="L46" s="51" t="str">
        <f t="shared" si="4"/>
        <v>2024-04-04</v>
      </c>
      <c r="M46" s="52">
        <f t="shared" si="3"/>
        <v>45386</v>
      </c>
      <c r="N46" s="51" t="str">
        <f t="shared" si="5"/>
        <v>18:12</v>
      </c>
      <c r="O46" s="53">
        <f t="shared" si="6"/>
        <v>7.6573033707865168E-2</v>
      </c>
    </row>
    <row r="47" spans="2:15" x14ac:dyDescent="0.25">
      <c r="B47" s="2">
        <v>510</v>
      </c>
      <c r="C47" s="2">
        <v>46500</v>
      </c>
      <c r="D47" t="s">
        <v>3421</v>
      </c>
      <c r="E47" t="s">
        <v>4046</v>
      </c>
      <c r="G47">
        <v>754900</v>
      </c>
      <c r="H47" s="2">
        <v>3374</v>
      </c>
      <c r="I47" t="s">
        <v>4115</v>
      </c>
      <c r="J47" t="s">
        <v>3982</v>
      </c>
      <c r="K47" s="2">
        <v>2492</v>
      </c>
      <c r="L47" s="51" t="str">
        <f t="shared" si="4"/>
        <v>2024-04-03</v>
      </c>
      <c r="M47" s="52">
        <f t="shared" si="3"/>
        <v>45385</v>
      </c>
      <c r="N47" s="51" t="str">
        <f t="shared" si="5"/>
        <v>14:49</v>
      </c>
      <c r="O47" s="53">
        <f t="shared" si="6"/>
        <v>1.4852808988764046</v>
      </c>
    </row>
    <row r="48" spans="2:15" x14ac:dyDescent="0.25">
      <c r="B48" s="2">
        <v>29</v>
      </c>
      <c r="C48" s="2">
        <v>311</v>
      </c>
      <c r="D48" t="s">
        <v>3421</v>
      </c>
      <c r="E48" t="s">
        <v>4047</v>
      </c>
      <c r="G48">
        <v>21800</v>
      </c>
      <c r="H48" s="2">
        <v>10</v>
      </c>
      <c r="I48" t="s">
        <v>4116</v>
      </c>
      <c r="J48" t="s">
        <v>3983</v>
      </c>
      <c r="K48" s="2">
        <v>53</v>
      </c>
      <c r="L48" s="51" t="str">
        <f t="shared" si="4"/>
        <v>2024-04-01</v>
      </c>
      <c r="M48" s="52">
        <f t="shared" si="3"/>
        <v>45383</v>
      </c>
      <c r="N48" s="51" t="str">
        <f t="shared" si="5"/>
        <v>19:26</v>
      </c>
      <c r="O48" s="53">
        <f t="shared" si="6"/>
        <v>1.1320224719101124E-2</v>
      </c>
    </row>
    <row r="49" spans="2:15" x14ac:dyDescent="0.25">
      <c r="B49" s="2">
        <v>1124</v>
      </c>
      <c r="C49" s="2">
        <v>1766</v>
      </c>
      <c r="D49" t="s">
        <v>3421</v>
      </c>
      <c r="E49" t="s">
        <v>4048</v>
      </c>
      <c r="G49">
        <v>40500</v>
      </c>
      <c r="H49" s="2">
        <v>54</v>
      </c>
      <c r="I49" t="s">
        <v>4117</v>
      </c>
      <c r="J49" t="s">
        <v>3984</v>
      </c>
      <c r="K49" s="2">
        <v>166</v>
      </c>
      <c r="L49" s="51" t="str">
        <f t="shared" si="4"/>
        <v>2024-03-28</v>
      </c>
      <c r="M49" s="52">
        <f t="shared" si="3"/>
        <v>45379</v>
      </c>
      <c r="N49" s="51" t="str">
        <f t="shared" si="5"/>
        <v>18:01</v>
      </c>
      <c r="O49" s="53">
        <f t="shared" si="6"/>
        <v>8.7359550561797755E-2</v>
      </c>
    </row>
    <row r="50" spans="2:15" x14ac:dyDescent="0.25">
      <c r="B50" s="2">
        <v>4</v>
      </c>
      <c r="C50" s="2">
        <v>116</v>
      </c>
      <c r="D50" t="s">
        <v>3421</v>
      </c>
      <c r="E50" t="s">
        <v>4049</v>
      </c>
      <c r="G50">
        <v>6461</v>
      </c>
      <c r="H50" s="2">
        <v>1</v>
      </c>
      <c r="I50" t="s">
        <v>4118</v>
      </c>
      <c r="J50" t="s">
        <v>3985</v>
      </c>
      <c r="K50" s="2">
        <v>6</v>
      </c>
      <c r="L50" s="51" t="str">
        <f t="shared" si="4"/>
        <v>2024-03-26</v>
      </c>
      <c r="M50" s="52">
        <f t="shared" si="3"/>
        <v>45377</v>
      </c>
      <c r="N50" s="51" t="str">
        <f t="shared" si="5"/>
        <v>18:37</v>
      </c>
      <c r="O50" s="53">
        <f t="shared" si="6"/>
        <v>3.5674157303370786E-3</v>
      </c>
    </row>
    <row r="51" spans="2:15" x14ac:dyDescent="0.25">
      <c r="B51" s="2">
        <v>30</v>
      </c>
      <c r="C51" s="2">
        <v>285</v>
      </c>
      <c r="D51" t="s">
        <v>3421</v>
      </c>
      <c r="E51" t="s">
        <v>3472</v>
      </c>
      <c r="G51">
        <v>8878</v>
      </c>
      <c r="H51" s="2">
        <v>18</v>
      </c>
      <c r="I51" t="s">
        <v>4119</v>
      </c>
      <c r="J51" t="s">
        <v>3986</v>
      </c>
      <c r="K51" s="2">
        <v>39</v>
      </c>
      <c r="L51" s="51" t="str">
        <f t="shared" si="4"/>
        <v>2024-03-25</v>
      </c>
      <c r="M51" s="52">
        <f t="shared" si="3"/>
        <v>45376</v>
      </c>
      <c r="N51" s="51" t="str">
        <f t="shared" si="5"/>
        <v>18:30</v>
      </c>
      <c r="O51" s="53">
        <f t="shared" si="6"/>
        <v>1.0449438202247191E-2</v>
      </c>
    </row>
    <row r="52" spans="2:15" x14ac:dyDescent="0.25">
      <c r="B52" s="2">
        <v>9</v>
      </c>
      <c r="C52" s="2">
        <v>488</v>
      </c>
      <c r="D52" t="s">
        <v>3421</v>
      </c>
      <c r="E52" t="s">
        <v>4050</v>
      </c>
      <c r="G52">
        <v>15400</v>
      </c>
      <c r="H52" s="2">
        <v>17</v>
      </c>
      <c r="I52" t="s">
        <v>4120</v>
      </c>
      <c r="J52" t="s">
        <v>3987</v>
      </c>
      <c r="K52" s="2">
        <v>27</v>
      </c>
      <c r="L52" s="51" t="str">
        <f t="shared" si="4"/>
        <v>2024-03-24</v>
      </c>
      <c r="M52" s="52">
        <f t="shared" si="3"/>
        <v>45375</v>
      </c>
      <c r="N52" s="51" t="str">
        <f t="shared" si="5"/>
        <v>19:03</v>
      </c>
      <c r="O52" s="53">
        <f t="shared" si="6"/>
        <v>1.5196629213483146E-2</v>
      </c>
    </row>
    <row r="53" spans="2:15" x14ac:dyDescent="0.25">
      <c r="B53" s="2">
        <v>4</v>
      </c>
      <c r="C53" s="2">
        <v>706</v>
      </c>
      <c r="D53" t="s">
        <v>3421</v>
      </c>
      <c r="E53" t="s">
        <v>3472</v>
      </c>
      <c r="G53">
        <v>18000</v>
      </c>
      <c r="H53" s="2">
        <v>24</v>
      </c>
      <c r="I53" t="s">
        <v>4121</v>
      </c>
      <c r="J53" t="s">
        <v>3988</v>
      </c>
      <c r="K53" s="2">
        <v>75</v>
      </c>
      <c r="L53" s="51" t="str">
        <f t="shared" si="4"/>
        <v>2024-03-23</v>
      </c>
      <c r="M53" s="52">
        <f t="shared" si="3"/>
        <v>45374</v>
      </c>
      <c r="N53" s="51" t="str">
        <f t="shared" si="5"/>
        <v>20:40</v>
      </c>
      <c r="O53" s="53">
        <f t="shared" si="6"/>
        <v>2.2724719101123596E-2</v>
      </c>
    </row>
    <row r="54" spans="2:15" x14ac:dyDescent="0.25">
      <c r="B54" s="2">
        <v>0</v>
      </c>
      <c r="C54" s="2">
        <v>215</v>
      </c>
      <c r="D54" t="s">
        <v>3421</v>
      </c>
      <c r="E54" t="s">
        <v>3472</v>
      </c>
      <c r="G54">
        <v>9862</v>
      </c>
      <c r="H54" s="2">
        <v>6</v>
      </c>
      <c r="I54" t="s">
        <v>4122</v>
      </c>
      <c r="J54" t="s">
        <v>3989</v>
      </c>
      <c r="K54" s="2">
        <v>19</v>
      </c>
      <c r="L54" s="51" t="str">
        <f t="shared" si="4"/>
        <v>2024-03-22</v>
      </c>
      <c r="M54" s="52">
        <f t="shared" si="3"/>
        <v>45373</v>
      </c>
      <c r="N54" s="51" t="str">
        <f t="shared" si="5"/>
        <v>19:29</v>
      </c>
      <c r="O54" s="53">
        <f t="shared" si="6"/>
        <v>6.7415730337078653E-3</v>
      </c>
    </row>
    <row r="55" spans="2:15" x14ac:dyDescent="0.25">
      <c r="B55" s="2">
        <v>23</v>
      </c>
      <c r="C55" s="2">
        <v>1514</v>
      </c>
      <c r="D55" t="s">
        <v>3421</v>
      </c>
      <c r="E55" t="s">
        <v>4051</v>
      </c>
      <c r="G55">
        <v>44200</v>
      </c>
      <c r="H55" s="2">
        <v>59</v>
      </c>
      <c r="I55" t="s">
        <v>4123</v>
      </c>
      <c r="J55" t="s">
        <v>3990</v>
      </c>
      <c r="K55" s="2">
        <v>124</v>
      </c>
      <c r="L55" s="51" t="str">
        <f t="shared" si="4"/>
        <v>2024-03-21</v>
      </c>
      <c r="M55" s="52">
        <f t="shared" si="3"/>
        <v>45372</v>
      </c>
      <c r="N55" s="51" t="str">
        <f t="shared" si="5"/>
        <v>18:28</v>
      </c>
      <c r="O55" s="53">
        <f t="shared" si="6"/>
        <v>4.8314606741573035E-2</v>
      </c>
    </row>
    <row r="56" spans="2:15" x14ac:dyDescent="0.25">
      <c r="B56" s="2">
        <v>4</v>
      </c>
      <c r="C56" s="2">
        <v>389</v>
      </c>
      <c r="D56" t="s">
        <v>3421</v>
      </c>
      <c r="E56" t="s">
        <v>3472</v>
      </c>
      <c r="G56">
        <v>17600</v>
      </c>
      <c r="H56" s="2">
        <v>2</v>
      </c>
      <c r="I56" t="s">
        <v>4124</v>
      </c>
      <c r="J56" t="s">
        <v>3991</v>
      </c>
      <c r="K56" s="2">
        <v>40</v>
      </c>
      <c r="L56" s="51" t="str">
        <f t="shared" si="4"/>
        <v>2024-03-19</v>
      </c>
      <c r="M56" s="52">
        <f t="shared" si="3"/>
        <v>45370</v>
      </c>
      <c r="N56" s="51" t="str">
        <f t="shared" si="5"/>
        <v>17:53</v>
      </c>
      <c r="O56" s="53">
        <f t="shared" si="6"/>
        <v>1.2219101123595505E-2</v>
      </c>
    </row>
    <row r="57" spans="2:15" x14ac:dyDescent="0.25">
      <c r="B57" s="2">
        <v>15</v>
      </c>
      <c r="C57" s="2">
        <v>1330</v>
      </c>
      <c r="D57" t="s">
        <v>3421</v>
      </c>
      <c r="E57" t="s">
        <v>3480</v>
      </c>
      <c r="G57">
        <v>39200</v>
      </c>
      <c r="H57" s="2">
        <v>29</v>
      </c>
      <c r="I57" t="s">
        <v>4125</v>
      </c>
      <c r="J57" t="s">
        <v>3992</v>
      </c>
      <c r="K57" s="2">
        <v>536</v>
      </c>
      <c r="L57" s="51" t="str">
        <f t="shared" si="4"/>
        <v>2024-03-18</v>
      </c>
      <c r="M57" s="52">
        <f t="shared" si="3"/>
        <v>45369</v>
      </c>
      <c r="N57" s="51" t="str">
        <f t="shared" si="5"/>
        <v>19:11</v>
      </c>
      <c r="O57" s="53">
        <f t="shared" si="6"/>
        <v>5.365168539325843E-2</v>
      </c>
    </row>
    <row r="58" spans="2:15" x14ac:dyDescent="0.25">
      <c r="B58" s="2">
        <v>5</v>
      </c>
      <c r="C58" s="2">
        <v>163</v>
      </c>
      <c r="D58" t="s">
        <v>3421</v>
      </c>
      <c r="E58" t="s">
        <v>4052</v>
      </c>
      <c r="G58">
        <v>7058</v>
      </c>
      <c r="H58" s="2">
        <v>5</v>
      </c>
      <c r="I58" t="s">
        <v>4126</v>
      </c>
      <c r="J58" t="s">
        <v>3993</v>
      </c>
      <c r="K58" s="2">
        <v>8</v>
      </c>
      <c r="L58" s="51" t="str">
        <f t="shared" si="4"/>
        <v>2024-03-17</v>
      </c>
      <c r="M58" s="52">
        <f t="shared" si="3"/>
        <v>45368</v>
      </c>
      <c r="N58" s="51" t="str">
        <f t="shared" si="5"/>
        <v>18:29</v>
      </c>
      <c r="O58" s="53">
        <f t="shared" si="6"/>
        <v>5.0842696629213487E-3</v>
      </c>
    </row>
    <row r="59" spans="2:15" x14ac:dyDescent="0.25">
      <c r="B59" s="2">
        <v>3</v>
      </c>
      <c r="C59" s="2">
        <v>560</v>
      </c>
      <c r="D59" t="s">
        <v>3421</v>
      </c>
      <c r="E59" t="s">
        <v>4041</v>
      </c>
      <c r="G59">
        <v>20400</v>
      </c>
      <c r="H59" s="2">
        <v>36</v>
      </c>
      <c r="I59" t="s">
        <v>4127</v>
      </c>
      <c r="J59" t="s">
        <v>3994</v>
      </c>
      <c r="K59" s="2">
        <v>77</v>
      </c>
      <c r="L59" s="51" t="str">
        <f t="shared" si="4"/>
        <v>2024-03-16</v>
      </c>
      <c r="M59" s="52">
        <f t="shared" si="3"/>
        <v>45367</v>
      </c>
      <c r="N59" s="51" t="str">
        <f t="shared" si="5"/>
        <v>19:46</v>
      </c>
      <c r="O59" s="53">
        <f t="shared" si="6"/>
        <v>1.8988764044943821E-2</v>
      </c>
    </row>
    <row r="60" spans="2:15" x14ac:dyDescent="0.25">
      <c r="B60" s="2">
        <v>17</v>
      </c>
      <c r="C60" s="2">
        <v>1659</v>
      </c>
      <c r="D60" t="s">
        <v>3421</v>
      </c>
      <c r="E60" t="s">
        <v>3480</v>
      </c>
      <c r="G60">
        <v>34000</v>
      </c>
      <c r="H60" s="2">
        <v>24</v>
      </c>
      <c r="I60" t="s">
        <v>4128</v>
      </c>
      <c r="J60" t="s">
        <v>3995</v>
      </c>
      <c r="K60" s="2">
        <v>193</v>
      </c>
      <c r="L60" s="51" t="str">
        <f t="shared" si="4"/>
        <v>2024-03-14</v>
      </c>
      <c r="M60" s="52">
        <f t="shared" si="3"/>
        <v>45365</v>
      </c>
      <c r="N60" s="51" t="str">
        <f t="shared" si="5"/>
        <v>18:13</v>
      </c>
      <c r="O60" s="53">
        <f t="shared" si="6"/>
        <v>5.3174157303370786E-2</v>
      </c>
    </row>
    <row r="61" spans="2:15" x14ac:dyDescent="0.25">
      <c r="B61" s="2">
        <v>8</v>
      </c>
      <c r="C61" s="2">
        <v>582</v>
      </c>
      <c r="D61" t="s">
        <v>3421</v>
      </c>
      <c r="E61" t="s">
        <v>3639</v>
      </c>
      <c r="G61">
        <v>21000</v>
      </c>
      <c r="H61" s="2">
        <v>16</v>
      </c>
      <c r="I61" t="s">
        <v>4129</v>
      </c>
      <c r="J61" t="s">
        <v>3996</v>
      </c>
      <c r="K61" s="2">
        <v>39</v>
      </c>
      <c r="L61" s="51" t="str">
        <f t="shared" si="4"/>
        <v>2024-03-13</v>
      </c>
      <c r="M61" s="52">
        <f t="shared" si="3"/>
        <v>45364</v>
      </c>
      <c r="N61" s="51" t="str">
        <f t="shared" si="5"/>
        <v>20:36</v>
      </c>
      <c r="O61" s="53">
        <f t="shared" si="6"/>
        <v>1.8117977528089888E-2</v>
      </c>
    </row>
    <row r="62" spans="2:15" x14ac:dyDescent="0.25">
      <c r="B62" s="2">
        <v>6</v>
      </c>
      <c r="C62" s="2">
        <v>801</v>
      </c>
      <c r="D62" t="s">
        <v>3421</v>
      </c>
      <c r="E62" t="s">
        <v>4053</v>
      </c>
      <c r="G62">
        <v>64900</v>
      </c>
      <c r="H62" s="2">
        <v>105</v>
      </c>
      <c r="I62" t="s">
        <v>4130</v>
      </c>
      <c r="J62" t="s">
        <v>3997</v>
      </c>
      <c r="K62" s="2">
        <v>112</v>
      </c>
      <c r="L62" s="51" t="str">
        <f t="shared" si="4"/>
        <v>2024-03-12</v>
      </c>
      <c r="M62" s="52">
        <f t="shared" si="3"/>
        <v>45363</v>
      </c>
      <c r="N62" s="51" t="str">
        <f t="shared" si="5"/>
        <v>17:56</v>
      </c>
      <c r="O62" s="53">
        <f t="shared" si="6"/>
        <v>2.8764044943820226E-2</v>
      </c>
    </row>
    <row r="63" spans="2:15" x14ac:dyDescent="0.25">
      <c r="B63" s="2">
        <v>1689</v>
      </c>
      <c r="C63" s="2">
        <v>38500</v>
      </c>
      <c r="D63" t="s">
        <v>3421</v>
      </c>
      <c r="E63" t="s">
        <v>3480</v>
      </c>
      <c r="G63">
        <v>1200000</v>
      </c>
      <c r="H63" s="2">
        <v>195</v>
      </c>
      <c r="I63" t="s">
        <v>4131</v>
      </c>
      <c r="J63" t="s">
        <v>3998</v>
      </c>
      <c r="K63" s="2">
        <v>2656</v>
      </c>
      <c r="L63" s="51" t="str">
        <f t="shared" ref="L63:L101" si="7">LEFT(J63,10)</f>
        <v>2024-03-10</v>
      </c>
      <c r="M63" s="52">
        <f t="shared" si="3"/>
        <v>45361</v>
      </c>
      <c r="N63" s="51" t="str">
        <f t="shared" ref="N63:N101" si="8">MID(J63,12,5)</f>
        <v>17:05</v>
      </c>
      <c r="O63" s="53">
        <f t="shared" ref="O63:O101" si="9">(B63+C63+H63+K63)/$Q$2</f>
        <v>1.2089887640449439</v>
      </c>
    </row>
    <row r="64" spans="2:15" x14ac:dyDescent="0.25">
      <c r="B64" s="2">
        <v>12</v>
      </c>
      <c r="C64" s="2">
        <v>2451</v>
      </c>
      <c r="D64" t="s">
        <v>3421</v>
      </c>
      <c r="E64" t="s">
        <v>3472</v>
      </c>
      <c r="G64">
        <v>50300</v>
      </c>
      <c r="H64" s="2">
        <v>66</v>
      </c>
      <c r="I64" t="s">
        <v>4132</v>
      </c>
      <c r="J64" t="s">
        <v>3999</v>
      </c>
      <c r="K64" s="2">
        <v>164</v>
      </c>
      <c r="L64" s="51" t="str">
        <f t="shared" si="7"/>
        <v>2024-03-09</v>
      </c>
      <c r="M64" s="52">
        <f t="shared" si="3"/>
        <v>45360</v>
      </c>
      <c r="N64" s="51" t="str">
        <f t="shared" si="8"/>
        <v>18:19</v>
      </c>
      <c r="O64" s="53">
        <f t="shared" si="9"/>
        <v>7.5646067415730336E-2</v>
      </c>
    </row>
    <row r="65" spans="2:15" x14ac:dyDescent="0.25">
      <c r="B65" s="2">
        <v>6</v>
      </c>
      <c r="C65" s="2">
        <v>283</v>
      </c>
      <c r="D65" t="s">
        <v>3421</v>
      </c>
      <c r="E65" t="s">
        <v>3480</v>
      </c>
      <c r="G65">
        <v>10200</v>
      </c>
      <c r="H65" s="2">
        <v>6</v>
      </c>
      <c r="I65" t="s">
        <v>4133</v>
      </c>
      <c r="J65" t="s">
        <v>4000</v>
      </c>
      <c r="K65" s="2">
        <v>119</v>
      </c>
      <c r="L65" s="51" t="str">
        <f t="shared" si="7"/>
        <v>2024-03-08</v>
      </c>
      <c r="M65" s="52">
        <f t="shared" si="3"/>
        <v>45359</v>
      </c>
      <c r="N65" s="51" t="str">
        <f t="shared" si="8"/>
        <v>19:03</v>
      </c>
      <c r="O65" s="53">
        <f t="shared" si="9"/>
        <v>1.1629213483146068E-2</v>
      </c>
    </row>
    <row r="66" spans="2:15" x14ac:dyDescent="0.25">
      <c r="B66" s="2">
        <v>10</v>
      </c>
      <c r="C66" s="2">
        <v>400</v>
      </c>
      <c r="D66" t="s">
        <v>3421</v>
      </c>
      <c r="E66" t="s">
        <v>4054</v>
      </c>
      <c r="G66">
        <v>11400</v>
      </c>
      <c r="H66" s="2">
        <v>8</v>
      </c>
      <c r="I66" t="s">
        <v>4134</v>
      </c>
      <c r="J66" t="s">
        <v>4001</v>
      </c>
      <c r="K66" s="2">
        <v>29</v>
      </c>
      <c r="L66" s="51" t="str">
        <f t="shared" si="7"/>
        <v>2024-03-07</v>
      </c>
      <c r="M66" s="52">
        <f t="shared" si="3"/>
        <v>45358</v>
      </c>
      <c r="N66" s="51" t="str">
        <f t="shared" si="8"/>
        <v>16:22</v>
      </c>
      <c r="O66" s="53">
        <f t="shared" si="9"/>
        <v>1.2556179775280899E-2</v>
      </c>
    </row>
    <row r="67" spans="2:15" x14ac:dyDescent="0.25">
      <c r="B67" s="2">
        <v>25</v>
      </c>
      <c r="C67" s="2">
        <v>1607</v>
      </c>
      <c r="D67" t="s">
        <v>3421</v>
      </c>
      <c r="E67" t="s">
        <v>4055</v>
      </c>
      <c r="G67">
        <v>36700</v>
      </c>
      <c r="H67" s="2">
        <v>86</v>
      </c>
      <c r="I67" t="s">
        <v>4135</v>
      </c>
      <c r="J67" t="s">
        <v>4002</v>
      </c>
      <c r="K67" s="2">
        <v>181</v>
      </c>
      <c r="L67" s="51" t="str">
        <f t="shared" si="7"/>
        <v>2024-03-06</v>
      </c>
      <c r="M67" s="52">
        <f t="shared" ref="M67:M101" si="10">DATE(LEFT(L67,4),MID(L67,6,2),RIGHT(L67,2))</f>
        <v>45357</v>
      </c>
      <c r="N67" s="51" t="str">
        <f t="shared" si="8"/>
        <v>17:07</v>
      </c>
      <c r="O67" s="53">
        <f t="shared" si="9"/>
        <v>5.3342696629213482E-2</v>
      </c>
    </row>
    <row r="68" spans="2:15" x14ac:dyDescent="0.25">
      <c r="B68" s="2">
        <v>1</v>
      </c>
      <c r="C68" s="2">
        <v>92</v>
      </c>
      <c r="D68" t="s">
        <v>3421</v>
      </c>
      <c r="E68" t="s">
        <v>4056</v>
      </c>
      <c r="G68">
        <v>8079</v>
      </c>
      <c r="H68" s="2">
        <v>0</v>
      </c>
      <c r="I68" t="s">
        <v>4136</v>
      </c>
      <c r="J68" t="s">
        <v>4003</v>
      </c>
      <c r="K68" s="2">
        <v>4</v>
      </c>
      <c r="L68" s="51" t="str">
        <f t="shared" si="7"/>
        <v>2024-03-05</v>
      </c>
      <c r="M68" s="52">
        <f t="shared" si="10"/>
        <v>45356</v>
      </c>
      <c r="N68" s="51" t="str">
        <f t="shared" si="8"/>
        <v>19:36</v>
      </c>
      <c r="O68" s="53">
        <f t="shared" si="9"/>
        <v>2.7247191011235956E-3</v>
      </c>
    </row>
    <row r="69" spans="2:15" x14ac:dyDescent="0.25">
      <c r="B69" s="2">
        <v>10</v>
      </c>
      <c r="C69" s="2">
        <v>4137</v>
      </c>
      <c r="D69" t="s">
        <v>3421</v>
      </c>
      <c r="E69" t="s">
        <v>1425</v>
      </c>
      <c r="G69">
        <v>60800</v>
      </c>
      <c r="H69" s="2">
        <v>162</v>
      </c>
      <c r="I69" t="s">
        <v>4137</v>
      </c>
      <c r="J69" t="s">
        <v>4004</v>
      </c>
      <c r="K69" s="2">
        <v>137</v>
      </c>
      <c r="L69" s="51" t="str">
        <f t="shared" si="7"/>
        <v>2024-03-04</v>
      </c>
      <c r="M69" s="52">
        <f t="shared" si="10"/>
        <v>45355</v>
      </c>
      <c r="N69" s="51" t="str">
        <f t="shared" si="8"/>
        <v>19:23</v>
      </c>
      <c r="O69" s="53">
        <f t="shared" si="9"/>
        <v>0.1248876404494382</v>
      </c>
    </row>
    <row r="70" spans="2:15" x14ac:dyDescent="0.25">
      <c r="B70" s="2">
        <v>15</v>
      </c>
      <c r="C70" s="2">
        <v>289</v>
      </c>
      <c r="D70" t="s">
        <v>3421</v>
      </c>
      <c r="E70" t="s">
        <v>4057</v>
      </c>
      <c r="G70">
        <v>9113</v>
      </c>
      <c r="H70" s="2">
        <v>1</v>
      </c>
      <c r="I70" t="s">
        <v>4138</v>
      </c>
      <c r="J70" t="s">
        <v>4005</v>
      </c>
      <c r="K70" s="2">
        <v>28</v>
      </c>
      <c r="L70" s="51" t="str">
        <f t="shared" si="7"/>
        <v>2024-03-02</v>
      </c>
      <c r="M70" s="52">
        <f t="shared" si="10"/>
        <v>45353</v>
      </c>
      <c r="N70" s="51" t="str">
        <f t="shared" si="8"/>
        <v>18:21</v>
      </c>
      <c r="O70" s="53">
        <f t="shared" si="9"/>
        <v>9.3539325842696627E-3</v>
      </c>
    </row>
    <row r="71" spans="2:15" x14ac:dyDescent="0.25">
      <c r="B71" s="2">
        <v>4</v>
      </c>
      <c r="C71" s="2">
        <v>666</v>
      </c>
      <c r="D71" t="s">
        <v>3421</v>
      </c>
      <c r="E71" t="s">
        <v>4058</v>
      </c>
      <c r="G71">
        <v>21400</v>
      </c>
      <c r="H71" s="2">
        <v>23</v>
      </c>
      <c r="I71" t="s">
        <v>4139</v>
      </c>
      <c r="J71" t="s">
        <v>4006</v>
      </c>
      <c r="K71" s="2">
        <v>67</v>
      </c>
      <c r="L71" s="51" t="str">
        <f t="shared" si="7"/>
        <v>2024-03-01</v>
      </c>
      <c r="M71" s="52">
        <f t="shared" si="10"/>
        <v>45352</v>
      </c>
      <c r="N71" s="51" t="str">
        <f t="shared" si="8"/>
        <v>19:22</v>
      </c>
      <c r="O71" s="53">
        <f t="shared" si="9"/>
        <v>2.1348314606741574E-2</v>
      </c>
    </row>
    <row r="72" spans="2:15" x14ac:dyDescent="0.25">
      <c r="B72" s="2">
        <v>6</v>
      </c>
      <c r="C72" s="2">
        <v>1537</v>
      </c>
      <c r="D72" t="s">
        <v>3421</v>
      </c>
      <c r="E72" t="s">
        <v>3649</v>
      </c>
      <c r="G72">
        <v>50800</v>
      </c>
      <c r="H72" s="2">
        <v>52</v>
      </c>
      <c r="I72" t="s">
        <v>4140</v>
      </c>
      <c r="J72" t="s">
        <v>4007</v>
      </c>
      <c r="K72" s="2">
        <v>220</v>
      </c>
      <c r="L72" s="51" t="str">
        <f t="shared" si="7"/>
        <v>2024-02-29</v>
      </c>
      <c r="M72" s="52">
        <f t="shared" si="10"/>
        <v>45351</v>
      </c>
      <c r="N72" s="51" t="str">
        <f t="shared" si="8"/>
        <v>18:21</v>
      </c>
      <c r="O72" s="53">
        <f t="shared" si="9"/>
        <v>5.0983146067415733E-2</v>
      </c>
    </row>
    <row r="73" spans="2:15" x14ac:dyDescent="0.25">
      <c r="B73" s="2">
        <v>19</v>
      </c>
      <c r="C73" s="2">
        <v>867</v>
      </c>
      <c r="D73" t="s">
        <v>3421</v>
      </c>
      <c r="E73" t="s">
        <v>3480</v>
      </c>
      <c r="G73">
        <v>22700</v>
      </c>
      <c r="H73" s="2">
        <v>8</v>
      </c>
      <c r="I73" t="s">
        <v>4141</v>
      </c>
      <c r="J73" t="s">
        <v>4008</v>
      </c>
      <c r="K73" s="2">
        <v>71</v>
      </c>
      <c r="L73" s="51" t="str">
        <f t="shared" si="7"/>
        <v>2024-02-27</v>
      </c>
      <c r="M73" s="52">
        <f t="shared" si="10"/>
        <v>45349</v>
      </c>
      <c r="N73" s="51" t="str">
        <f t="shared" si="8"/>
        <v>18:57</v>
      </c>
      <c r="O73" s="53">
        <f t="shared" si="9"/>
        <v>2.7106741573033707E-2</v>
      </c>
    </row>
    <row r="74" spans="2:15" x14ac:dyDescent="0.25">
      <c r="B74" s="2">
        <v>0</v>
      </c>
      <c r="C74" s="2">
        <v>251</v>
      </c>
      <c r="D74" t="s">
        <v>3421</v>
      </c>
      <c r="E74" t="s">
        <v>3480</v>
      </c>
      <c r="G74">
        <v>10200</v>
      </c>
      <c r="H74" s="2">
        <v>2</v>
      </c>
      <c r="I74" t="s">
        <v>4142</v>
      </c>
      <c r="J74" t="s">
        <v>4009</v>
      </c>
      <c r="K74" s="2">
        <v>10</v>
      </c>
      <c r="L74" s="51" t="str">
        <f t="shared" si="7"/>
        <v>2024-02-26</v>
      </c>
      <c r="M74" s="52">
        <f t="shared" si="10"/>
        <v>45348</v>
      </c>
      <c r="N74" s="51" t="str">
        <f t="shared" si="8"/>
        <v>19:00</v>
      </c>
      <c r="O74" s="53">
        <f t="shared" si="9"/>
        <v>7.3876404494382019E-3</v>
      </c>
    </row>
    <row r="75" spans="2:15" x14ac:dyDescent="0.25">
      <c r="B75" s="2">
        <v>374</v>
      </c>
      <c r="C75" s="2">
        <v>8918</v>
      </c>
      <c r="D75" t="s">
        <v>3421</v>
      </c>
      <c r="E75" t="s">
        <v>3480</v>
      </c>
      <c r="G75">
        <v>403300</v>
      </c>
      <c r="H75" s="2">
        <v>171</v>
      </c>
      <c r="I75" t="s">
        <v>4143</v>
      </c>
      <c r="J75" t="s">
        <v>4010</v>
      </c>
      <c r="K75" s="2">
        <v>1821</v>
      </c>
      <c r="L75" s="51" t="str">
        <f t="shared" si="7"/>
        <v>2024-02-25</v>
      </c>
      <c r="M75" s="52">
        <f t="shared" si="10"/>
        <v>45347</v>
      </c>
      <c r="N75" s="51" t="str">
        <f t="shared" si="8"/>
        <v>19:55</v>
      </c>
      <c r="O75" s="53">
        <f t="shared" si="9"/>
        <v>0.31696629213483146</v>
      </c>
    </row>
    <row r="76" spans="2:15" x14ac:dyDescent="0.25">
      <c r="B76" s="2">
        <v>62</v>
      </c>
      <c r="C76" s="2">
        <v>6325</v>
      </c>
      <c r="D76" t="s">
        <v>3421</v>
      </c>
      <c r="E76" t="s">
        <v>4059</v>
      </c>
      <c r="G76">
        <v>114000</v>
      </c>
      <c r="H76" s="2">
        <v>142</v>
      </c>
      <c r="I76" t="s">
        <v>4144</v>
      </c>
      <c r="J76" t="s">
        <v>4011</v>
      </c>
      <c r="K76" s="2">
        <v>502</v>
      </c>
      <c r="L76" s="51" t="str">
        <f t="shared" si="7"/>
        <v>2024-02-23</v>
      </c>
      <c r="M76" s="52">
        <f t="shared" si="10"/>
        <v>45345</v>
      </c>
      <c r="N76" s="51" t="str">
        <f t="shared" si="8"/>
        <v>16:08</v>
      </c>
      <c r="O76" s="53">
        <f t="shared" si="9"/>
        <v>0.19750000000000001</v>
      </c>
    </row>
    <row r="77" spans="2:15" x14ac:dyDescent="0.25">
      <c r="B77" s="2">
        <v>5</v>
      </c>
      <c r="C77" s="2">
        <v>409</v>
      </c>
      <c r="D77" t="s">
        <v>3421</v>
      </c>
      <c r="E77" t="s">
        <v>4060</v>
      </c>
      <c r="G77">
        <v>19800</v>
      </c>
      <c r="H77" s="2">
        <v>8</v>
      </c>
      <c r="I77" t="s">
        <v>4145</v>
      </c>
      <c r="J77" t="s">
        <v>4012</v>
      </c>
      <c r="K77" s="2">
        <v>24</v>
      </c>
      <c r="L77" s="51" t="str">
        <f t="shared" si="7"/>
        <v>2024-02-22</v>
      </c>
      <c r="M77" s="52">
        <f t="shared" si="10"/>
        <v>45344</v>
      </c>
      <c r="N77" s="51" t="str">
        <f t="shared" si="8"/>
        <v>18:33</v>
      </c>
      <c r="O77" s="53">
        <f t="shared" si="9"/>
        <v>1.252808988764045E-2</v>
      </c>
    </row>
    <row r="78" spans="2:15" x14ac:dyDescent="0.25">
      <c r="B78" s="2">
        <v>42</v>
      </c>
      <c r="C78" s="2">
        <v>2040</v>
      </c>
      <c r="D78" t="s">
        <v>3421</v>
      </c>
      <c r="E78" t="s">
        <v>4061</v>
      </c>
      <c r="G78">
        <v>121400</v>
      </c>
      <c r="H78" s="2">
        <v>154</v>
      </c>
      <c r="I78" t="s">
        <v>4146</v>
      </c>
      <c r="J78" t="s">
        <v>4013</v>
      </c>
      <c r="K78" s="2">
        <v>321</v>
      </c>
      <c r="L78" s="51" t="str">
        <f t="shared" si="7"/>
        <v>2024-02-21</v>
      </c>
      <c r="M78" s="52">
        <f t="shared" si="10"/>
        <v>45343</v>
      </c>
      <c r="N78" s="51" t="str">
        <f t="shared" si="8"/>
        <v>19:10</v>
      </c>
      <c r="O78" s="53">
        <f t="shared" si="9"/>
        <v>7.1825842696629214E-2</v>
      </c>
    </row>
    <row r="79" spans="2:15" x14ac:dyDescent="0.25">
      <c r="B79" s="2">
        <v>4</v>
      </c>
      <c r="C79" s="2">
        <v>234</v>
      </c>
      <c r="D79" t="s">
        <v>3421</v>
      </c>
      <c r="E79" t="s">
        <v>4062</v>
      </c>
      <c r="G79">
        <v>10300</v>
      </c>
      <c r="H79" s="2">
        <v>7</v>
      </c>
      <c r="I79" t="s">
        <v>4147</v>
      </c>
      <c r="J79" t="s">
        <v>4014</v>
      </c>
      <c r="K79" s="2">
        <v>11</v>
      </c>
      <c r="L79" s="51" t="str">
        <f t="shared" si="7"/>
        <v>2024-02-20</v>
      </c>
      <c r="M79" s="52">
        <f t="shared" si="10"/>
        <v>45342</v>
      </c>
      <c r="N79" s="51" t="str">
        <f t="shared" si="8"/>
        <v>17:49</v>
      </c>
      <c r="O79" s="53">
        <f t="shared" si="9"/>
        <v>7.1910112359550565E-3</v>
      </c>
    </row>
    <row r="80" spans="2:15" x14ac:dyDescent="0.25">
      <c r="B80" s="2">
        <v>2</v>
      </c>
      <c r="C80" s="2">
        <v>97</v>
      </c>
      <c r="D80" t="s">
        <v>3421</v>
      </c>
      <c r="E80" t="s">
        <v>4063</v>
      </c>
      <c r="G80">
        <v>7144</v>
      </c>
      <c r="H80" s="2">
        <v>5</v>
      </c>
      <c r="I80" t="s">
        <v>4148</v>
      </c>
      <c r="J80" t="s">
        <v>4015</v>
      </c>
      <c r="K80" s="2">
        <v>52</v>
      </c>
      <c r="L80" s="51" t="str">
        <f t="shared" si="7"/>
        <v>2024-02-19</v>
      </c>
      <c r="M80" s="52">
        <f t="shared" si="10"/>
        <v>45341</v>
      </c>
      <c r="N80" s="51" t="str">
        <f t="shared" si="8"/>
        <v>17:22</v>
      </c>
      <c r="O80" s="53">
        <f t="shared" si="9"/>
        <v>4.3820224719101127E-3</v>
      </c>
    </row>
    <row r="81" spans="2:15" x14ac:dyDescent="0.25">
      <c r="B81" s="2">
        <v>274</v>
      </c>
      <c r="C81" s="2">
        <v>18100</v>
      </c>
      <c r="D81" t="s">
        <v>3421</v>
      </c>
      <c r="E81" t="s">
        <v>3472</v>
      </c>
      <c r="G81">
        <v>317400</v>
      </c>
      <c r="H81" s="2">
        <v>654</v>
      </c>
      <c r="I81" t="s">
        <v>4149</v>
      </c>
      <c r="J81" t="s">
        <v>4016</v>
      </c>
      <c r="K81" s="2">
        <v>1671</v>
      </c>
      <c r="L81" s="51" t="str">
        <f t="shared" si="7"/>
        <v>2024-02-16</v>
      </c>
      <c r="M81" s="52">
        <f t="shared" si="10"/>
        <v>45338</v>
      </c>
      <c r="N81" s="51" t="str">
        <f t="shared" si="8"/>
        <v>18:12</v>
      </c>
      <c r="O81" s="53">
        <f t="shared" si="9"/>
        <v>0.58143258426966293</v>
      </c>
    </row>
    <row r="82" spans="2:15" x14ac:dyDescent="0.25">
      <c r="B82" s="2">
        <v>13</v>
      </c>
      <c r="C82" s="2">
        <v>423</v>
      </c>
      <c r="D82" t="s">
        <v>3421</v>
      </c>
      <c r="E82" t="s">
        <v>4064</v>
      </c>
      <c r="G82">
        <v>45900</v>
      </c>
      <c r="H82" s="2">
        <v>8</v>
      </c>
      <c r="I82" t="s">
        <v>4150</v>
      </c>
      <c r="J82" t="s">
        <v>4017</v>
      </c>
      <c r="K82" s="2">
        <v>84</v>
      </c>
      <c r="L82" s="51" t="str">
        <f t="shared" si="7"/>
        <v>2024-02-15</v>
      </c>
      <c r="M82" s="52">
        <f t="shared" si="10"/>
        <v>45337</v>
      </c>
      <c r="N82" s="51" t="str">
        <f t="shared" si="8"/>
        <v>19:05</v>
      </c>
      <c r="O82" s="53">
        <f t="shared" si="9"/>
        <v>1.4831460674157304E-2</v>
      </c>
    </row>
    <row r="83" spans="2:15" x14ac:dyDescent="0.25">
      <c r="B83" s="2">
        <v>2</v>
      </c>
      <c r="C83" s="2">
        <v>239</v>
      </c>
      <c r="D83" t="s">
        <v>3421</v>
      </c>
      <c r="E83" t="s">
        <v>3472</v>
      </c>
      <c r="G83">
        <v>8725</v>
      </c>
      <c r="H83" s="2">
        <v>0</v>
      </c>
      <c r="I83" t="s">
        <v>4151</v>
      </c>
      <c r="J83" t="s">
        <v>4018</v>
      </c>
      <c r="K83" s="2">
        <v>18</v>
      </c>
      <c r="L83" s="51" t="str">
        <f t="shared" si="7"/>
        <v>2024-02-14</v>
      </c>
      <c r="M83" s="52">
        <f t="shared" si="10"/>
        <v>45336</v>
      </c>
      <c r="N83" s="51" t="str">
        <f t="shared" si="8"/>
        <v>20:16</v>
      </c>
      <c r="O83" s="53">
        <f t="shared" si="9"/>
        <v>7.2752808988764042E-3</v>
      </c>
    </row>
    <row r="84" spans="2:15" x14ac:dyDescent="0.25">
      <c r="B84" s="2">
        <v>0</v>
      </c>
      <c r="C84" s="2">
        <v>113</v>
      </c>
      <c r="D84" t="s">
        <v>3421</v>
      </c>
      <c r="E84" t="s">
        <v>4065</v>
      </c>
      <c r="G84">
        <v>7285</v>
      </c>
      <c r="H84" s="2">
        <v>2</v>
      </c>
      <c r="I84" t="s">
        <v>4152</v>
      </c>
      <c r="J84" t="s">
        <v>4019</v>
      </c>
      <c r="K84" s="2">
        <v>9</v>
      </c>
      <c r="L84" s="51" t="str">
        <f t="shared" si="7"/>
        <v>2024-02-13</v>
      </c>
      <c r="M84" s="52">
        <f t="shared" si="10"/>
        <v>45335</v>
      </c>
      <c r="N84" s="51" t="str">
        <f t="shared" si="8"/>
        <v>18:03</v>
      </c>
      <c r="O84" s="53">
        <f t="shared" si="9"/>
        <v>3.4831460674157304E-3</v>
      </c>
    </row>
    <row r="85" spans="2:15" x14ac:dyDescent="0.25">
      <c r="B85" s="2">
        <v>158</v>
      </c>
      <c r="C85" s="2">
        <v>8291</v>
      </c>
      <c r="D85" t="s">
        <v>3421</v>
      </c>
      <c r="E85" t="s">
        <v>4066</v>
      </c>
      <c r="G85">
        <v>359000</v>
      </c>
      <c r="H85" s="2">
        <v>68</v>
      </c>
      <c r="I85" t="s">
        <v>4153</v>
      </c>
      <c r="J85" t="s">
        <v>4020</v>
      </c>
      <c r="K85" s="2">
        <v>514</v>
      </c>
      <c r="L85" s="51" t="str">
        <f t="shared" si="7"/>
        <v>2024-02-11</v>
      </c>
      <c r="M85" s="52">
        <f t="shared" si="10"/>
        <v>45333</v>
      </c>
      <c r="N85" s="51" t="str">
        <f t="shared" si="8"/>
        <v>18:02</v>
      </c>
      <c r="O85" s="53">
        <f t="shared" si="9"/>
        <v>0.25367977528089886</v>
      </c>
    </row>
    <row r="86" spans="2:15" x14ac:dyDescent="0.25">
      <c r="B86" s="2">
        <v>36</v>
      </c>
      <c r="C86" s="2">
        <v>2481</v>
      </c>
      <c r="D86" t="s">
        <v>3421</v>
      </c>
      <c r="E86" t="s">
        <v>3480</v>
      </c>
      <c r="G86">
        <v>60600</v>
      </c>
      <c r="H86" s="2">
        <v>19</v>
      </c>
      <c r="I86" t="s">
        <v>4154</v>
      </c>
      <c r="J86" t="s">
        <v>4021</v>
      </c>
      <c r="K86" s="2">
        <v>225</v>
      </c>
      <c r="L86" s="51" t="str">
        <f t="shared" si="7"/>
        <v>2024-02-10</v>
      </c>
      <c r="M86" s="52">
        <f t="shared" si="10"/>
        <v>45332</v>
      </c>
      <c r="N86" s="51" t="str">
        <f t="shared" si="8"/>
        <v>19:55</v>
      </c>
      <c r="O86" s="53">
        <f t="shared" si="9"/>
        <v>7.7556179775280898E-2</v>
      </c>
    </row>
    <row r="87" spans="2:15" x14ac:dyDescent="0.25">
      <c r="B87" s="2">
        <v>24</v>
      </c>
      <c r="C87" s="2">
        <v>6077</v>
      </c>
      <c r="D87" t="s">
        <v>3421</v>
      </c>
      <c r="E87" t="s">
        <v>4067</v>
      </c>
      <c r="G87">
        <v>197200</v>
      </c>
      <c r="H87" s="2">
        <v>178</v>
      </c>
      <c r="I87" t="s">
        <v>4155</v>
      </c>
      <c r="J87" t="s">
        <v>4022</v>
      </c>
      <c r="K87" s="2">
        <v>976</v>
      </c>
      <c r="L87" s="51" t="str">
        <f t="shared" si="7"/>
        <v>2024-02-09</v>
      </c>
      <c r="M87" s="52">
        <f t="shared" si="10"/>
        <v>45331</v>
      </c>
      <c r="N87" s="51" t="str">
        <f t="shared" si="8"/>
        <v>19:33</v>
      </c>
      <c r="O87" s="53">
        <f t="shared" si="9"/>
        <v>0.20379213483146066</v>
      </c>
    </row>
    <row r="88" spans="2:15" x14ac:dyDescent="0.25">
      <c r="B88" s="2">
        <v>6</v>
      </c>
      <c r="C88" s="2">
        <v>155</v>
      </c>
      <c r="D88" t="s">
        <v>13</v>
      </c>
      <c r="E88" t="s">
        <v>4066</v>
      </c>
      <c r="G88">
        <v>9406</v>
      </c>
      <c r="H88" s="2">
        <v>0</v>
      </c>
      <c r="I88" t="s">
        <v>4156</v>
      </c>
      <c r="J88" t="s">
        <v>4023</v>
      </c>
      <c r="K88" s="2">
        <v>14</v>
      </c>
      <c r="L88" s="51" t="str">
        <f t="shared" si="7"/>
        <v>2024-02-08</v>
      </c>
      <c r="M88" s="52">
        <f t="shared" si="10"/>
        <v>45330</v>
      </c>
      <c r="N88" s="51" t="str">
        <f t="shared" si="8"/>
        <v>19:21</v>
      </c>
      <c r="O88" s="53">
        <f t="shared" si="9"/>
        <v>4.9157303370786515E-3</v>
      </c>
    </row>
    <row r="89" spans="2:15" x14ac:dyDescent="0.25">
      <c r="B89" s="2">
        <v>8</v>
      </c>
      <c r="C89" s="2">
        <v>319</v>
      </c>
      <c r="D89" t="s">
        <v>3421</v>
      </c>
      <c r="E89" t="s">
        <v>3485</v>
      </c>
      <c r="G89">
        <v>16900</v>
      </c>
      <c r="H89" s="2">
        <v>2</v>
      </c>
      <c r="I89" t="s">
        <v>4157</v>
      </c>
      <c r="J89" t="s">
        <v>4024</v>
      </c>
      <c r="K89" s="2">
        <v>41</v>
      </c>
      <c r="L89" s="51" t="str">
        <f t="shared" si="7"/>
        <v>2024-02-07</v>
      </c>
      <c r="M89" s="52">
        <f t="shared" si="10"/>
        <v>45329</v>
      </c>
      <c r="N89" s="51" t="str">
        <f t="shared" si="8"/>
        <v>18:43</v>
      </c>
      <c r="O89" s="53">
        <f t="shared" si="9"/>
        <v>1.0393258426966293E-2</v>
      </c>
    </row>
    <row r="90" spans="2:15" x14ac:dyDescent="0.25">
      <c r="B90" s="2">
        <v>3</v>
      </c>
      <c r="C90" s="2">
        <v>110</v>
      </c>
      <c r="D90" t="s">
        <v>3421</v>
      </c>
      <c r="E90" t="s">
        <v>4067</v>
      </c>
      <c r="G90">
        <v>7978</v>
      </c>
      <c r="H90" s="2">
        <v>1</v>
      </c>
      <c r="I90" t="s">
        <v>4158</v>
      </c>
      <c r="J90" t="s">
        <v>4025</v>
      </c>
      <c r="K90" s="2">
        <v>11</v>
      </c>
      <c r="L90" s="51" t="str">
        <f t="shared" si="7"/>
        <v>2024-02-05</v>
      </c>
      <c r="M90" s="52">
        <f t="shared" si="10"/>
        <v>45327</v>
      </c>
      <c r="N90" s="51" t="str">
        <f t="shared" si="8"/>
        <v>19:10</v>
      </c>
      <c r="O90" s="53">
        <f t="shared" si="9"/>
        <v>3.5112359550561797E-3</v>
      </c>
    </row>
    <row r="91" spans="2:15" x14ac:dyDescent="0.25">
      <c r="B91" s="2">
        <v>120</v>
      </c>
      <c r="C91" s="2">
        <v>12400</v>
      </c>
      <c r="D91" t="s">
        <v>3421</v>
      </c>
      <c r="E91" t="s">
        <v>4040</v>
      </c>
      <c r="G91">
        <v>329300</v>
      </c>
      <c r="H91" s="2">
        <v>225</v>
      </c>
      <c r="I91" t="s">
        <v>4159</v>
      </c>
      <c r="J91" t="s">
        <v>4026</v>
      </c>
      <c r="K91" s="2">
        <v>939</v>
      </c>
      <c r="L91" s="51" t="str">
        <f t="shared" si="7"/>
        <v>2024-02-04</v>
      </c>
      <c r="M91" s="52">
        <f t="shared" si="10"/>
        <v>45326</v>
      </c>
      <c r="N91" s="51" t="str">
        <f t="shared" si="8"/>
        <v>18:09</v>
      </c>
      <c r="O91" s="53">
        <f t="shared" si="9"/>
        <v>0.38438202247191011</v>
      </c>
    </row>
    <row r="92" spans="2:15" x14ac:dyDescent="0.25">
      <c r="B92" s="2">
        <v>20</v>
      </c>
      <c r="C92" s="2">
        <v>2568</v>
      </c>
      <c r="D92" t="s">
        <v>3421</v>
      </c>
      <c r="E92" t="s">
        <v>3480</v>
      </c>
      <c r="G92">
        <v>55600</v>
      </c>
      <c r="H92" s="2">
        <v>108</v>
      </c>
      <c r="I92" t="s">
        <v>4160</v>
      </c>
      <c r="J92" t="s">
        <v>4027</v>
      </c>
      <c r="K92" s="2">
        <v>436</v>
      </c>
      <c r="L92" s="51" t="str">
        <f t="shared" si="7"/>
        <v>2024-02-03</v>
      </c>
      <c r="M92" s="52">
        <f t="shared" si="10"/>
        <v>45325</v>
      </c>
      <c r="N92" s="51" t="str">
        <f t="shared" si="8"/>
        <v>19:19</v>
      </c>
      <c r="O92" s="53">
        <f t="shared" si="9"/>
        <v>8.7977528089887638E-2</v>
      </c>
    </row>
    <row r="93" spans="2:15" x14ac:dyDescent="0.25">
      <c r="B93" s="2">
        <v>3</v>
      </c>
      <c r="C93" s="2">
        <v>178</v>
      </c>
      <c r="D93" t="s">
        <v>3421</v>
      </c>
      <c r="E93" t="s">
        <v>3480</v>
      </c>
      <c r="G93">
        <v>9109</v>
      </c>
      <c r="H93" s="2">
        <v>3</v>
      </c>
      <c r="I93" t="s">
        <v>4161</v>
      </c>
      <c r="J93" t="s">
        <v>4028</v>
      </c>
      <c r="K93" s="2">
        <v>14</v>
      </c>
      <c r="L93" s="51" t="str">
        <f t="shared" si="7"/>
        <v>2024-02-01</v>
      </c>
      <c r="M93" s="52">
        <f t="shared" si="10"/>
        <v>45323</v>
      </c>
      <c r="N93" s="51" t="str">
        <f t="shared" si="8"/>
        <v>19:09</v>
      </c>
      <c r="O93" s="53">
        <f t="shared" si="9"/>
        <v>5.561797752808989E-3</v>
      </c>
    </row>
    <row r="94" spans="2:15" x14ac:dyDescent="0.25">
      <c r="B94" s="2">
        <v>1</v>
      </c>
      <c r="C94" s="2">
        <v>144</v>
      </c>
      <c r="D94" t="s">
        <v>3421</v>
      </c>
      <c r="E94" t="s">
        <v>3480</v>
      </c>
      <c r="G94">
        <v>8436</v>
      </c>
      <c r="H94" s="2">
        <v>1</v>
      </c>
      <c r="I94" t="s">
        <v>4162</v>
      </c>
      <c r="J94" t="s">
        <v>4029</v>
      </c>
      <c r="K94" s="2">
        <v>8</v>
      </c>
      <c r="L94" s="51" t="str">
        <f t="shared" si="7"/>
        <v>2024-01-29</v>
      </c>
      <c r="M94" s="52">
        <f t="shared" si="10"/>
        <v>45320</v>
      </c>
      <c r="N94" s="51" t="str">
        <f t="shared" si="8"/>
        <v>17:52</v>
      </c>
      <c r="O94" s="53">
        <f t="shared" si="9"/>
        <v>4.3258426966292134E-3</v>
      </c>
    </row>
    <row r="95" spans="2:15" x14ac:dyDescent="0.25">
      <c r="B95" s="2">
        <v>33</v>
      </c>
      <c r="C95" s="2">
        <v>2901</v>
      </c>
      <c r="D95" t="s">
        <v>3421</v>
      </c>
      <c r="E95" t="s">
        <v>4068</v>
      </c>
      <c r="G95">
        <v>205900</v>
      </c>
      <c r="H95" s="2">
        <v>178</v>
      </c>
      <c r="I95" t="s">
        <v>4163</v>
      </c>
      <c r="J95" t="s">
        <v>4030</v>
      </c>
      <c r="K95" s="2">
        <v>627</v>
      </c>
      <c r="L95" s="51" t="str">
        <f t="shared" si="7"/>
        <v>2024-01-28</v>
      </c>
      <c r="M95" s="52">
        <f t="shared" si="10"/>
        <v>45319</v>
      </c>
      <c r="N95" s="51" t="str">
        <f t="shared" si="8"/>
        <v>18:42</v>
      </c>
      <c r="O95" s="53">
        <f t="shared" si="9"/>
        <v>0.10502808988764045</v>
      </c>
    </row>
    <row r="96" spans="2:15" x14ac:dyDescent="0.25">
      <c r="B96" s="2">
        <v>1</v>
      </c>
      <c r="C96" s="2">
        <v>158</v>
      </c>
      <c r="D96" t="s">
        <v>13</v>
      </c>
      <c r="E96" t="s">
        <v>3485</v>
      </c>
      <c r="G96">
        <v>9363</v>
      </c>
      <c r="H96" s="2">
        <v>1</v>
      </c>
      <c r="I96" t="s">
        <v>4164</v>
      </c>
      <c r="J96" t="s">
        <v>4031</v>
      </c>
      <c r="K96" s="2">
        <v>14</v>
      </c>
      <c r="L96" s="51" t="str">
        <f t="shared" si="7"/>
        <v>2024-01-28</v>
      </c>
      <c r="M96" s="52">
        <f t="shared" si="10"/>
        <v>45319</v>
      </c>
      <c r="N96" s="51" t="str">
        <f t="shared" si="8"/>
        <v>18:32</v>
      </c>
      <c r="O96" s="53">
        <f t="shared" si="9"/>
        <v>4.8876404494382023E-3</v>
      </c>
    </row>
    <row r="97" spans="2:15" x14ac:dyDescent="0.25">
      <c r="B97" s="2">
        <v>489</v>
      </c>
      <c r="C97" s="2">
        <v>83700</v>
      </c>
      <c r="D97" t="s">
        <v>3421</v>
      </c>
      <c r="E97" t="s">
        <v>4069</v>
      </c>
      <c r="G97">
        <v>1100000</v>
      </c>
      <c r="H97" s="2">
        <v>485</v>
      </c>
      <c r="I97" t="s">
        <v>4165</v>
      </c>
      <c r="J97" t="s">
        <v>4032</v>
      </c>
      <c r="K97" s="2">
        <v>4966</v>
      </c>
      <c r="L97" s="51" t="str">
        <f t="shared" si="7"/>
        <v>2024-01-25</v>
      </c>
      <c r="M97" s="52">
        <f t="shared" si="10"/>
        <v>45316</v>
      </c>
      <c r="N97" s="51" t="str">
        <f t="shared" si="8"/>
        <v>17:09</v>
      </c>
      <c r="O97" s="53">
        <f t="shared" si="9"/>
        <v>2.5179775280898875</v>
      </c>
    </row>
    <row r="98" spans="2:15" x14ac:dyDescent="0.25">
      <c r="B98" s="2">
        <v>4</v>
      </c>
      <c r="C98" s="2">
        <v>280</v>
      </c>
      <c r="D98" t="s">
        <v>3421</v>
      </c>
      <c r="E98" t="s">
        <v>3480</v>
      </c>
      <c r="G98">
        <v>21900</v>
      </c>
      <c r="H98" s="2">
        <v>1</v>
      </c>
      <c r="I98" t="s">
        <v>4166</v>
      </c>
      <c r="J98" t="s">
        <v>4033</v>
      </c>
      <c r="K98" s="2">
        <v>23</v>
      </c>
      <c r="L98" s="51" t="str">
        <f t="shared" si="7"/>
        <v>2024-01-24</v>
      </c>
      <c r="M98" s="52">
        <f t="shared" si="10"/>
        <v>45315</v>
      </c>
      <c r="N98" s="51" t="str">
        <f t="shared" si="8"/>
        <v>17:41</v>
      </c>
      <c r="O98" s="53">
        <f t="shared" si="9"/>
        <v>8.6516853932584268E-3</v>
      </c>
    </row>
    <row r="99" spans="2:15" x14ac:dyDescent="0.25">
      <c r="B99" s="2">
        <v>265</v>
      </c>
      <c r="C99" s="2">
        <v>12200</v>
      </c>
      <c r="D99" t="s">
        <v>3421</v>
      </c>
      <c r="E99" t="s">
        <v>4067</v>
      </c>
      <c r="G99">
        <v>348500</v>
      </c>
      <c r="H99" s="2">
        <v>595</v>
      </c>
      <c r="I99" t="s">
        <v>4167</v>
      </c>
      <c r="J99" t="s">
        <v>4034</v>
      </c>
      <c r="K99" s="2">
        <v>3243</v>
      </c>
      <c r="L99" s="51" t="str">
        <f t="shared" si="7"/>
        <v>2024-01-23</v>
      </c>
      <c r="M99" s="52">
        <f t="shared" si="10"/>
        <v>45314</v>
      </c>
      <c r="N99" s="51" t="str">
        <f t="shared" si="8"/>
        <v>17:22</v>
      </c>
      <c r="O99" s="53">
        <f t="shared" si="9"/>
        <v>0.45794943820224721</v>
      </c>
    </row>
    <row r="100" spans="2:15" x14ac:dyDescent="0.25">
      <c r="B100" s="2">
        <v>5</v>
      </c>
      <c r="C100" s="2">
        <v>175</v>
      </c>
      <c r="D100" t="s">
        <v>13</v>
      </c>
      <c r="E100" t="s">
        <v>4068</v>
      </c>
      <c r="G100">
        <v>20100</v>
      </c>
      <c r="H100" s="2">
        <v>4</v>
      </c>
      <c r="I100" t="s">
        <v>4168</v>
      </c>
      <c r="J100" t="s">
        <v>4035</v>
      </c>
      <c r="K100" s="2">
        <v>15</v>
      </c>
      <c r="L100" s="51" t="str">
        <f t="shared" si="7"/>
        <v>2024-01-22</v>
      </c>
      <c r="M100" s="52">
        <f t="shared" si="10"/>
        <v>45313</v>
      </c>
      <c r="N100" s="51" t="str">
        <f t="shared" si="8"/>
        <v>18:02</v>
      </c>
      <c r="O100" s="53">
        <f t="shared" si="9"/>
        <v>5.5898876404494383E-3</v>
      </c>
    </row>
    <row r="101" spans="2:15" x14ac:dyDescent="0.25">
      <c r="B101" s="2">
        <v>12</v>
      </c>
      <c r="C101" s="2">
        <v>2584</v>
      </c>
      <c r="D101" t="s">
        <v>3421</v>
      </c>
      <c r="E101" t="s">
        <v>3472</v>
      </c>
      <c r="G101">
        <v>130600</v>
      </c>
      <c r="H101" s="2">
        <v>124</v>
      </c>
      <c r="I101" t="s">
        <v>4169</v>
      </c>
      <c r="J101" t="s">
        <v>4036</v>
      </c>
      <c r="K101" s="2">
        <v>229</v>
      </c>
      <c r="L101" s="51" t="str">
        <f t="shared" si="7"/>
        <v>2024-01-21</v>
      </c>
      <c r="M101" s="52">
        <f t="shared" si="10"/>
        <v>45312</v>
      </c>
      <c r="N101" s="51" t="str">
        <f t="shared" si="8"/>
        <v>20:36</v>
      </c>
      <c r="O101" s="53">
        <f t="shared" si="9"/>
        <v>8.2837078651685395E-2</v>
      </c>
    </row>
    <row r="102" spans="2:15" x14ac:dyDescent="0.25">
      <c r="M102" s="51"/>
      <c r="N102" s="52"/>
      <c r="O102" s="51"/>
    </row>
    <row r="103" spans="2:15" x14ac:dyDescent="0.25">
      <c r="M103" s="51"/>
      <c r="N103" s="52"/>
      <c r="O103" s="51"/>
    </row>
    <row r="104" spans="2:15" x14ac:dyDescent="0.25">
      <c r="M104" s="51"/>
      <c r="N104" s="52"/>
      <c r="O104" s="51"/>
    </row>
    <row r="105" spans="2:15" x14ac:dyDescent="0.25">
      <c r="M105" s="51"/>
      <c r="N105" s="52"/>
      <c r="O105" s="51"/>
    </row>
    <row r="106" spans="2:15" x14ac:dyDescent="0.25">
      <c r="M106" s="51"/>
      <c r="N106" s="52"/>
      <c r="O106" s="51"/>
    </row>
    <row r="107" spans="2:15" x14ac:dyDescent="0.25">
      <c r="M107" s="51"/>
      <c r="N107" s="52"/>
      <c r="O107" s="51"/>
    </row>
    <row r="108" spans="2:15" x14ac:dyDescent="0.25">
      <c r="M108" s="51"/>
      <c r="N108" s="52"/>
      <c r="O108" s="51"/>
    </row>
    <row r="109" spans="2:15" x14ac:dyDescent="0.25">
      <c r="M109" s="51"/>
      <c r="N109" s="52"/>
      <c r="O109" s="51"/>
    </row>
    <row r="110" spans="2:15" x14ac:dyDescent="0.25">
      <c r="M110" s="51"/>
      <c r="N110" s="52"/>
      <c r="O110" s="51"/>
    </row>
    <row r="111" spans="2:15" x14ac:dyDescent="0.25">
      <c r="M111" s="51"/>
      <c r="N111" s="52"/>
      <c r="O111" s="51"/>
    </row>
    <row r="112" spans="2: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S64"/>
  <sheetViews>
    <sheetView topLeftCell="A30" zoomScaleNormal="100" workbookViewId="0">
      <selection activeCell="T64" sqref="T64"/>
    </sheetView>
  </sheetViews>
  <sheetFormatPr defaultRowHeight="15" x14ac:dyDescent="0.25"/>
  <cols>
    <col min="5" max="5" width="12.42578125" bestFit="1" customWidth="1"/>
    <col min="6" max="6" width="6" bestFit="1" customWidth="1"/>
    <col min="7" max="7" width="6.85546875" bestFit="1" customWidth="1"/>
    <col min="8" max="8" width="12.42578125" bestFit="1" customWidth="1"/>
    <col min="9" max="9" width="7.42578125" bestFit="1" customWidth="1"/>
    <col min="10" max="10" width="6.85546875" bestFit="1" customWidth="1"/>
    <col min="11" max="11" width="12.42578125" bestFit="1" customWidth="1"/>
    <col min="12" max="12" width="7.42578125" bestFit="1" customWidth="1"/>
    <col min="13" max="13" width="6.85546875" bestFit="1" customWidth="1"/>
    <col min="14" max="14" width="12.42578125" bestFit="1" customWidth="1"/>
    <col min="15" max="15" width="5.5703125" bestFit="1" customWidth="1"/>
    <col min="16" max="16" width="12.28515625" customWidth="1"/>
    <col min="17" max="17" width="12.42578125" bestFit="1" customWidth="1"/>
    <col min="18" max="18" width="10.140625" bestFit="1" customWidth="1"/>
    <col min="19" max="19" width="9.140625" bestFit="1" customWidth="1"/>
  </cols>
  <sheetData>
    <row r="8" spans="5:19" ht="15.75" thickBot="1" x14ac:dyDescent="0.3"/>
    <row r="9" spans="5:19" x14ac:dyDescent="0.25">
      <c r="E9" s="79" t="s">
        <v>4484</v>
      </c>
      <c r="F9" s="80"/>
      <c r="G9" s="81"/>
      <c r="H9" s="80" t="s">
        <v>4483</v>
      </c>
      <c r="I9" s="80"/>
      <c r="J9" s="80"/>
      <c r="K9" s="79" t="s">
        <v>4482</v>
      </c>
      <c r="L9" s="80"/>
      <c r="M9" s="81"/>
      <c r="N9" s="80" t="s">
        <v>4481</v>
      </c>
      <c r="O9" s="80"/>
      <c r="P9" s="80"/>
      <c r="Q9" s="79" t="s">
        <v>4480</v>
      </c>
      <c r="R9" s="80"/>
      <c r="S9" s="81"/>
    </row>
    <row r="10" spans="5:19" x14ac:dyDescent="0.25">
      <c r="E10" s="87" t="s">
        <v>4456</v>
      </c>
      <c r="F10" s="85"/>
      <c r="G10" s="88"/>
      <c r="H10" s="84" t="s">
        <v>4456</v>
      </c>
      <c r="I10" s="85"/>
      <c r="J10" s="86"/>
      <c r="K10" s="87" t="s">
        <v>4456</v>
      </c>
      <c r="L10" s="85"/>
      <c r="M10" s="88"/>
      <c r="N10" s="84" t="s">
        <v>4456</v>
      </c>
      <c r="O10" s="85"/>
      <c r="P10" s="86"/>
      <c r="Q10" s="87" t="s">
        <v>4456</v>
      </c>
      <c r="R10" s="85"/>
      <c r="S10" s="88"/>
    </row>
    <row r="11" spans="5:19" x14ac:dyDescent="0.25">
      <c r="E11" s="61" t="s">
        <v>413</v>
      </c>
      <c r="F11" s="82">
        <v>1.4E-3</v>
      </c>
      <c r="G11" s="83"/>
      <c r="H11" s="60" t="s">
        <v>413</v>
      </c>
      <c r="I11" s="82">
        <v>5.0000000000000001E-4</v>
      </c>
      <c r="J11" s="83"/>
      <c r="K11" s="61" t="s">
        <v>413</v>
      </c>
      <c r="L11" s="82">
        <v>5.0000000000000001E-4</v>
      </c>
      <c r="M11" s="83"/>
      <c r="N11" s="60" t="s">
        <v>413</v>
      </c>
      <c r="O11" s="82">
        <v>1E-4</v>
      </c>
      <c r="P11" s="83"/>
      <c r="Q11" s="61" t="s">
        <v>413</v>
      </c>
      <c r="R11" s="82">
        <v>1.8E-3</v>
      </c>
      <c r="S11" s="83"/>
    </row>
    <row r="12" spans="5:19" x14ac:dyDescent="0.25">
      <c r="E12" s="61" t="s">
        <v>4458</v>
      </c>
      <c r="F12" s="59">
        <v>190</v>
      </c>
      <c r="G12" s="62" t="s">
        <v>4462</v>
      </c>
      <c r="H12" s="60" t="s">
        <v>4458</v>
      </c>
      <c r="I12" s="59">
        <v>114</v>
      </c>
      <c r="J12" s="73" t="s">
        <v>4462</v>
      </c>
      <c r="K12" s="61" t="s">
        <v>4458</v>
      </c>
      <c r="L12" s="59">
        <v>92</v>
      </c>
      <c r="M12" s="62" t="s">
        <v>4462</v>
      </c>
      <c r="N12" s="60" t="s">
        <v>4458</v>
      </c>
      <c r="O12" s="59">
        <v>14</v>
      </c>
      <c r="P12" s="73" t="s">
        <v>4462</v>
      </c>
      <c r="Q12" s="61" t="s">
        <v>4458</v>
      </c>
      <c r="R12" s="59">
        <v>11</v>
      </c>
      <c r="S12" s="62" t="s">
        <v>4462</v>
      </c>
    </row>
    <row r="13" spans="5:19" x14ac:dyDescent="0.25">
      <c r="E13" s="61" t="s">
        <v>4457</v>
      </c>
      <c r="F13" s="59">
        <v>8844</v>
      </c>
      <c r="G13" s="65">
        <v>46.547368421052632</v>
      </c>
      <c r="H13" s="71" t="s">
        <v>4457</v>
      </c>
      <c r="I13" s="67">
        <v>3392</v>
      </c>
      <c r="J13" s="74">
        <v>29.754385964912281</v>
      </c>
      <c r="K13" s="66" t="s">
        <v>4457</v>
      </c>
      <c r="L13" s="67">
        <v>6133</v>
      </c>
      <c r="M13" s="65">
        <v>66.663043478260875</v>
      </c>
      <c r="N13" s="71" t="s">
        <v>4457</v>
      </c>
      <c r="O13" s="67">
        <v>65</v>
      </c>
      <c r="P13" s="74">
        <v>4.6428571428571432</v>
      </c>
      <c r="Q13" s="66" t="s">
        <v>4457</v>
      </c>
      <c r="R13" s="67">
        <v>133</v>
      </c>
      <c r="S13" s="65">
        <v>12.090909090909092</v>
      </c>
    </row>
    <row r="14" spans="5:19" x14ac:dyDescent="0.25">
      <c r="E14" s="61" t="s">
        <v>4459</v>
      </c>
      <c r="F14" s="59">
        <v>5537</v>
      </c>
      <c r="G14" s="65">
        <v>29.142105263157895</v>
      </c>
      <c r="H14" s="71" t="s">
        <v>4459</v>
      </c>
      <c r="I14" s="67">
        <v>420</v>
      </c>
      <c r="J14" s="74">
        <v>3.6842105263157894</v>
      </c>
      <c r="K14" s="66" t="s">
        <v>4459</v>
      </c>
      <c r="L14" s="67">
        <v>1017</v>
      </c>
      <c r="M14" s="65">
        <v>11.054347826086957</v>
      </c>
      <c r="N14" s="71" t="s">
        <v>4459</v>
      </c>
      <c r="O14" s="67">
        <v>0</v>
      </c>
      <c r="P14" s="74">
        <v>0</v>
      </c>
      <c r="Q14" s="66" t="s">
        <v>4459</v>
      </c>
      <c r="R14" s="67">
        <v>24</v>
      </c>
      <c r="S14" s="65">
        <v>2.1818181818181817</v>
      </c>
    </row>
    <row r="15" spans="5:19" x14ac:dyDescent="0.25">
      <c r="E15" s="61" t="s">
        <v>417</v>
      </c>
      <c r="F15" s="59">
        <v>249</v>
      </c>
      <c r="G15" s="65">
        <v>1.3105263157894738</v>
      </c>
      <c r="H15" s="71" t="s">
        <v>417</v>
      </c>
      <c r="I15" s="67">
        <v>35</v>
      </c>
      <c r="J15" s="74">
        <v>0.30701754385964913</v>
      </c>
      <c r="K15" s="66" t="s">
        <v>417</v>
      </c>
      <c r="L15" s="67">
        <v>74</v>
      </c>
      <c r="M15" s="65">
        <v>0.80434782608695654</v>
      </c>
      <c r="N15" s="71" t="s">
        <v>417</v>
      </c>
      <c r="O15" s="67">
        <v>10</v>
      </c>
      <c r="P15" s="74">
        <v>0.7142857142857143</v>
      </c>
      <c r="Q15" s="66" t="s">
        <v>417</v>
      </c>
      <c r="R15" s="67">
        <v>3</v>
      </c>
      <c r="S15" s="65">
        <v>0.27272727272727271</v>
      </c>
    </row>
    <row r="16" spans="5:19" x14ac:dyDescent="0.25">
      <c r="E16" s="61" t="s">
        <v>25</v>
      </c>
      <c r="F16" s="59">
        <v>82</v>
      </c>
      <c r="G16" s="62"/>
      <c r="H16" s="60" t="s">
        <v>25</v>
      </c>
      <c r="I16" s="59">
        <v>8</v>
      </c>
      <c r="J16" s="73"/>
      <c r="K16" s="61" t="s">
        <v>25</v>
      </c>
      <c r="L16" s="59">
        <v>3</v>
      </c>
      <c r="M16" s="62"/>
      <c r="N16" s="60" t="s">
        <v>25</v>
      </c>
      <c r="O16" s="59">
        <v>0</v>
      </c>
      <c r="P16" s="73"/>
      <c r="Q16" s="61" t="s">
        <v>25</v>
      </c>
      <c r="R16" s="59">
        <v>1</v>
      </c>
      <c r="S16" s="62"/>
    </row>
    <row r="17" spans="5:19" x14ac:dyDescent="0.25">
      <c r="E17" s="61" t="s">
        <v>4460</v>
      </c>
      <c r="F17" s="59">
        <v>92</v>
      </c>
      <c r="G17" s="62"/>
      <c r="H17" s="60" t="s">
        <v>4460</v>
      </c>
      <c r="I17" s="59">
        <v>97</v>
      </c>
      <c r="J17" s="73"/>
      <c r="K17" s="61" t="s">
        <v>4460</v>
      </c>
      <c r="L17" s="59">
        <v>84</v>
      </c>
      <c r="M17" s="62"/>
      <c r="N17" s="60" t="s">
        <v>4460</v>
      </c>
      <c r="O17" s="59">
        <v>14</v>
      </c>
      <c r="P17" s="73"/>
      <c r="Q17" s="61" t="s">
        <v>4460</v>
      </c>
      <c r="R17" s="59">
        <v>10</v>
      </c>
      <c r="S17" s="62"/>
    </row>
    <row r="18" spans="5:19" x14ac:dyDescent="0.25">
      <c r="E18" s="61" t="s">
        <v>4461</v>
      </c>
      <c r="F18" s="59">
        <v>16</v>
      </c>
      <c r="G18" s="62"/>
      <c r="H18" s="60" t="s">
        <v>4461</v>
      </c>
      <c r="I18" s="59">
        <v>9</v>
      </c>
      <c r="J18" s="73"/>
      <c r="K18" s="61" t="s">
        <v>4461</v>
      </c>
      <c r="L18" s="59">
        <v>4</v>
      </c>
      <c r="M18" s="62"/>
      <c r="N18" s="60" t="s">
        <v>4461</v>
      </c>
      <c r="O18" s="59">
        <v>0</v>
      </c>
      <c r="P18" s="73"/>
      <c r="Q18" s="61" t="s">
        <v>4461</v>
      </c>
      <c r="R18" s="59">
        <v>0</v>
      </c>
      <c r="S18" s="62"/>
    </row>
    <row r="19" spans="5:19" x14ac:dyDescent="0.25">
      <c r="E19" s="61" t="s">
        <v>4464</v>
      </c>
      <c r="F19" s="59">
        <v>7</v>
      </c>
      <c r="G19" s="62"/>
      <c r="H19" s="60" t="s">
        <v>4464</v>
      </c>
      <c r="I19" s="59">
        <v>89</v>
      </c>
      <c r="J19" s="73"/>
      <c r="K19" s="61" t="s">
        <v>4464</v>
      </c>
      <c r="L19" s="59">
        <v>68</v>
      </c>
      <c r="M19" s="62"/>
      <c r="N19" s="60" t="s">
        <v>4464</v>
      </c>
      <c r="O19" s="59">
        <v>7</v>
      </c>
      <c r="P19" s="73"/>
      <c r="Q19" s="61" t="s">
        <v>4464</v>
      </c>
      <c r="R19" s="59">
        <v>2</v>
      </c>
      <c r="S19" s="62"/>
    </row>
    <row r="20" spans="5:19" x14ac:dyDescent="0.25">
      <c r="E20" s="76" t="s">
        <v>4460</v>
      </c>
      <c r="F20" s="77"/>
      <c r="G20" s="78"/>
      <c r="H20" s="76" t="s">
        <v>4460</v>
      </c>
      <c r="I20" s="77"/>
      <c r="J20" s="78"/>
      <c r="K20" s="76" t="s">
        <v>4460</v>
      </c>
      <c r="L20" s="77"/>
      <c r="M20" s="78"/>
      <c r="N20" s="76" t="s">
        <v>4460</v>
      </c>
      <c r="O20" s="77"/>
      <c r="P20" s="78"/>
      <c r="Q20" s="76" t="s">
        <v>4460</v>
      </c>
      <c r="R20" s="77"/>
      <c r="S20" s="78"/>
    </row>
    <row r="21" spans="5:19" x14ac:dyDescent="0.25">
      <c r="E21" s="61" t="s">
        <v>4463</v>
      </c>
      <c r="F21" s="59">
        <v>92</v>
      </c>
      <c r="G21" s="62" t="s">
        <v>4462</v>
      </c>
      <c r="H21" s="60" t="s">
        <v>4463</v>
      </c>
      <c r="I21" s="59">
        <v>97</v>
      </c>
      <c r="J21" s="73" t="s">
        <v>4462</v>
      </c>
      <c r="K21" s="61" t="s">
        <v>4463</v>
      </c>
      <c r="L21" s="59">
        <v>84</v>
      </c>
      <c r="M21" s="62" t="s">
        <v>4462</v>
      </c>
      <c r="N21" s="60" t="s">
        <v>4463</v>
      </c>
      <c r="O21" s="59">
        <v>14</v>
      </c>
      <c r="P21" s="73" t="s">
        <v>4462</v>
      </c>
      <c r="Q21" s="61" t="s">
        <v>4463</v>
      </c>
      <c r="R21" s="59">
        <v>10</v>
      </c>
      <c r="S21" s="62" t="s">
        <v>4462</v>
      </c>
    </row>
    <row r="22" spans="5:19" x14ac:dyDescent="0.25">
      <c r="E22" s="61" t="s">
        <v>4457</v>
      </c>
      <c r="F22" s="59">
        <v>4575</v>
      </c>
      <c r="G22" s="65">
        <v>49.728260869565219</v>
      </c>
      <c r="H22" s="71" t="s">
        <v>4457</v>
      </c>
      <c r="I22" s="67">
        <v>3226</v>
      </c>
      <c r="J22" s="74">
        <v>33.257731958762889</v>
      </c>
      <c r="K22" s="66" t="s">
        <v>4457</v>
      </c>
      <c r="L22" s="67">
        <v>6028</v>
      </c>
      <c r="M22" s="65">
        <v>71.761904761904759</v>
      </c>
      <c r="N22" s="71" t="s">
        <v>4457</v>
      </c>
      <c r="O22" s="67">
        <v>65</v>
      </c>
      <c r="P22" s="74">
        <v>4.6428571428571432</v>
      </c>
      <c r="Q22" s="66" t="s">
        <v>4457</v>
      </c>
      <c r="R22" s="67">
        <v>127</v>
      </c>
      <c r="S22" s="65">
        <v>12.7</v>
      </c>
    </row>
    <row r="23" spans="5:19" x14ac:dyDescent="0.25">
      <c r="E23" s="61" t="s">
        <v>4459</v>
      </c>
      <c r="F23" s="59">
        <v>1743</v>
      </c>
      <c r="G23" s="65">
        <v>18.945652173913043</v>
      </c>
      <c r="H23" s="71" t="s">
        <v>4459</v>
      </c>
      <c r="I23" s="67">
        <v>398</v>
      </c>
      <c r="J23" s="74">
        <v>4.1030927835051543</v>
      </c>
      <c r="K23" s="66" t="s">
        <v>4459</v>
      </c>
      <c r="L23" s="67">
        <v>979</v>
      </c>
      <c r="M23" s="65">
        <v>11.654761904761905</v>
      </c>
      <c r="N23" s="71" t="s">
        <v>4459</v>
      </c>
      <c r="O23" s="67">
        <v>0</v>
      </c>
      <c r="P23" s="74">
        <v>0</v>
      </c>
      <c r="Q23" s="66" t="s">
        <v>4459</v>
      </c>
      <c r="R23" s="67">
        <v>23</v>
      </c>
      <c r="S23" s="65">
        <v>2.2999999999999998</v>
      </c>
    </row>
    <row r="24" spans="5:19" x14ac:dyDescent="0.25">
      <c r="E24" s="61" t="s">
        <v>417</v>
      </c>
      <c r="F24" s="59">
        <v>149</v>
      </c>
      <c r="G24" s="65">
        <v>1.6195652173913044</v>
      </c>
      <c r="H24" s="71" t="s">
        <v>417</v>
      </c>
      <c r="I24" s="67">
        <v>34</v>
      </c>
      <c r="J24" s="74">
        <v>0.35051546391752575</v>
      </c>
      <c r="K24" s="66" t="s">
        <v>417</v>
      </c>
      <c r="L24" s="67">
        <v>74</v>
      </c>
      <c r="M24" s="65">
        <v>0.88095238095238093</v>
      </c>
      <c r="N24" s="71" t="s">
        <v>417</v>
      </c>
      <c r="O24" s="67">
        <v>10</v>
      </c>
      <c r="P24" s="74">
        <v>0.7142857142857143</v>
      </c>
      <c r="Q24" s="66" t="s">
        <v>417</v>
      </c>
      <c r="R24" s="67">
        <v>3</v>
      </c>
      <c r="S24" s="65">
        <v>0.3</v>
      </c>
    </row>
    <row r="25" spans="5:19" x14ac:dyDescent="0.25">
      <c r="E25" s="76" t="s">
        <v>25</v>
      </c>
      <c r="F25" s="77"/>
      <c r="G25" s="78"/>
      <c r="H25" s="76" t="s">
        <v>25</v>
      </c>
      <c r="I25" s="77"/>
      <c r="J25" s="78"/>
      <c r="K25" s="76" t="s">
        <v>25</v>
      </c>
      <c r="L25" s="77"/>
      <c r="M25" s="78"/>
      <c r="N25" s="76" t="s">
        <v>25</v>
      </c>
      <c r="O25" s="77"/>
      <c r="P25" s="78"/>
      <c r="Q25" s="76" t="s">
        <v>25</v>
      </c>
      <c r="R25" s="77"/>
      <c r="S25" s="78"/>
    </row>
    <row r="26" spans="5:19" x14ac:dyDescent="0.25">
      <c r="E26" s="61" t="s">
        <v>4463</v>
      </c>
      <c r="F26" s="59">
        <v>82</v>
      </c>
      <c r="G26" s="62" t="s">
        <v>4462</v>
      </c>
      <c r="H26" s="60" t="s">
        <v>4463</v>
      </c>
      <c r="I26" s="59">
        <v>8</v>
      </c>
      <c r="J26" s="73" t="s">
        <v>4462</v>
      </c>
      <c r="K26" s="61" t="s">
        <v>4463</v>
      </c>
      <c r="L26" s="59">
        <v>3</v>
      </c>
      <c r="M26" s="62" t="s">
        <v>4462</v>
      </c>
      <c r="N26" s="60" t="s">
        <v>4463</v>
      </c>
      <c r="O26" s="59">
        <v>0</v>
      </c>
      <c r="P26" s="73" t="s">
        <v>4462</v>
      </c>
      <c r="Q26" s="61" t="s">
        <v>4463</v>
      </c>
      <c r="R26" s="59">
        <v>1</v>
      </c>
      <c r="S26" s="62" t="s">
        <v>4462</v>
      </c>
    </row>
    <row r="27" spans="5:19" x14ac:dyDescent="0.25">
      <c r="E27" s="61" t="s">
        <v>4457</v>
      </c>
      <c r="F27" s="59">
        <v>3426</v>
      </c>
      <c r="G27" s="65">
        <v>41.780487804878049</v>
      </c>
      <c r="H27" s="71" t="s">
        <v>4457</v>
      </c>
      <c r="I27" s="67">
        <v>43</v>
      </c>
      <c r="J27" s="74">
        <v>5.375</v>
      </c>
      <c r="K27" s="66" t="s">
        <v>4457</v>
      </c>
      <c r="L27" s="67">
        <v>56</v>
      </c>
      <c r="M27" s="65">
        <v>18.666666666666668</v>
      </c>
      <c r="N27" s="71" t="s">
        <v>4457</v>
      </c>
      <c r="O27" s="67">
        <v>0</v>
      </c>
      <c r="P27" s="74" t="e">
        <v>#DIV/0!</v>
      </c>
      <c r="Q27" s="66" t="s">
        <v>4457</v>
      </c>
      <c r="R27" s="67">
        <v>6</v>
      </c>
      <c r="S27" s="65">
        <v>6</v>
      </c>
    </row>
    <row r="28" spans="5:19" x14ac:dyDescent="0.25">
      <c r="E28" s="61" t="s">
        <v>4459</v>
      </c>
      <c r="F28" s="59">
        <v>1019</v>
      </c>
      <c r="G28" s="65">
        <v>12.426829268292684</v>
      </c>
      <c r="H28" s="71" t="s">
        <v>4459</v>
      </c>
      <c r="I28" s="67">
        <v>15</v>
      </c>
      <c r="J28" s="74">
        <v>1.875</v>
      </c>
      <c r="K28" s="66" t="s">
        <v>4459</v>
      </c>
      <c r="L28" s="67">
        <v>21</v>
      </c>
      <c r="M28" s="65">
        <v>7</v>
      </c>
      <c r="N28" s="71" t="s">
        <v>4459</v>
      </c>
      <c r="O28" s="67">
        <v>0</v>
      </c>
      <c r="P28" s="74" t="e">
        <v>#DIV/0!</v>
      </c>
      <c r="Q28" s="66" t="s">
        <v>4459</v>
      </c>
      <c r="R28" s="67">
        <v>1</v>
      </c>
      <c r="S28" s="65">
        <v>1</v>
      </c>
    </row>
    <row r="29" spans="5:19" x14ac:dyDescent="0.25">
      <c r="E29" s="61" t="s">
        <v>417</v>
      </c>
      <c r="F29" s="59">
        <v>92</v>
      </c>
      <c r="G29" s="65">
        <v>1.1219512195121952</v>
      </c>
      <c r="H29" s="71" t="s">
        <v>417</v>
      </c>
      <c r="I29" s="67">
        <v>0</v>
      </c>
      <c r="J29" s="74">
        <v>0</v>
      </c>
      <c r="K29" s="66" t="s">
        <v>417</v>
      </c>
      <c r="L29" s="67">
        <v>0</v>
      </c>
      <c r="M29" s="65">
        <v>0</v>
      </c>
      <c r="N29" s="71" t="s">
        <v>417</v>
      </c>
      <c r="O29" s="67">
        <v>0</v>
      </c>
      <c r="P29" s="74" t="e">
        <v>#DIV/0!</v>
      </c>
      <c r="Q29" s="66" t="s">
        <v>417</v>
      </c>
      <c r="R29" s="67">
        <v>0</v>
      </c>
      <c r="S29" s="65">
        <v>0</v>
      </c>
    </row>
    <row r="30" spans="5:19" x14ac:dyDescent="0.25">
      <c r="E30" s="76" t="s">
        <v>4461</v>
      </c>
      <c r="F30" s="77"/>
      <c r="G30" s="78"/>
      <c r="H30" s="76" t="s">
        <v>4461</v>
      </c>
      <c r="I30" s="77"/>
      <c r="J30" s="78"/>
      <c r="K30" s="76" t="s">
        <v>4461</v>
      </c>
      <c r="L30" s="77"/>
      <c r="M30" s="78"/>
      <c r="N30" s="76" t="s">
        <v>4461</v>
      </c>
      <c r="O30" s="77"/>
      <c r="P30" s="78"/>
      <c r="Q30" s="76" t="s">
        <v>4461</v>
      </c>
      <c r="R30" s="77"/>
      <c r="S30" s="78"/>
    </row>
    <row r="31" spans="5:19" x14ac:dyDescent="0.25">
      <c r="E31" s="61" t="s">
        <v>4463</v>
      </c>
      <c r="F31" s="59">
        <v>16</v>
      </c>
      <c r="G31" s="62" t="s">
        <v>4462</v>
      </c>
      <c r="H31" s="60" t="s">
        <v>4463</v>
      </c>
      <c r="I31" s="59">
        <v>9</v>
      </c>
      <c r="J31" s="73" t="s">
        <v>4462</v>
      </c>
      <c r="K31" s="61" t="s">
        <v>4463</v>
      </c>
      <c r="L31" s="59">
        <v>4</v>
      </c>
      <c r="M31" s="62" t="s">
        <v>4462</v>
      </c>
      <c r="N31" s="60" t="s">
        <v>4463</v>
      </c>
      <c r="O31" s="59">
        <v>0</v>
      </c>
      <c r="P31" s="73" t="s">
        <v>4462</v>
      </c>
      <c r="Q31" s="61" t="s">
        <v>4463</v>
      </c>
      <c r="R31" s="59">
        <v>0</v>
      </c>
      <c r="S31" s="62" t="s">
        <v>4462</v>
      </c>
    </row>
    <row r="32" spans="5:19" x14ac:dyDescent="0.25">
      <c r="E32" s="61" t="s">
        <v>4457</v>
      </c>
      <c r="F32" s="59">
        <v>843</v>
      </c>
      <c r="G32" s="65">
        <v>52.6875</v>
      </c>
      <c r="H32" s="71" t="s">
        <v>4457</v>
      </c>
      <c r="I32" s="67">
        <v>123</v>
      </c>
      <c r="J32" s="74">
        <v>13.666666666666666</v>
      </c>
      <c r="K32" s="66" t="s">
        <v>4457</v>
      </c>
      <c r="L32" s="67">
        <v>30</v>
      </c>
      <c r="M32" s="65">
        <v>7.5</v>
      </c>
      <c r="N32" s="71" t="s">
        <v>4457</v>
      </c>
      <c r="O32" s="67">
        <v>0</v>
      </c>
      <c r="P32" s="74" t="e">
        <v>#DIV/0!</v>
      </c>
      <c r="Q32" s="66" t="s">
        <v>4457</v>
      </c>
      <c r="R32" s="67">
        <v>0</v>
      </c>
      <c r="S32" s="65" t="e">
        <v>#DIV/0!</v>
      </c>
    </row>
    <row r="33" spans="5:19" x14ac:dyDescent="0.25">
      <c r="E33" s="61" t="s">
        <v>4459</v>
      </c>
      <c r="F33" s="59">
        <v>2775</v>
      </c>
      <c r="G33" s="65">
        <v>173.4375</v>
      </c>
      <c r="H33" s="71" t="s">
        <v>4459</v>
      </c>
      <c r="I33" s="67">
        <v>7</v>
      </c>
      <c r="J33" s="74">
        <v>0.77777777777777779</v>
      </c>
      <c r="K33" s="66" t="s">
        <v>4459</v>
      </c>
      <c r="L33" s="67">
        <v>7</v>
      </c>
      <c r="M33" s="65">
        <v>1.75</v>
      </c>
      <c r="N33" s="71" t="s">
        <v>4459</v>
      </c>
      <c r="O33" s="67">
        <v>0</v>
      </c>
      <c r="P33" s="74" t="e">
        <v>#DIV/0!</v>
      </c>
      <c r="Q33" s="66" t="s">
        <v>4459</v>
      </c>
      <c r="R33" s="67">
        <v>0</v>
      </c>
      <c r="S33" s="65" t="e">
        <v>#DIV/0!</v>
      </c>
    </row>
    <row r="34" spans="5:19" ht="15.75" thickBot="1" x14ac:dyDescent="0.3">
      <c r="E34" s="63" t="s">
        <v>417</v>
      </c>
      <c r="F34" s="64">
        <v>8</v>
      </c>
      <c r="G34" s="68">
        <v>0.5</v>
      </c>
      <c r="H34" s="72" t="s">
        <v>417</v>
      </c>
      <c r="I34" s="70">
        <v>1</v>
      </c>
      <c r="J34" s="75">
        <v>0.1111111111111111</v>
      </c>
      <c r="K34" s="69" t="s">
        <v>417</v>
      </c>
      <c r="L34" s="70">
        <v>0</v>
      </c>
      <c r="M34" s="68">
        <v>0</v>
      </c>
      <c r="N34" s="72" t="s">
        <v>417</v>
      </c>
      <c r="O34" s="70">
        <v>0</v>
      </c>
      <c r="P34" s="75" t="e">
        <v>#DIV/0!</v>
      </c>
      <c r="Q34" s="69" t="s">
        <v>417</v>
      </c>
      <c r="R34" s="70">
        <v>0</v>
      </c>
      <c r="S34" s="68" t="e">
        <v>#DIV/0!</v>
      </c>
    </row>
    <row r="64" spans="16:18" x14ac:dyDescent="0.25">
      <c r="P64" s="146">
        <v>45458</v>
      </c>
      <c r="R64" s="146">
        <v>45260</v>
      </c>
    </row>
  </sheetData>
  <mergeCells count="30">
    <mergeCell ref="N10:P10"/>
    <mergeCell ref="Q10:S10"/>
    <mergeCell ref="H10:J10"/>
    <mergeCell ref="K10:M10"/>
    <mergeCell ref="E10:G10"/>
    <mergeCell ref="F11:G11"/>
    <mergeCell ref="I11:J11"/>
    <mergeCell ref="L11:M11"/>
    <mergeCell ref="O11:P11"/>
    <mergeCell ref="R11:S11"/>
    <mergeCell ref="E9:G9"/>
    <mergeCell ref="H9:J9"/>
    <mergeCell ref="K9:M9"/>
    <mergeCell ref="N9:P9"/>
    <mergeCell ref="Q9:S9"/>
    <mergeCell ref="E25:G25"/>
    <mergeCell ref="H25:J25"/>
    <mergeCell ref="K25:M25"/>
    <mergeCell ref="N25:P25"/>
    <mergeCell ref="Q25:S25"/>
    <mergeCell ref="Q20:S20"/>
    <mergeCell ref="N20:P20"/>
    <mergeCell ref="K20:M20"/>
    <mergeCell ref="H20:J20"/>
    <mergeCell ref="E20:G20"/>
    <mergeCell ref="Q30:S30"/>
    <mergeCell ref="N30:P30"/>
    <mergeCell ref="K30:M30"/>
    <mergeCell ref="H30:J30"/>
    <mergeCell ref="E30:G30"/>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44"/>
  <sheetViews>
    <sheetView workbookViewId="0">
      <selection activeCell="P20" sqref="P20"/>
    </sheetView>
  </sheetViews>
  <sheetFormatPr defaultRowHeight="15" x14ac:dyDescent="0.25"/>
  <cols>
    <col min="2" max="3" width="9.140625" style="2"/>
    <col min="8" max="8" width="9.140625" style="2"/>
    <col min="11" max="11" width="9.140625" style="2"/>
    <col min="12" max="12" width="9.140625" style="49" bestFit="1" customWidth="1"/>
    <col min="13" max="13" width="9.85546875" style="49" bestFit="1" customWidth="1"/>
    <col min="14" max="14" width="10" style="50" bestFit="1" customWidth="1"/>
    <col min="15" max="15" width="9" style="49"/>
    <col min="16" max="17" width="9" style="48"/>
    <col min="18" max="18" width="11.42578125" style="48" bestFit="1" customWidth="1"/>
    <col min="19" max="19" width="12.5703125" style="48" customWidth="1"/>
    <col min="20" max="20" width="9" style="48"/>
  </cols>
  <sheetData>
    <row r="1" spans="1:20" x14ac:dyDescent="0.25">
      <c r="A1" s="5" t="s">
        <v>1061</v>
      </c>
      <c r="B1" s="2" t="s">
        <v>3446</v>
      </c>
      <c r="C1" s="2" t="s">
        <v>3422</v>
      </c>
      <c r="D1" s="7" t="s">
        <v>3420</v>
      </c>
      <c r="E1" s="7" t="s">
        <v>3471</v>
      </c>
      <c r="F1" s="7" t="s">
        <v>3448</v>
      </c>
      <c r="G1" s="7" t="s">
        <v>3419</v>
      </c>
      <c r="H1" s="2" t="s">
        <v>3418</v>
      </c>
      <c r="I1" s="7" t="s">
        <v>220</v>
      </c>
      <c r="J1" s="7" t="s">
        <v>3423</v>
      </c>
      <c r="K1" s="2" t="s">
        <v>3447</v>
      </c>
      <c r="L1" s="49" t="s">
        <v>4262</v>
      </c>
      <c r="M1" s="50" t="s">
        <v>4263</v>
      </c>
      <c r="N1" s="49" t="s">
        <v>4261</v>
      </c>
      <c r="O1" s="53" t="s">
        <v>4474</v>
      </c>
      <c r="P1" s="53" t="s">
        <v>413</v>
      </c>
      <c r="Q1" s="48" t="s">
        <v>4465</v>
      </c>
      <c r="S1" s="48" t="s">
        <v>4458</v>
      </c>
    </row>
    <row r="2" spans="1:20" x14ac:dyDescent="0.25">
      <c r="B2" s="2">
        <v>0</v>
      </c>
      <c r="C2" s="2">
        <v>74</v>
      </c>
      <c r="D2" s="7" t="s">
        <v>3421</v>
      </c>
      <c r="E2" s="7" t="s">
        <v>3480</v>
      </c>
      <c r="F2" s="7" t="s">
        <v>4203</v>
      </c>
      <c r="G2" s="7">
        <v>1110</v>
      </c>
      <c r="H2" s="2">
        <v>1</v>
      </c>
      <c r="I2" s="7" t="s">
        <v>4229</v>
      </c>
      <c r="J2" s="7" t="s">
        <v>4170</v>
      </c>
      <c r="K2" s="2">
        <v>6</v>
      </c>
      <c r="L2" s="51" t="str">
        <f t="shared" ref="L2:L23" si="0">LEFT(J2,10)</f>
        <v>2024-06-11</v>
      </c>
      <c r="M2" s="52">
        <f>DATE(LEFT(L2,4),MID(L2,6,2),RIGHT(L2,2))</f>
        <v>45454</v>
      </c>
      <c r="N2" s="51" t="str">
        <f t="shared" ref="N2:N23" si="1">MID(J2,12,5)</f>
        <v>08:24</v>
      </c>
      <c r="O2" s="53">
        <f>(B2+C2+H2+K2)/G2</f>
        <v>7.2972972972972977E-2</v>
      </c>
      <c r="P2" s="53">
        <f>((SUM(B:B,C:C,K:K,H:H)/R10)*100%)/S2</f>
        <v>8.5397450715301245E-5</v>
      </c>
      <c r="Q2" s="48">
        <v>1119</v>
      </c>
      <c r="S2" s="48">
        <f>COUNTA(B:B)-1</f>
        <v>26</v>
      </c>
    </row>
    <row r="3" spans="1:20" x14ac:dyDescent="0.25">
      <c r="B3" s="2">
        <v>0</v>
      </c>
      <c r="C3" s="2">
        <v>11</v>
      </c>
      <c r="D3" s="7" t="s">
        <v>3421</v>
      </c>
      <c r="E3" s="7" t="s">
        <v>4196</v>
      </c>
      <c r="F3" s="7" t="s">
        <v>4204</v>
      </c>
      <c r="G3" s="7">
        <v>789</v>
      </c>
      <c r="H3" s="2">
        <v>0</v>
      </c>
      <c r="I3" s="7" t="s">
        <v>4230</v>
      </c>
      <c r="J3" s="7" t="s">
        <v>4171</v>
      </c>
      <c r="K3" s="2">
        <v>4</v>
      </c>
      <c r="L3" s="51" t="str">
        <f t="shared" si="0"/>
        <v>2024-06-07</v>
      </c>
      <c r="M3" s="52">
        <f t="shared" ref="M3:M27" si="2">DATE(LEFT(L3,4),MID(L3,6,2),RIGHT(L3,2))</f>
        <v>45450</v>
      </c>
      <c r="N3" s="51" t="str">
        <f t="shared" si="1"/>
        <v>10:40</v>
      </c>
      <c r="O3" s="53">
        <f t="shared" ref="O3:O27" si="3">(B3+C3+H3+K3)/G3</f>
        <v>1.9011406844106463E-2</v>
      </c>
      <c r="P3" s="53"/>
    </row>
    <row r="4" spans="1:20" x14ac:dyDescent="0.25">
      <c r="B4" s="2">
        <v>2</v>
      </c>
      <c r="C4" s="2">
        <v>13</v>
      </c>
      <c r="D4" s="7" t="s">
        <v>3421</v>
      </c>
      <c r="E4" s="7" t="s">
        <v>3472</v>
      </c>
      <c r="F4" s="7" t="s">
        <v>4205</v>
      </c>
      <c r="G4" s="7">
        <v>473</v>
      </c>
      <c r="H4" s="2">
        <v>6</v>
      </c>
      <c r="I4" s="7" t="s">
        <v>4231</v>
      </c>
      <c r="J4" s="7" t="s">
        <v>4172</v>
      </c>
      <c r="K4" s="2">
        <v>1</v>
      </c>
      <c r="L4" s="51" t="str">
        <f t="shared" si="0"/>
        <v>2024-06-06</v>
      </c>
      <c r="M4" s="52">
        <f t="shared" si="2"/>
        <v>45449</v>
      </c>
      <c r="N4" s="51" t="str">
        <f t="shared" si="1"/>
        <v>15:59</v>
      </c>
      <c r="O4" s="53">
        <f t="shared" si="3"/>
        <v>4.6511627906976744E-2</v>
      </c>
      <c r="P4" s="53"/>
      <c r="R4" s="48" t="s">
        <v>4477</v>
      </c>
      <c r="S4" s="48" t="s">
        <v>4478</v>
      </c>
      <c r="T4" s="48" t="s">
        <v>4479</v>
      </c>
    </row>
    <row r="5" spans="1:20" x14ac:dyDescent="0.25">
      <c r="B5" s="2">
        <v>0</v>
      </c>
      <c r="C5" s="2">
        <v>50</v>
      </c>
      <c r="D5" s="7" t="s">
        <v>3421</v>
      </c>
      <c r="E5" s="7" t="s">
        <v>4197</v>
      </c>
      <c r="F5" s="7" t="s">
        <v>4206</v>
      </c>
      <c r="G5" s="7">
        <v>966</v>
      </c>
      <c r="H5" s="2">
        <v>0</v>
      </c>
      <c r="I5" s="7" t="s">
        <v>4232</v>
      </c>
      <c r="J5" s="7" t="s">
        <v>4173</v>
      </c>
      <c r="K5" s="2">
        <v>1</v>
      </c>
      <c r="L5" s="51" t="str">
        <f t="shared" si="0"/>
        <v>2024-06-05</v>
      </c>
      <c r="M5" s="52">
        <f t="shared" si="2"/>
        <v>45448</v>
      </c>
      <c r="N5" s="51" t="str">
        <f t="shared" si="1"/>
        <v>15:50</v>
      </c>
      <c r="O5" s="53">
        <f t="shared" si="3"/>
        <v>5.2795031055900624E-2</v>
      </c>
      <c r="P5" s="53"/>
      <c r="Q5" s="48" t="s">
        <v>4457</v>
      </c>
      <c r="R5" s="48">
        <f>SUM(C:C)</f>
        <v>6832</v>
      </c>
      <c r="S5" s="48">
        <f>R5/$S$2</f>
        <v>262.76923076923077</v>
      </c>
      <c r="T5" s="53">
        <f>R5/$R$9</f>
        <v>0.75076923076923074</v>
      </c>
    </row>
    <row r="6" spans="1:20" x14ac:dyDescent="0.25">
      <c r="B6" s="2">
        <v>4</v>
      </c>
      <c r="C6" s="2">
        <v>462</v>
      </c>
      <c r="D6" s="7" t="s">
        <v>3421</v>
      </c>
      <c r="E6" s="7" t="s">
        <v>3480</v>
      </c>
      <c r="F6" s="7" t="s">
        <v>4207</v>
      </c>
      <c r="G6" s="7">
        <v>50200</v>
      </c>
      <c r="H6" s="2">
        <v>3</v>
      </c>
      <c r="I6" s="7" t="s">
        <v>4233</v>
      </c>
      <c r="J6" s="7" t="s">
        <v>4174</v>
      </c>
      <c r="K6" s="2">
        <v>75</v>
      </c>
      <c r="L6" s="51" t="str">
        <f t="shared" si="0"/>
        <v>2024-06-04</v>
      </c>
      <c r="M6" s="52">
        <f t="shared" si="2"/>
        <v>45447</v>
      </c>
      <c r="N6" s="51" t="str">
        <f t="shared" si="1"/>
        <v>15:12</v>
      </c>
      <c r="O6" s="53">
        <f t="shared" si="3"/>
        <v>1.0836653386454183E-2</v>
      </c>
      <c r="P6" s="53"/>
      <c r="Q6" s="48" t="s">
        <v>4459</v>
      </c>
      <c r="R6" s="48">
        <f>SUM(B:B)</f>
        <v>87</v>
      </c>
      <c r="S6" s="48">
        <f>R6/$S$2</f>
        <v>3.3461538461538463</v>
      </c>
      <c r="T6" s="53">
        <f>R6/$R$9</f>
        <v>9.5604395604395598E-3</v>
      </c>
    </row>
    <row r="7" spans="1:20" x14ac:dyDescent="0.25">
      <c r="B7" s="2">
        <v>0</v>
      </c>
      <c r="C7" s="2">
        <v>5</v>
      </c>
      <c r="D7" s="7" t="s">
        <v>3421</v>
      </c>
      <c r="E7" s="7" t="s">
        <v>3480</v>
      </c>
      <c r="F7" s="7" t="s">
        <v>4208</v>
      </c>
      <c r="G7" s="7">
        <v>190</v>
      </c>
      <c r="H7" s="2">
        <v>4</v>
      </c>
      <c r="I7" s="7" t="s">
        <v>4234</v>
      </c>
      <c r="J7" s="7" t="s">
        <v>4175</v>
      </c>
      <c r="K7" s="2">
        <v>1</v>
      </c>
      <c r="L7" s="51" t="str">
        <f t="shared" si="0"/>
        <v>2024-06-03</v>
      </c>
      <c r="M7" s="52">
        <f t="shared" si="2"/>
        <v>45446</v>
      </c>
      <c r="N7" s="51" t="str">
        <f t="shared" si="1"/>
        <v>13:55</v>
      </c>
      <c r="O7" s="53">
        <f t="shared" si="3"/>
        <v>5.2631578947368418E-2</v>
      </c>
      <c r="P7" s="53"/>
      <c r="Q7" s="48" t="s">
        <v>417</v>
      </c>
      <c r="R7" s="48">
        <f>SUM(H:H)</f>
        <v>506</v>
      </c>
      <c r="S7" s="48">
        <f>R7/$S$2</f>
        <v>19.46153846153846</v>
      </c>
      <c r="T7" s="53">
        <f>R7/$R$9</f>
        <v>5.5604395604395604E-2</v>
      </c>
    </row>
    <row r="8" spans="1:20" x14ac:dyDescent="0.25">
      <c r="B8" s="2">
        <v>0</v>
      </c>
      <c r="C8" s="2">
        <v>620</v>
      </c>
      <c r="D8" s="7" t="s">
        <v>3421</v>
      </c>
      <c r="E8" s="7" t="s">
        <v>3480</v>
      </c>
      <c r="F8" s="7" t="s">
        <v>4209</v>
      </c>
      <c r="G8" s="7">
        <v>96300</v>
      </c>
      <c r="H8" s="2">
        <v>7</v>
      </c>
      <c r="I8" s="7" t="s">
        <v>4235</v>
      </c>
      <c r="J8" s="7" t="s">
        <v>4176</v>
      </c>
      <c r="K8" s="2">
        <v>100</v>
      </c>
      <c r="L8" s="51" t="str">
        <f t="shared" si="0"/>
        <v>2024-05-31</v>
      </c>
      <c r="M8" s="52">
        <f t="shared" si="2"/>
        <v>45443</v>
      </c>
      <c r="N8" s="51" t="str">
        <f t="shared" si="1"/>
        <v>10:48</v>
      </c>
      <c r="O8" s="53">
        <f t="shared" si="3"/>
        <v>7.5493250259605401E-3</v>
      </c>
      <c r="P8" s="53"/>
      <c r="Q8" s="48" t="s">
        <v>4476</v>
      </c>
      <c r="R8" s="48">
        <f>SUM(K:K)</f>
        <v>1675</v>
      </c>
      <c r="S8" s="48">
        <f>R8/$S$2</f>
        <v>64.42307692307692</v>
      </c>
      <c r="T8" s="53">
        <f>R8/$R$9</f>
        <v>0.18406593406593408</v>
      </c>
    </row>
    <row r="9" spans="1:20" x14ac:dyDescent="0.25">
      <c r="B9" s="2">
        <v>3</v>
      </c>
      <c r="C9" s="2">
        <v>18</v>
      </c>
      <c r="D9" s="7" t="s">
        <v>13</v>
      </c>
      <c r="E9" s="7" t="s">
        <v>4196</v>
      </c>
      <c r="F9" s="7" t="s">
        <v>4210</v>
      </c>
      <c r="G9" s="7">
        <v>1201</v>
      </c>
      <c r="H9" s="2">
        <v>11</v>
      </c>
      <c r="I9" s="7" t="s">
        <v>4236</v>
      </c>
      <c r="J9" s="7" t="s">
        <v>4177</v>
      </c>
      <c r="K9" s="2">
        <v>2</v>
      </c>
      <c r="L9" s="51" t="str">
        <f t="shared" si="0"/>
        <v>2024-05-30</v>
      </c>
      <c r="M9" s="52">
        <f t="shared" si="2"/>
        <v>45442</v>
      </c>
      <c r="N9" s="51" t="str">
        <f t="shared" si="1"/>
        <v>07:45</v>
      </c>
      <c r="O9" s="53">
        <f t="shared" si="3"/>
        <v>2.8309741881765195E-2</v>
      </c>
      <c r="P9" s="53"/>
      <c r="R9" s="48">
        <f>SUM(R5:R8)</f>
        <v>9100</v>
      </c>
      <c r="S9" s="48">
        <f>SUM(S5:S8)</f>
        <v>350</v>
      </c>
    </row>
    <row r="10" spans="1:20" x14ac:dyDescent="0.25">
      <c r="B10" s="2">
        <v>25</v>
      </c>
      <c r="C10" s="2">
        <v>1668</v>
      </c>
      <c r="D10" s="7" t="s">
        <v>3421</v>
      </c>
      <c r="E10" s="7" t="s">
        <v>3480</v>
      </c>
      <c r="F10" s="7" t="s">
        <v>4211</v>
      </c>
      <c r="G10" s="7">
        <v>964800</v>
      </c>
      <c r="H10" s="2">
        <v>117</v>
      </c>
      <c r="I10" s="7" t="s">
        <v>4237</v>
      </c>
      <c r="J10" s="7" t="s">
        <v>4178</v>
      </c>
      <c r="K10" s="2">
        <v>499</v>
      </c>
      <c r="L10" s="51" t="str">
        <f t="shared" si="0"/>
        <v>2024-05-29</v>
      </c>
      <c r="M10" s="52">
        <f t="shared" si="2"/>
        <v>45441</v>
      </c>
      <c r="N10" s="51" t="str">
        <f t="shared" si="1"/>
        <v>07:21</v>
      </c>
      <c r="O10" s="53">
        <f t="shared" si="3"/>
        <v>2.3932421227197348E-3</v>
      </c>
      <c r="P10" s="53"/>
      <c r="Q10" s="49" t="s">
        <v>4469</v>
      </c>
      <c r="R10" s="49">
        <f>SUM(G2:G23)</f>
        <v>4098483</v>
      </c>
      <c r="S10" s="49">
        <f>R10/S2</f>
        <v>157633.96153846153</v>
      </c>
    </row>
    <row r="11" spans="1:20" x14ac:dyDescent="0.25">
      <c r="B11" s="2">
        <v>17</v>
      </c>
      <c r="C11" s="2">
        <v>1541</v>
      </c>
      <c r="D11" s="7" t="s">
        <v>3421</v>
      </c>
      <c r="E11" s="7" t="s">
        <v>3480</v>
      </c>
      <c r="F11" s="7" t="s">
        <v>4212</v>
      </c>
      <c r="G11" s="7">
        <v>973400</v>
      </c>
      <c r="H11" s="2">
        <v>182</v>
      </c>
      <c r="I11" s="7" t="s">
        <v>4238</v>
      </c>
      <c r="J11" s="7" t="s">
        <v>4179</v>
      </c>
      <c r="K11" s="2">
        <v>463</v>
      </c>
      <c r="L11" s="51" t="str">
        <f t="shared" si="0"/>
        <v>2024-05-29</v>
      </c>
      <c r="M11" s="52">
        <f t="shared" si="2"/>
        <v>45441</v>
      </c>
      <c r="N11" s="51" t="str">
        <f t="shared" si="1"/>
        <v>06:39</v>
      </c>
      <c r="O11" s="53">
        <f t="shared" si="3"/>
        <v>2.2632011506061229E-3</v>
      </c>
      <c r="P11" s="53"/>
    </row>
    <row r="12" spans="1:20" x14ac:dyDescent="0.25">
      <c r="B12" s="2">
        <v>0</v>
      </c>
      <c r="C12" s="2">
        <v>17</v>
      </c>
      <c r="D12" s="7" t="s">
        <v>3421</v>
      </c>
      <c r="E12" s="7" t="s">
        <v>3480</v>
      </c>
      <c r="F12" s="7" t="s">
        <v>4213</v>
      </c>
      <c r="G12" s="7">
        <v>900</v>
      </c>
      <c r="H12" s="2">
        <v>6</v>
      </c>
      <c r="I12" s="7" t="s">
        <v>4239</v>
      </c>
      <c r="J12" s="7" t="s">
        <v>4180</v>
      </c>
      <c r="K12" s="2">
        <v>5</v>
      </c>
      <c r="L12" s="51" t="str">
        <f t="shared" si="0"/>
        <v>2024-05-28</v>
      </c>
      <c r="M12" s="52">
        <f t="shared" si="2"/>
        <v>45440</v>
      </c>
      <c r="N12" s="51" t="str">
        <f t="shared" si="1"/>
        <v>09:29</v>
      </c>
      <c r="O12" s="53">
        <f t="shared" si="3"/>
        <v>3.111111111111111E-2</v>
      </c>
      <c r="P12" s="53"/>
    </row>
    <row r="13" spans="1:20" x14ac:dyDescent="0.25">
      <c r="B13" s="2">
        <v>20</v>
      </c>
      <c r="C13" s="2">
        <v>913</v>
      </c>
      <c r="D13" s="7" t="s">
        <v>3421</v>
      </c>
      <c r="E13" s="7" t="s">
        <v>3480</v>
      </c>
      <c r="F13" s="7" t="s">
        <v>4214</v>
      </c>
      <c r="G13" s="7">
        <v>1100000</v>
      </c>
      <c r="H13" s="2">
        <v>43</v>
      </c>
      <c r="I13" s="7" t="s">
        <v>4240</v>
      </c>
      <c r="J13" s="7" t="s">
        <v>4181</v>
      </c>
      <c r="K13" s="2">
        <v>182</v>
      </c>
      <c r="L13" s="51" t="str">
        <f t="shared" si="0"/>
        <v>2024-05-27</v>
      </c>
      <c r="M13" s="52">
        <f t="shared" si="2"/>
        <v>45439</v>
      </c>
      <c r="N13" s="51" t="str">
        <f t="shared" si="1"/>
        <v>13:59</v>
      </c>
      <c r="O13" s="53">
        <f t="shared" si="3"/>
        <v>1.0527272727272727E-3</v>
      </c>
      <c r="P13" s="53"/>
    </row>
    <row r="14" spans="1:20" x14ac:dyDescent="0.25">
      <c r="B14" s="2">
        <v>6</v>
      </c>
      <c r="C14" s="2">
        <v>1103</v>
      </c>
      <c r="D14" s="7" t="s">
        <v>3421</v>
      </c>
      <c r="E14" s="7" t="s">
        <v>3480</v>
      </c>
      <c r="F14" s="7" t="s">
        <v>4215</v>
      </c>
      <c r="G14" s="7">
        <v>900600</v>
      </c>
      <c r="H14" s="2">
        <v>62</v>
      </c>
      <c r="I14" s="7" t="s">
        <v>4241</v>
      </c>
      <c r="J14" s="7" t="s">
        <v>4182</v>
      </c>
      <c r="K14" s="2">
        <v>298</v>
      </c>
      <c r="L14" s="51" t="str">
        <f t="shared" si="0"/>
        <v>2024-05-27</v>
      </c>
      <c r="M14" s="52">
        <f t="shared" si="2"/>
        <v>45439</v>
      </c>
      <c r="N14" s="51" t="str">
        <f t="shared" si="1"/>
        <v>13:49</v>
      </c>
      <c r="O14" s="53">
        <f t="shared" si="3"/>
        <v>1.6311347990228737E-3</v>
      </c>
      <c r="P14" s="53"/>
    </row>
    <row r="15" spans="1:20" x14ac:dyDescent="0.25">
      <c r="B15" s="2">
        <v>6</v>
      </c>
      <c r="C15" s="2">
        <v>45</v>
      </c>
      <c r="D15" s="7" t="s">
        <v>3421</v>
      </c>
      <c r="E15" s="7" t="s">
        <v>3480</v>
      </c>
      <c r="F15" s="7" t="s">
        <v>4216</v>
      </c>
      <c r="G15" s="7">
        <v>1257</v>
      </c>
      <c r="H15" s="2">
        <v>6</v>
      </c>
      <c r="I15" s="7" t="s">
        <v>4242</v>
      </c>
      <c r="J15" s="7" t="s">
        <v>4183</v>
      </c>
      <c r="K15" s="2">
        <v>6</v>
      </c>
      <c r="L15" s="51" t="str">
        <f t="shared" si="0"/>
        <v>2024-05-24</v>
      </c>
      <c r="M15" s="52">
        <f t="shared" si="2"/>
        <v>45436</v>
      </c>
      <c r="N15" s="51" t="str">
        <f t="shared" si="1"/>
        <v>07:25</v>
      </c>
      <c r="O15" s="53">
        <f t="shared" si="3"/>
        <v>5.0119331742243436E-2</v>
      </c>
      <c r="P15" s="53"/>
    </row>
    <row r="16" spans="1:20" x14ac:dyDescent="0.25">
      <c r="B16" s="2">
        <v>0</v>
      </c>
      <c r="C16" s="2">
        <v>11</v>
      </c>
      <c r="D16" s="7" t="s">
        <v>3421</v>
      </c>
      <c r="E16" s="7" t="s">
        <v>3480</v>
      </c>
      <c r="F16" s="7" t="s">
        <v>4217</v>
      </c>
      <c r="G16" s="7">
        <v>835</v>
      </c>
      <c r="H16" s="2">
        <v>0</v>
      </c>
      <c r="I16" s="7" t="s">
        <v>4243</v>
      </c>
      <c r="J16" s="7" t="s">
        <v>4184</v>
      </c>
      <c r="K16" s="2">
        <v>2</v>
      </c>
      <c r="L16" s="51" t="str">
        <f t="shared" si="0"/>
        <v>2024-05-22</v>
      </c>
      <c r="M16" s="52">
        <f t="shared" si="2"/>
        <v>45434</v>
      </c>
      <c r="N16" s="51" t="str">
        <f t="shared" si="1"/>
        <v>14:46</v>
      </c>
      <c r="O16" s="53">
        <f t="shared" si="3"/>
        <v>1.5568862275449102E-2</v>
      </c>
      <c r="P16" s="53"/>
    </row>
    <row r="17" spans="2:16" x14ac:dyDescent="0.25">
      <c r="B17" s="2">
        <v>0</v>
      </c>
      <c r="C17" s="2">
        <v>84</v>
      </c>
      <c r="D17" s="7" t="s">
        <v>3421</v>
      </c>
      <c r="E17" s="7" t="s">
        <v>3480</v>
      </c>
      <c r="F17" s="7" t="s">
        <v>4218</v>
      </c>
      <c r="G17" s="7">
        <v>1168</v>
      </c>
      <c r="H17" s="2">
        <v>4</v>
      </c>
      <c r="I17" s="7" t="s">
        <v>4244</v>
      </c>
      <c r="J17" s="7" t="s">
        <v>4185</v>
      </c>
      <c r="K17" s="2">
        <v>7</v>
      </c>
      <c r="L17" s="51" t="str">
        <f t="shared" si="0"/>
        <v>2024-05-21</v>
      </c>
      <c r="M17" s="52">
        <f t="shared" si="2"/>
        <v>45433</v>
      </c>
      <c r="N17" s="51" t="str">
        <f t="shared" si="1"/>
        <v>16:21</v>
      </c>
      <c r="O17" s="53">
        <f t="shared" si="3"/>
        <v>8.133561643835617E-2</v>
      </c>
      <c r="P17" s="53"/>
    </row>
    <row r="18" spans="2:16" x14ac:dyDescent="0.25">
      <c r="B18" s="2">
        <v>0</v>
      </c>
      <c r="C18" s="2">
        <v>21</v>
      </c>
      <c r="D18" s="7" t="s">
        <v>13</v>
      </c>
      <c r="E18" s="7" t="s">
        <v>4198</v>
      </c>
      <c r="F18" s="7" t="s">
        <v>4219</v>
      </c>
      <c r="G18" s="7">
        <v>1277</v>
      </c>
      <c r="H18" s="2">
        <v>3</v>
      </c>
      <c r="I18" s="7" t="s">
        <v>4245</v>
      </c>
      <c r="J18" s="7" t="s">
        <v>4186</v>
      </c>
      <c r="K18" s="2">
        <v>4</v>
      </c>
      <c r="L18" s="51" t="str">
        <f t="shared" si="0"/>
        <v>2024-05-20</v>
      </c>
      <c r="M18" s="52">
        <f t="shared" si="2"/>
        <v>45432</v>
      </c>
      <c r="N18" s="51" t="str">
        <f t="shared" si="1"/>
        <v>13:53</v>
      </c>
      <c r="O18" s="53">
        <f t="shared" si="3"/>
        <v>2.1926389976507438E-2</v>
      </c>
      <c r="P18" s="53"/>
    </row>
    <row r="19" spans="2:16" x14ac:dyDescent="0.25">
      <c r="B19" s="2">
        <v>0</v>
      </c>
      <c r="C19" s="2">
        <v>3</v>
      </c>
      <c r="D19" s="7" t="s">
        <v>3421</v>
      </c>
      <c r="E19" s="7" t="s">
        <v>3472</v>
      </c>
      <c r="F19" s="7" t="s">
        <v>4220</v>
      </c>
      <c r="G19" s="7">
        <v>420</v>
      </c>
      <c r="H19" s="2">
        <v>2</v>
      </c>
      <c r="I19" s="7" t="s">
        <v>4246</v>
      </c>
      <c r="J19" s="7" t="s">
        <v>4187</v>
      </c>
      <c r="K19" s="2">
        <v>1</v>
      </c>
      <c r="L19" s="51" t="str">
        <f t="shared" si="0"/>
        <v>2024-05-17</v>
      </c>
      <c r="M19" s="52">
        <f t="shared" si="2"/>
        <v>45429</v>
      </c>
      <c r="N19" s="51" t="str">
        <f t="shared" si="1"/>
        <v>13:29</v>
      </c>
      <c r="O19" s="53">
        <f t="shared" si="3"/>
        <v>1.4285714285714285E-2</v>
      </c>
      <c r="P19" s="53"/>
    </row>
    <row r="20" spans="2:16" x14ac:dyDescent="0.25">
      <c r="B20" s="2">
        <v>0</v>
      </c>
      <c r="C20" s="2">
        <v>7</v>
      </c>
      <c r="D20" s="7" t="s">
        <v>3421</v>
      </c>
      <c r="E20" s="7" t="s">
        <v>3480</v>
      </c>
      <c r="F20" s="7" t="s">
        <v>4221</v>
      </c>
      <c r="G20" s="7">
        <v>311</v>
      </c>
      <c r="H20" s="2">
        <v>4</v>
      </c>
      <c r="I20" s="7" t="s">
        <v>4247</v>
      </c>
      <c r="J20" s="7" t="s">
        <v>4188</v>
      </c>
      <c r="K20" s="2">
        <v>1</v>
      </c>
      <c r="L20" s="51" t="str">
        <f t="shared" si="0"/>
        <v>2024-05-16</v>
      </c>
      <c r="M20" s="52">
        <f t="shared" si="2"/>
        <v>45428</v>
      </c>
      <c r="N20" s="51" t="str">
        <f t="shared" si="1"/>
        <v>17:35</v>
      </c>
      <c r="O20" s="53">
        <f t="shared" si="3"/>
        <v>3.8585209003215437E-2</v>
      </c>
      <c r="P20" s="53"/>
    </row>
    <row r="21" spans="2:16" x14ac:dyDescent="0.25">
      <c r="B21" s="2">
        <v>0</v>
      </c>
      <c r="C21" s="2">
        <v>7</v>
      </c>
      <c r="D21" s="7" t="s">
        <v>3421</v>
      </c>
      <c r="E21" s="7" t="s">
        <v>4199</v>
      </c>
      <c r="F21" s="7" t="s">
        <v>4222</v>
      </c>
      <c r="G21" s="7">
        <v>944</v>
      </c>
      <c r="H21" s="2">
        <v>1</v>
      </c>
      <c r="I21" s="7" t="s">
        <v>4248</v>
      </c>
      <c r="J21" s="7" t="s">
        <v>4189</v>
      </c>
      <c r="K21" s="2">
        <v>1</v>
      </c>
      <c r="L21" s="51" t="str">
        <f t="shared" si="0"/>
        <v>2024-05-15</v>
      </c>
      <c r="M21" s="52">
        <f t="shared" si="2"/>
        <v>45427</v>
      </c>
      <c r="N21" s="51" t="str">
        <f t="shared" si="1"/>
        <v>14:59</v>
      </c>
      <c r="O21" s="53">
        <f t="shared" si="3"/>
        <v>9.5338983050847464E-3</v>
      </c>
      <c r="P21" s="53"/>
    </row>
    <row r="22" spans="2:16" x14ac:dyDescent="0.25">
      <c r="B22" s="2">
        <v>0</v>
      </c>
      <c r="C22" s="2">
        <v>10</v>
      </c>
      <c r="D22" s="7" t="s">
        <v>3421</v>
      </c>
      <c r="E22" s="7" t="s">
        <v>3480</v>
      </c>
      <c r="F22" s="7" t="s">
        <v>4223</v>
      </c>
      <c r="G22" s="7">
        <v>1059</v>
      </c>
      <c r="H22" s="2">
        <v>6</v>
      </c>
      <c r="I22" s="7" t="s">
        <v>4249</v>
      </c>
      <c r="J22" s="7" t="s">
        <v>4190</v>
      </c>
      <c r="K22" s="2">
        <v>5</v>
      </c>
      <c r="L22" s="51" t="str">
        <f t="shared" si="0"/>
        <v>2024-05-14</v>
      </c>
      <c r="M22" s="52">
        <f t="shared" si="2"/>
        <v>45426</v>
      </c>
      <c r="N22" s="51" t="str">
        <f t="shared" si="1"/>
        <v>14:30</v>
      </c>
      <c r="O22" s="53">
        <f t="shared" si="3"/>
        <v>1.9830028328611898E-2</v>
      </c>
      <c r="P22" s="53"/>
    </row>
    <row r="23" spans="2:16" x14ac:dyDescent="0.25">
      <c r="B23" s="2">
        <v>0</v>
      </c>
      <c r="C23" s="2">
        <v>3</v>
      </c>
      <c r="D23" s="7" t="s">
        <v>3421</v>
      </c>
      <c r="E23" s="7" t="s">
        <v>3480</v>
      </c>
      <c r="F23" s="7" t="s">
        <v>4224</v>
      </c>
      <c r="G23" s="7">
        <v>283</v>
      </c>
      <c r="H23" s="2">
        <v>0</v>
      </c>
      <c r="I23" s="7" t="s">
        <v>4250</v>
      </c>
      <c r="J23" s="7" t="s">
        <v>4191</v>
      </c>
      <c r="K23" s="2">
        <v>0</v>
      </c>
      <c r="L23" s="51" t="str">
        <f t="shared" si="0"/>
        <v>2024-05-10</v>
      </c>
      <c r="M23" s="52">
        <f t="shared" si="2"/>
        <v>45422</v>
      </c>
      <c r="N23" s="51" t="str">
        <f t="shared" si="1"/>
        <v>14:05</v>
      </c>
      <c r="O23" s="53">
        <f t="shared" si="3"/>
        <v>1.0600706713780919E-2</v>
      </c>
      <c r="P23" s="53"/>
    </row>
    <row r="24" spans="2:16" x14ac:dyDescent="0.25">
      <c r="B24" s="2">
        <v>2</v>
      </c>
      <c r="C24" s="2">
        <v>28</v>
      </c>
      <c r="D24" s="7" t="s">
        <v>3421</v>
      </c>
      <c r="E24" s="7" t="s">
        <v>4200</v>
      </c>
      <c r="F24" s="7" t="s">
        <v>4225</v>
      </c>
      <c r="G24" s="7">
        <v>1672</v>
      </c>
      <c r="H24" s="2">
        <v>11</v>
      </c>
      <c r="I24" s="7" t="s">
        <v>4251</v>
      </c>
      <c r="J24" s="7" t="s">
        <v>4192</v>
      </c>
      <c r="K24" s="2">
        <v>2</v>
      </c>
      <c r="L24" s="51" t="str">
        <f t="shared" ref="L24:L87" si="4">LEFT(J24,10)</f>
        <v>2024-05-09</v>
      </c>
      <c r="M24" s="52">
        <f t="shared" si="2"/>
        <v>45421</v>
      </c>
      <c r="N24" s="51" t="str">
        <f t="shared" ref="N24:N27" si="5">MID(J24,12,5)</f>
        <v>16:49</v>
      </c>
      <c r="O24" s="53">
        <f t="shared" si="3"/>
        <v>2.5717703349282296E-2</v>
      </c>
    </row>
    <row r="25" spans="2:16" x14ac:dyDescent="0.25">
      <c r="B25" s="2">
        <v>2</v>
      </c>
      <c r="C25" s="2">
        <v>27</v>
      </c>
      <c r="D25" s="7" t="s">
        <v>3421</v>
      </c>
      <c r="E25" s="7" t="s">
        <v>4201</v>
      </c>
      <c r="F25" s="7" t="s">
        <v>4226</v>
      </c>
      <c r="G25" s="7">
        <v>689</v>
      </c>
      <c r="H25" s="2">
        <v>7</v>
      </c>
      <c r="I25" s="7" t="s">
        <v>4252</v>
      </c>
      <c r="J25" s="7" t="s">
        <v>4193</v>
      </c>
      <c r="K25" s="2">
        <v>4</v>
      </c>
      <c r="L25" s="51" t="str">
        <f t="shared" si="4"/>
        <v>2024-05-08</v>
      </c>
      <c r="M25" s="52">
        <f t="shared" si="2"/>
        <v>45420</v>
      </c>
      <c r="N25" s="51" t="str">
        <f t="shared" si="5"/>
        <v>14:11</v>
      </c>
      <c r="O25" s="53">
        <f t="shared" si="3"/>
        <v>5.8055152394775038E-2</v>
      </c>
    </row>
    <row r="26" spans="2:16" x14ac:dyDescent="0.25">
      <c r="B26" s="2">
        <v>0</v>
      </c>
      <c r="C26" s="2">
        <v>6</v>
      </c>
      <c r="D26" s="7" t="s">
        <v>3421</v>
      </c>
      <c r="E26" s="7" t="s">
        <v>3480</v>
      </c>
      <c r="F26" s="7" t="s">
        <v>4227</v>
      </c>
      <c r="G26" s="7">
        <v>478</v>
      </c>
      <c r="H26" s="2">
        <v>10</v>
      </c>
      <c r="I26" s="7" t="s">
        <v>4253</v>
      </c>
      <c r="J26" s="7" t="s">
        <v>4194</v>
      </c>
      <c r="K26" s="2">
        <v>1</v>
      </c>
      <c r="L26" s="51" t="str">
        <f t="shared" si="4"/>
        <v>2024-05-07</v>
      </c>
      <c r="M26" s="52">
        <f t="shared" si="2"/>
        <v>45419</v>
      </c>
      <c r="N26" s="51" t="str">
        <f t="shared" si="5"/>
        <v>14:34</v>
      </c>
      <c r="O26" s="53">
        <f t="shared" si="3"/>
        <v>3.5564853556485358E-2</v>
      </c>
    </row>
    <row r="27" spans="2:16" x14ac:dyDescent="0.25">
      <c r="B27" s="2">
        <v>0</v>
      </c>
      <c r="C27" s="2">
        <v>85</v>
      </c>
      <c r="D27" s="7" t="s">
        <v>13</v>
      </c>
      <c r="E27" s="7" t="s">
        <v>4202</v>
      </c>
      <c r="F27" s="7" t="s">
        <v>4228</v>
      </c>
      <c r="G27" s="7">
        <v>2567</v>
      </c>
      <c r="H27" s="2">
        <v>10</v>
      </c>
      <c r="I27" s="7" t="s">
        <v>4254</v>
      </c>
      <c r="J27" s="7" t="s">
        <v>4195</v>
      </c>
      <c r="K27" s="2">
        <v>4</v>
      </c>
      <c r="L27" s="51" t="str">
        <f t="shared" si="4"/>
        <v>2024-05-06</v>
      </c>
      <c r="M27" s="52">
        <f t="shared" si="2"/>
        <v>45418</v>
      </c>
      <c r="N27" s="51" t="str">
        <f t="shared" si="5"/>
        <v>14:00</v>
      </c>
      <c r="O27" s="53">
        <f t="shared" si="3"/>
        <v>3.856641994546163E-2</v>
      </c>
    </row>
    <row r="28" spans="2:16" x14ac:dyDescent="0.25">
      <c r="L28" s="51" t="str">
        <f t="shared" si="4"/>
        <v/>
      </c>
      <c r="M28" s="52"/>
      <c r="N28" s="51"/>
      <c r="O28" s="53"/>
    </row>
    <row r="29" spans="2:16" x14ac:dyDescent="0.25">
      <c r="L29" s="51" t="str">
        <f t="shared" si="4"/>
        <v/>
      </c>
      <c r="M29" s="52"/>
      <c r="N29" s="51"/>
      <c r="O29" s="53"/>
    </row>
    <row r="30" spans="2:16" x14ac:dyDescent="0.25">
      <c r="L30" s="51" t="str">
        <f t="shared" si="4"/>
        <v/>
      </c>
      <c r="M30" s="52"/>
      <c r="N30" s="51"/>
      <c r="O30" s="53"/>
    </row>
    <row r="31" spans="2:16" x14ac:dyDescent="0.25">
      <c r="L31" s="51" t="str">
        <f t="shared" si="4"/>
        <v/>
      </c>
      <c r="M31" s="52"/>
      <c r="N31" s="51"/>
      <c r="O31" s="53"/>
    </row>
    <row r="32" spans="2:16" x14ac:dyDescent="0.25">
      <c r="L32" s="51" t="str">
        <f t="shared" si="4"/>
        <v/>
      </c>
      <c r="M32" s="52"/>
      <c r="N32" s="51"/>
      <c r="O32" s="53"/>
    </row>
    <row r="33" spans="12:15" x14ac:dyDescent="0.25">
      <c r="L33" s="51" t="str">
        <f t="shared" si="4"/>
        <v/>
      </c>
      <c r="M33" s="52"/>
      <c r="N33" s="51"/>
      <c r="O33" s="53"/>
    </row>
    <row r="34" spans="12:15" x14ac:dyDescent="0.25">
      <c r="L34" s="51" t="str">
        <f t="shared" si="4"/>
        <v/>
      </c>
      <c r="M34" s="52"/>
      <c r="N34" s="51"/>
      <c r="O34" s="53"/>
    </row>
    <row r="35" spans="12:15" x14ac:dyDescent="0.25">
      <c r="L35" s="51" t="str">
        <f t="shared" si="4"/>
        <v/>
      </c>
      <c r="M35" s="52"/>
      <c r="N35" s="51"/>
      <c r="O35" s="53"/>
    </row>
    <row r="36" spans="12:15" x14ac:dyDescent="0.25">
      <c r="L36" s="51" t="str">
        <f t="shared" si="4"/>
        <v/>
      </c>
      <c r="M36" s="52"/>
      <c r="N36" s="51"/>
      <c r="O36" s="53"/>
    </row>
    <row r="37" spans="12:15" x14ac:dyDescent="0.25">
      <c r="L37" s="51" t="str">
        <f t="shared" si="4"/>
        <v/>
      </c>
      <c r="M37" s="52"/>
      <c r="N37" s="51"/>
      <c r="O37" s="53"/>
    </row>
    <row r="38" spans="12:15" x14ac:dyDescent="0.25">
      <c r="L38" s="51" t="str">
        <f t="shared" si="4"/>
        <v/>
      </c>
      <c r="M38" s="52"/>
      <c r="N38" s="51"/>
      <c r="O38" s="53"/>
    </row>
    <row r="39" spans="12:15" x14ac:dyDescent="0.25">
      <c r="L39" s="51" t="str">
        <f t="shared" si="4"/>
        <v/>
      </c>
      <c r="M39" s="52"/>
      <c r="N39" s="51"/>
      <c r="O39" s="53"/>
    </row>
    <row r="40" spans="12:15" x14ac:dyDescent="0.25">
      <c r="L40" s="51" t="str">
        <f t="shared" si="4"/>
        <v/>
      </c>
      <c r="M40" s="52"/>
      <c r="N40" s="51"/>
      <c r="O40" s="53"/>
    </row>
    <row r="41" spans="12:15" x14ac:dyDescent="0.25">
      <c r="L41" s="51" t="str">
        <f t="shared" si="4"/>
        <v/>
      </c>
      <c r="M41" s="52"/>
      <c r="N41" s="51"/>
      <c r="O41" s="53"/>
    </row>
    <row r="42" spans="12:15" x14ac:dyDescent="0.25">
      <c r="L42" s="51" t="str">
        <f t="shared" si="4"/>
        <v/>
      </c>
      <c r="M42" s="52"/>
      <c r="N42" s="51"/>
      <c r="O42" s="53"/>
    </row>
    <row r="43" spans="12:15" x14ac:dyDescent="0.25">
      <c r="L43" s="51" t="str">
        <f t="shared" si="4"/>
        <v/>
      </c>
      <c r="M43" s="52"/>
      <c r="N43" s="51"/>
      <c r="O43" s="53"/>
    </row>
    <row r="44" spans="12:15" x14ac:dyDescent="0.25">
      <c r="L44" s="51" t="str">
        <f t="shared" si="4"/>
        <v/>
      </c>
      <c r="M44" s="52"/>
      <c r="N44" s="51"/>
      <c r="O44" s="53"/>
    </row>
    <row r="45" spans="12:15" x14ac:dyDescent="0.25">
      <c r="L45" s="51" t="str">
        <f t="shared" si="4"/>
        <v/>
      </c>
      <c r="M45" s="52"/>
      <c r="N45" s="51"/>
      <c r="O45" s="53"/>
    </row>
    <row r="46" spans="12:15" x14ac:dyDescent="0.25">
      <c r="L46" s="51" t="str">
        <f t="shared" si="4"/>
        <v/>
      </c>
      <c r="M46" s="52"/>
      <c r="N46" s="51"/>
      <c r="O46" s="53"/>
    </row>
    <row r="47" spans="12:15" x14ac:dyDescent="0.25">
      <c r="L47" s="51" t="str">
        <f t="shared" si="4"/>
        <v/>
      </c>
      <c r="M47" s="52"/>
      <c r="N47" s="51"/>
      <c r="O47" s="53"/>
    </row>
    <row r="48" spans="12:15" x14ac:dyDescent="0.25">
      <c r="L48" s="51" t="str">
        <f t="shared" si="4"/>
        <v/>
      </c>
      <c r="M48" s="52"/>
      <c r="N48" s="51"/>
      <c r="O48" s="53"/>
    </row>
    <row r="49" spans="12:15" x14ac:dyDescent="0.25">
      <c r="L49" s="51" t="str">
        <f t="shared" si="4"/>
        <v/>
      </c>
      <c r="M49" s="52"/>
      <c r="N49" s="51"/>
      <c r="O49" s="53"/>
    </row>
    <row r="50" spans="12:15" x14ac:dyDescent="0.25">
      <c r="L50" s="51" t="str">
        <f t="shared" si="4"/>
        <v/>
      </c>
      <c r="M50" s="52"/>
      <c r="N50" s="51"/>
      <c r="O50" s="53"/>
    </row>
    <row r="51" spans="12:15" x14ac:dyDescent="0.25">
      <c r="L51" s="51" t="str">
        <f t="shared" si="4"/>
        <v/>
      </c>
      <c r="M51" s="52"/>
      <c r="N51" s="51"/>
      <c r="O51" s="53"/>
    </row>
    <row r="52" spans="12:15" x14ac:dyDescent="0.25">
      <c r="L52" s="51" t="str">
        <f t="shared" si="4"/>
        <v/>
      </c>
      <c r="M52" s="52"/>
      <c r="N52" s="51"/>
      <c r="O52" s="53"/>
    </row>
    <row r="53" spans="12:15" x14ac:dyDescent="0.25">
      <c r="L53" s="51" t="str">
        <f t="shared" si="4"/>
        <v/>
      </c>
      <c r="M53" s="52"/>
      <c r="N53" s="51"/>
      <c r="O53" s="53"/>
    </row>
    <row r="54" spans="12:15" x14ac:dyDescent="0.25">
      <c r="L54" s="51" t="str">
        <f t="shared" si="4"/>
        <v/>
      </c>
      <c r="M54" s="52"/>
      <c r="N54" s="51"/>
      <c r="O54" s="53"/>
    </row>
    <row r="55" spans="12:15" x14ac:dyDescent="0.25">
      <c r="L55" s="51" t="str">
        <f t="shared" si="4"/>
        <v/>
      </c>
      <c r="M55" s="52"/>
      <c r="N55" s="51"/>
      <c r="O55" s="53"/>
    </row>
    <row r="56" spans="12:15" x14ac:dyDescent="0.25">
      <c r="L56" s="51" t="str">
        <f t="shared" si="4"/>
        <v/>
      </c>
      <c r="M56" s="52"/>
      <c r="N56" s="51"/>
      <c r="O56" s="53"/>
    </row>
    <row r="57" spans="12:15" x14ac:dyDescent="0.25">
      <c r="L57" s="51" t="str">
        <f t="shared" si="4"/>
        <v/>
      </c>
      <c r="M57" s="52"/>
      <c r="N57" s="51"/>
      <c r="O57" s="53"/>
    </row>
    <row r="58" spans="12:15" x14ac:dyDescent="0.25">
      <c r="L58" s="51" t="str">
        <f t="shared" si="4"/>
        <v/>
      </c>
      <c r="M58" s="52"/>
      <c r="N58" s="51"/>
      <c r="O58" s="53"/>
    </row>
    <row r="59" spans="12:15" x14ac:dyDescent="0.25">
      <c r="L59" s="51" t="str">
        <f t="shared" si="4"/>
        <v/>
      </c>
      <c r="M59" s="52"/>
      <c r="N59" s="51"/>
      <c r="O59" s="53"/>
    </row>
    <row r="60" spans="12:15" x14ac:dyDescent="0.25">
      <c r="L60" s="51" t="str">
        <f t="shared" si="4"/>
        <v/>
      </c>
      <c r="M60" s="52"/>
      <c r="N60" s="51"/>
      <c r="O60" s="53"/>
    </row>
    <row r="61" spans="12:15" x14ac:dyDescent="0.25">
      <c r="L61" s="51" t="str">
        <f t="shared" si="4"/>
        <v/>
      </c>
      <c r="M61" s="52"/>
      <c r="N61" s="51"/>
      <c r="O61" s="53"/>
    </row>
    <row r="62" spans="12:15" x14ac:dyDescent="0.25">
      <c r="L62" s="51" t="str">
        <f t="shared" si="4"/>
        <v/>
      </c>
      <c r="M62" s="52"/>
      <c r="N62" s="51"/>
      <c r="O62" s="53"/>
    </row>
    <row r="63" spans="12:15" x14ac:dyDescent="0.25">
      <c r="L63" s="51" t="str">
        <f t="shared" si="4"/>
        <v/>
      </c>
      <c r="M63" s="52"/>
      <c r="N63" s="51"/>
      <c r="O63" s="53"/>
    </row>
    <row r="64" spans="12:15" x14ac:dyDescent="0.25">
      <c r="L64" s="51" t="str">
        <f t="shared" si="4"/>
        <v/>
      </c>
      <c r="M64" s="52"/>
      <c r="N64" s="51"/>
      <c r="O64" s="53"/>
    </row>
    <row r="65" spans="12:15" x14ac:dyDescent="0.25">
      <c r="L65" s="51" t="str">
        <f t="shared" si="4"/>
        <v/>
      </c>
      <c r="M65" s="52"/>
      <c r="N65" s="51"/>
      <c r="O65" s="53"/>
    </row>
    <row r="66" spans="12:15" x14ac:dyDescent="0.25">
      <c r="L66" s="51" t="str">
        <f t="shared" si="4"/>
        <v/>
      </c>
      <c r="M66" s="52"/>
      <c r="N66" s="51"/>
      <c r="O66" s="53"/>
    </row>
    <row r="67" spans="12:15" x14ac:dyDescent="0.25">
      <c r="L67" s="51" t="str">
        <f t="shared" si="4"/>
        <v/>
      </c>
      <c r="M67" s="52"/>
      <c r="N67" s="51"/>
      <c r="O67" s="53"/>
    </row>
    <row r="68" spans="12:15" x14ac:dyDescent="0.25">
      <c r="L68" s="51" t="str">
        <f t="shared" si="4"/>
        <v/>
      </c>
      <c r="M68" s="52"/>
      <c r="N68" s="51"/>
      <c r="O68" s="53"/>
    </row>
    <row r="69" spans="12:15" x14ac:dyDescent="0.25">
      <c r="L69" s="51" t="str">
        <f t="shared" si="4"/>
        <v/>
      </c>
      <c r="M69" s="52"/>
      <c r="N69" s="51"/>
      <c r="O69" s="53"/>
    </row>
    <row r="70" spans="12:15" x14ac:dyDescent="0.25">
      <c r="L70" s="51" t="str">
        <f t="shared" si="4"/>
        <v/>
      </c>
      <c r="M70" s="52"/>
      <c r="N70" s="51"/>
      <c r="O70" s="53"/>
    </row>
    <row r="71" spans="12:15" x14ac:dyDescent="0.25">
      <c r="L71" s="51" t="str">
        <f t="shared" si="4"/>
        <v/>
      </c>
      <c r="M71" s="52"/>
      <c r="N71" s="51"/>
      <c r="O71" s="53"/>
    </row>
    <row r="72" spans="12:15" x14ac:dyDescent="0.25">
      <c r="L72" s="51" t="str">
        <f t="shared" si="4"/>
        <v/>
      </c>
      <c r="M72" s="52"/>
      <c r="N72" s="51"/>
      <c r="O72" s="53"/>
    </row>
    <row r="73" spans="12:15" x14ac:dyDescent="0.25">
      <c r="L73" s="51" t="str">
        <f t="shared" si="4"/>
        <v/>
      </c>
      <c r="M73" s="52"/>
      <c r="N73" s="51"/>
      <c r="O73" s="53"/>
    </row>
    <row r="74" spans="12:15" x14ac:dyDescent="0.25">
      <c r="L74" s="51" t="str">
        <f t="shared" si="4"/>
        <v/>
      </c>
      <c r="M74" s="52"/>
      <c r="N74" s="51"/>
      <c r="O74" s="53"/>
    </row>
    <row r="75" spans="12:15" x14ac:dyDescent="0.25">
      <c r="L75" s="51" t="str">
        <f t="shared" si="4"/>
        <v/>
      </c>
      <c r="M75" s="52"/>
      <c r="N75" s="51"/>
      <c r="O75" s="53"/>
    </row>
    <row r="76" spans="12:15" x14ac:dyDescent="0.25">
      <c r="L76" s="51" t="str">
        <f t="shared" si="4"/>
        <v/>
      </c>
      <c r="M76" s="52"/>
      <c r="N76" s="51"/>
      <c r="O76" s="53"/>
    </row>
    <row r="77" spans="12:15" x14ac:dyDescent="0.25">
      <c r="L77" s="51" t="str">
        <f t="shared" si="4"/>
        <v/>
      </c>
      <c r="M77" s="52"/>
      <c r="N77" s="51"/>
      <c r="O77" s="53"/>
    </row>
    <row r="78" spans="12:15" x14ac:dyDescent="0.25">
      <c r="L78" s="51" t="str">
        <f t="shared" si="4"/>
        <v/>
      </c>
      <c r="M78" s="52"/>
      <c r="N78" s="51"/>
      <c r="O78" s="53"/>
    </row>
    <row r="79" spans="12:15" x14ac:dyDescent="0.25">
      <c r="L79" s="51" t="str">
        <f t="shared" si="4"/>
        <v/>
      </c>
      <c r="M79" s="52"/>
      <c r="N79" s="51"/>
      <c r="O79" s="53"/>
    </row>
    <row r="80" spans="12:15" x14ac:dyDescent="0.25">
      <c r="L80" s="51" t="str">
        <f t="shared" si="4"/>
        <v/>
      </c>
      <c r="M80" s="52"/>
      <c r="N80" s="51"/>
      <c r="O80" s="53"/>
    </row>
    <row r="81" spans="12:15" x14ac:dyDescent="0.25">
      <c r="L81" s="51" t="str">
        <f t="shared" si="4"/>
        <v/>
      </c>
      <c r="M81" s="52"/>
      <c r="N81" s="51"/>
      <c r="O81" s="53"/>
    </row>
    <row r="82" spans="12:15" x14ac:dyDescent="0.25">
      <c r="L82" s="51" t="str">
        <f t="shared" si="4"/>
        <v/>
      </c>
      <c r="M82" s="52"/>
      <c r="N82" s="51"/>
      <c r="O82" s="53"/>
    </row>
    <row r="83" spans="12:15" x14ac:dyDescent="0.25">
      <c r="L83" s="51" t="str">
        <f t="shared" si="4"/>
        <v/>
      </c>
      <c r="M83" s="52"/>
      <c r="N83" s="51"/>
      <c r="O83" s="53"/>
    </row>
    <row r="84" spans="12:15" x14ac:dyDescent="0.25">
      <c r="L84" s="51" t="str">
        <f t="shared" si="4"/>
        <v/>
      </c>
      <c r="M84" s="52"/>
      <c r="N84" s="51"/>
      <c r="O84" s="53"/>
    </row>
    <row r="85" spans="12:15" x14ac:dyDescent="0.25">
      <c r="L85" s="51" t="str">
        <f t="shared" si="4"/>
        <v/>
      </c>
      <c r="M85" s="52"/>
      <c r="N85" s="51"/>
      <c r="O85" s="53"/>
    </row>
    <row r="86" spans="12:15" x14ac:dyDescent="0.25">
      <c r="L86" s="51" t="str">
        <f t="shared" si="4"/>
        <v/>
      </c>
      <c r="M86" s="52"/>
      <c r="N86" s="51"/>
      <c r="O86" s="53"/>
    </row>
    <row r="87" spans="12:15" x14ac:dyDescent="0.25">
      <c r="L87" s="51" t="str">
        <f t="shared" si="4"/>
        <v/>
      </c>
      <c r="M87" s="52"/>
      <c r="N87" s="51"/>
      <c r="O87" s="53"/>
    </row>
    <row r="88" spans="12:15" x14ac:dyDescent="0.25">
      <c r="L88" s="51" t="str">
        <f t="shared" ref="L88:L101" si="6">LEFT(J88,10)</f>
        <v/>
      </c>
      <c r="M88" s="52"/>
      <c r="N88" s="51"/>
      <c r="O88" s="53"/>
    </row>
    <row r="89" spans="12:15" x14ac:dyDescent="0.25">
      <c r="L89" s="51" t="str">
        <f t="shared" si="6"/>
        <v/>
      </c>
      <c r="M89" s="52"/>
      <c r="N89" s="51"/>
      <c r="O89" s="53"/>
    </row>
    <row r="90" spans="12:15" x14ac:dyDescent="0.25">
      <c r="L90" s="51" t="str">
        <f t="shared" si="6"/>
        <v/>
      </c>
      <c r="M90" s="52"/>
      <c r="N90" s="51"/>
      <c r="O90" s="53"/>
    </row>
    <row r="91" spans="12:15" x14ac:dyDescent="0.25">
      <c r="L91" s="51" t="str">
        <f t="shared" si="6"/>
        <v/>
      </c>
      <c r="M91" s="52"/>
      <c r="N91" s="51"/>
      <c r="O91" s="53"/>
    </row>
    <row r="92" spans="12:15" x14ac:dyDescent="0.25">
      <c r="L92" s="51" t="str">
        <f t="shared" si="6"/>
        <v/>
      </c>
      <c r="M92" s="52"/>
      <c r="N92" s="51"/>
      <c r="O92" s="53"/>
    </row>
    <row r="93" spans="12:15" x14ac:dyDescent="0.25">
      <c r="L93" s="51" t="str">
        <f t="shared" si="6"/>
        <v/>
      </c>
      <c r="M93" s="52"/>
      <c r="N93" s="51"/>
      <c r="O93" s="53"/>
    </row>
    <row r="94" spans="12:15" x14ac:dyDescent="0.25">
      <c r="L94" s="51" t="str">
        <f t="shared" si="6"/>
        <v/>
      </c>
      <c r="M94" s="52"/>
      <c r="N94" s="51"/>
      <c r="O94" s="53"/>
    </row>
    <row r="95" spans="12:15" x14ac:dyDescent="0.25">
      <c r="L95" s="51" t="str">
        <f t="shared" si="6"/>
        <v/>
      </c>
      <c r="M95" s="52"/>
      <c r="N95" s="51"/>
      <c r="O95" s="53"/>
    </row>
    <row r="96" spans="12:15" x14ac:dyDescent="0.25">
      <c r="L96" s="51" t="str">
        <f t="shared" si="6"/>
        <v/>
      </c>
      <c r="M96" s="52"/>
      <c r="N96" s="51"/>
      <c r="O96" s="53"/>
    </row>
    <row r="97" spans="12:15" x14ac:dyDescent="0.25">
      <c r="L97" s="51" t="str">
        <f t="shared" si="6"/>
        <v/>
      </c>
      <c r="M97" s="52"/>
      <c r="N97" s="51"/>
      <c r="O97" s="53"/>
    </row>
    <row r="98" spans="12:15" x14ac:dyDescent="0.25">
      <c r="L98" s="51" t="str">
        <f t="shared" si="6"/>
        <v/>
      </c>
      <c r="M98" s="52"/>
      <c r="N98" s="51"/>
      <c r="O98" s="53"/>
    </row>
    <row r="99" spans="12:15" x14ac:dyDescent="0.25">
      <c r="L99" s="51" t="str">
        <f t="shared" si="6"/>
        <v/>
      </c>
      <c r="M99" s="52"/>
      <c r="N99" s="51"/>
      <c r="O99" s="53"/>
    </row>
    <row r="100" spans="12:15" x14ac:dyDescent="0.25">
      <c r="L100" s="51" t="str">
        <f t="shared" si="6"/>
        <v/>
      </c>
      <c r="M100" s="52"/>
      <c r="N100" s="51"/>
      <c r="O100" s="53"/>
    </row>
    <row r="101" spans="12:15" x14ac:dyDescent="0.25">
      <c r="L101" s="51" t="str">
        <f t="shared" si="6"/>
        <v/>
      </c>
      <c r="M101" s="52"/>
      <c r="N101" s="51"/>
      <c r="O101" s="53"/>
    </row>
    <row r="102" spans="12:15" x14ac:dyDescent="0.25">
      <c r="M102" s="51"/>
      <c r="N102" s="52"/>
      <c r="O102" s="51"/>
    </row>
    <row r="103" spans="12:15" x14ac:dyDescent="0.25">
      <c r="M103" s="51"/>
      <c r="N103" s="52"/>
      <c r="O103" s="51"/>
    </row>
    <row r="104" spans="12:15" x14ac:dyDescent="0.25">
      <c r="M104" s="51"/>
      <c r="N104" s="52"/>
      <c r="O104" s="51"/>
    </row>
    <row r="105" spans="12:15" x14ac:dyDescent="0.25">
      <c r="M105" s="51"/>
      <c r="N105" s="52"/>
      <c r="O105" s="51"/>
    </row>
    <row r="106" spans="12:15" x14ac:dyDescent="0.25">
      <c r="M106" s="51"/>
      <c r="N106" s="52"/>
      <c r="O106" s="51"/>
    </row>
    <row r="107" spans="12:15" x14ac:dyDescent="0.25">
      <c r="M107" s="51"/>
      <c r="N107" s="52"/>
      <c r="O107" s="51"/>
    </row>
    <row r="108" spans="12:15" x14ac:dyDescent="0.25">
      <c r="M108" s="51"/>
      <c r="N108" s="52"/>
      <c r="O108" s="51"/>
    </row>
    <row r="109" spans="12:15" x14ac:dyDescent="0.25">
      <c r="M109" s="51"/>
      <c r="N109" s="52"/>
      <c r="O109" s="51"/>
    </row>
    <row r="110" spans="12:15" x14ac:dyDescent="0.25">
      <c r="M110" s="51"/>
      <c r="N110" s="52"/>
      <c r="O110" s="51"/>
    </row>
    <row r="111" spans="12:15" x14ac:dyDescent="0.25">
      <c r="M111" s="51"/>
      <c r="N111" s="52"/>
      <c r="O111" s="51"/>
    </row>
    <row r="112" spans="12:15" x14ac:dyDescent="0.25">
      <c r="M112" s="51"/>
      <c r="N112" s="52"/>
      <c r="O112" s="51"/>
    </row>
    <row r="113" spans="13:15" x14ac:dyDescent="0.25">
      <c r="M113" s="51"/>
      <c r="N113" s="52"/>
      <c r="O113" s="51"/>
    </row>
    <row r="114" spans="13:15" x14ac:dyDescent="0.25">
      <c r="M114" s="51"/>
      <c r="N114" s="52"/>
      <c r="O114" s="51"/>
    </row>
    <row r="115" spans="13:15" x14ac:dyDescent="0.25">
      <c r="M115" s="51"/>
      <c r="N115" s="52"/>
      <c r="O115" s="51"/>
    </row>
    <row r="116" spans="13:15" x14ac:dyDescent="0.25">
      <c r="M116" s="51"/>
      <c r="N116" s="52"/>
      <c r="O116" s="51"/>
    </row>
    <row r="117" spans="13:15" x14ac:dyDescent="0.25">
      <c r="M117" s="51"/>
      <c r="N117" s="52"/>
      <c r="O117" s="51"/>
    </row>
    <row r="118" spans="13:15" x14ac:dyDescent="0.25">
      <c r="M118" s="51"/>
      <c r="N118" s="52"/>
      <c r="O118" s="51"/>
    </row>
    <row r="119" spans="13:15" x14ac:dyDescent="0.25">
      <c r="M119" s="51"/>
      <c r="N119" s="52"/>
      <c r="O119" s="51"/>
    </row>
    <row r="120" spans="13:15" x14ac:dyDescent="0.25">
      <c r="M120" s="51"/>
      <c r="N120" s="52"/>
      <c r="O120" s="51"/>
    </row>
    <row r="121" spans="13:15" x14ac:dyDescent="0.25">
      <c r="M121" s="51"/>
      <c r="N121" s="52"/>
      <c r="O121" s="51"/>
    </row>
    <row r="122" spans="13:15" x14ac:dyDescent="0.25">
      <c r="M122" s="51"/>
      <c r="N122" s="52"/>
      <c r="O122" s="51"/>
    </row>
    <row r="123" spans="13:15" x14ac:dyDescent="0.25">
      <c r="M123" s="51"/>
      <c r="N123" s="52"/>
      <c r="O123" s="51"/>
    </row>
    <row r="124" spans="13:15" x14ac:dyDescent="0.25">
      <c r="M124" s="51"/>
      <c r="N124" s="52"/>
      <c r="O124" s="51"/>
    </row>
    <row r="125" spans="13:15" x14ac:dyDescent="0.25">
      <c r="M125" s="51"/>
      <c r="N125" s="52"/>
      <c r="O125" s="51"/>
    </row>
    <row r="126" spans="13:15" x14ac:dyDescent="0.25">
      <c r="M126" s="51"/>
      <c r="N126" s="52"/>
      <c r="O126" s="51"/>
    </row>
    <row r="127" spans="13:15" x14ac:dyDescent="0.25">
      <c r="M127" s="51"/>
      <c r="N127" s="52"/>
      <c r="O127" s="51"/>
    </row>
    <row r="128" spans="13:15" x14ac:dyDescent="0.25">
      <c r="M128" s="51"/>
      <c r="N128" s="52"/>
      <c r="O128" s="51"/>
    </row>
    <row r="129" spans="13:15" x14ac:dyDescent="0.25">
      <c r="M129" s="51"/>
      <c r="N129" s="52"/>
      <c r="O129" s="51"/>
    </row>
    <row r="130" spans="13:15" x14ac:dyDescent="0.25">
      <c r="M130" s="51"/>
      <c r="N130" s="52"/>
      <c r="O130" s="51"/>
    </row>
    <row r="131" spans="13:15" x14ac:dyDescent="0.25">
      <c r="M131" s="51"/>
      <c r="N131" s="52"/>
      <c r="O131" s="51"/>
    </row>
    <row r="132" spans="13:15" x14ac:dyDescent="0.25">
      <c r="M132" s="51"/>
      <c r="N132" s="52"/>
      <c r="O132" s="51"/>
    </row>
    <row r="133" spans="13:15" x14ac:dyDescent="0.25">
      <c r="M133" s="51"/>
      <c r="N133" s="52"/>
      <c r="O133" s="51"/>
    </row>
    <row r="134" spans="13:15" x14ac:dyDescent="0.25">
      <c r="M134" s="51"/>
      <c r="N134" s="52"/>
      <c r="O134" s="51"/>
    </row>
    <row r="135" spans="13:15" x14ac:dyDescent="0.25">
      <c r="M135" s="51"/>
      <c r="N135" s="52"/>
      <c r="O135" s="51"/>
    </row>
    <row r="136" spans="13:15" x14ac:dyDescent="0.25">
      <c r="M136" s="51"/>
      <c r="N136" s="52"/>
      <c r="O136" s="51"/>
    </row>
    <row r="137" spans="13:15" x14ac:dyDescent="0.25">
      <c r="M137" s="51"/>
      <c r="N137" s="52"/>
      <c r="O137" s="51"/>
    </row>
    <row r="138" spans="13:15" x14ac:dyDescent="0.25">
      <c r="M138" s="51"/>
      <c r="N138" s="52"/>
      <c r="O138" s="51"/>
    </row>
    <row r="139" spans="13:15" x14ac:dyDescent="0.25">
      <c r="M139" s="51"/>
      <c r="N139" s="52"/>
      <c r="O139" s="51"/>
    </row>
    <row r="140" spans="13:15" x14ac:dyDescent="0.25">
      <c r="M140" s="51"/>
      <c r="N140" s="52"/>
      <c r="O140" s="51"/>
    </row>
    <row r="141" spans="13:15" x14ac:dyDescent="0.25">
      <c r="M141" s="51"/>
      <c r="N141" s="52"/>
      <c r="O141" s="51"/>
    </row>
    <row r="142" spans="13:15" x14ac:dyDescent="0.25">
      <c r="M142" s="51"/>
      <c r="N142" s="52"/>
      <c r="O142" s="51"/>
    </row>
    <row r="143" spans="13:15" x14ac:dyDescent="0.25">
      <c r="M143" s="51"/>
      <c r="N143" s="52"/>
      <c r="O143" s="51"/>
    </row>
    <row r="144" spans="13:15" x14ac:dyDescent="0.25">
      <c r="M144" s="51"/>
      <c r="N144" s="52"/>
      <c r="O144" s="5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AC194"/>
  <sheetViews>
    <sheetView topLeftCell="M1" zoomScale="86" zoomScaleNormal="86" workbookViewId="0">
      <selection activeCell="W8" sqref="W8"/>
    </sheetView>
  </sheetViews>
  <sheetFormatPr defaultColWidth="9.140625" defaultRowHeight="15" x14ac:dyDescent="0.25"/>
  <cols>
    <col min="1" max="1" width="9.140625" style="13"/>
    <col min="2" max="2" width="14.140625" style="13" customWidth="1"/>
    <col min="3" max="3" width="18.7109375" style="13" customWidth="1"/>
    <col min="4" max="4" width="16.85546875" style="13" customWidth="1"/>
    <col min="5" max="5" width="10.5703125" style="13" customWidth="1"/>
    <col min="6" max="6" width="9.140625" style="13"/>
    <col min="7" max="7" width="11.5703125" style="13" customWidth="1"/>
    <col min="8" max="8" width="19.85546875" style="13" customWidth="1"/>
    <col min="9" max="9" width="12.7109375" style="13" customWidth="1"/>
    <col min="10" max="10" width="30.5703125" style="13" customWidth="1"/>
    <col min="11" max="11" width="14.140625" style="13" customWidth="1"/>
    <col min="12" max="13" width="10.5703125" style="13" customWidth="1"/>
    <col min="14" max="14" width="11.7109375" style="14" bestFit="1" customWidth="1"/>
    <col min="15" max="15" width="23.42578125" style="14" bestFit="1" customWidth="1"/>
    <col min="16" max="16" width="8" style="13" bestFit="1" customWidth="1"/>
    <col min="17" max="17" width="12.85546875" style="13" bestFit="1" customWidth="1"/>
    <col min="18" max="18" width="9.85546875" style="13" bestFit="1" customWidth="1"/>
    <col min="19" max="19" width="15.28515625" style="13" customWidth="1"/>
    <col min="20" max="20" width="19.7109375" style="13" bestFit="1" customWidth="1"/>
    <col min="21" max="21" width="14.7109375" style="13" customWidth="1"/>
    <col min="22" max="22" width="14" style="13" bestFit="1" customWidth="1"/>
    <col min="23" max="23" width="10.5703125" style="13" bestFit="1" customWidth="1"/>
    <col min="24" max="24" width="10.7109375" style="13" bestFit="1" customWidth="1"/>
    <col min="25" max="25" width="10.42578125" style="13" bestFit="1" customWidth="1"/>
    <col min="26" max="26" width="13.85546875" style="13" bestFit="1" customWidth="1"/>
    <col min="27" max="27" width="13.28515625" style="13" bestFit="1" customWidth="1"/>
    <col min="28" max="16384" width="9.140625" style="13"/>
  </cols>
  <sheetData>
    <row r="1" spans="1:29" s="26" customFormat="1" ht="42.75" customHeight="1" x14ac:dyDescent="0.25">
      <c r="A1" s="26" t="s">
        <v>1054</v>
      </c>
      <c r="B1" s="26" t="s">
        <v>663</v>
      </c>
      <c r="C1" s="26" t="s">
        <v>418</v>
      </c>
      <c r="D1" s="26" t="s">
        <v>10</v>
      </c>
      <c r="E1" s="26" t="s">
        <v>11</v>
      </c>
      <c r="F1" s="26" t="s">
        <v>14</v>
      </c>
      <c r="G1" s="26" t="s">
        <v>16</v>
      </c>
      <c r="H1" s="26" t="s">
        <v>24</v>
      </c>
      <c r="I1" s="26" t="s">
        <v>27</v>
      </c>
      <c r="J1" s="26" t="s">
        <v>28</v>
      </c>
      <c r="K1" s="26" t="s">
        <v>220</v>
      </c>
      <c r="L1" s="26" t="s">
        <v>411</v>
      </c>
      <c r="M1" s="26" t="s">
        <v>4260</v>
      </c>
      <c r="N1" s="27" t="s">
        <v>4262</v>
      </c>
      <c r="O1" s="27" t="s">
        <v>4263</v>
      </c>
      <c r="P1" s="26" t="s">
        <v>4261</v>
      </c>
      <c r="Q1" s="26" t="s">
        <v>412</v>
      </c>
      <c r="R1" s="26" t="s">
        <v>413</v>
      </c>
      <c r="S1" s="26" t="s">
        <v>414</v>
      </c>
      <c r="T1" s="26" t="s">
        <v>415</v>
      </c>
      <c r="U1" s="26" t="s">
        <v>416</v>
      </c>
      <c r="V1" s="26" t="s">
        <v>417</v>
      </c>
      <c r="W1" s="26" t="s">
        <v>15</v>
      </c>
      <c r="X1" s="26" t="s">
        <v>4255</v>
      </c>
      <c r="Y1" s="26" t="s">
        <v>4256</v>
      </c>
      <c r="Z1" s="26" t="s">
        <v>4258</v>
      </c>
      <c r="AA1" s="26" t="s">
        <v>4257</v>
      </c>
      <c r="AB1" s="26" t="s">
        <v>4496</v>
      </c>
    </row>
    <row r="2" spans="1:29" x14ac:dyDescent="0.25">
      <c r="A2" s="13" t="s">
        <v>1054</v>
      </c>
      <c r="B2" s="7" t="s">
        <v>663</v>
      </c>
      <c r="C2" s="13" t="s">
        <v>16</v>
      </c>
      <c r="D2" s="15" t="s">
        <v>1052</v>
      </c>
      <c r="E2" s="15" t="s">
        <v>12</v>
      </c>
      <c r="F2" s="15" t="s">
        <v>15</v>
      </c>
      <c r="G2" s="15" t="s">
        <v>1056</v>
      </c>
      <c r="H2" s="15" t="s">
        <v>1046</v>
      </c>
      <c r="I2" s="15" t="s">
        <v>1057</v>
      </c>
      <c r="J2" s="15" t="s">
        <v>29</v>
      </c>
      <c r="K2" s="15" t="s">
        <v>221</v>
      </c>
      <c r="L2" s="15" t="s">
        <v>1058</v>
      </c>
      <c r="Q2" s="13">
        <f>SUM(D:D)+SUM(L:L)+SUM(F:F)</f>
        <v>14630</v>
      </c>
      <c r="R2" s="12">
        <f>((Q2/T2)*100%)/T9</f>
        <v>1.4259259259259258E-3</v>
      </c>
      <c r="S2" s="12">
        <f>((SUMIF(E:E,"true",D:D)+SUMIF(E:E,"true",F:F)+SUMIF(E:E,"true",L:L))/T2)*100%</f>
        <v>8.401851851851852E-2</v>
      </c>
      <c r="T2" s="24">
        <v>54000</v>
      </c>
      <c r="U2" s="16">
        <f>SUM(D:D)/Q2</f>
        <v>0.37846889952153112</v>
      </c>
      <c r="V2" s="16">
        <f>SUM(L:L)/Q2</f>
        <v>1.7019822282980178E-2</v>
      </c>
      <c r="W2" s="16">
        <f>SUM(F:F)/Q2</f>
        <v>0.60451127819548878</v>
      </c>
      <c r="X2" s="13">
        <f>COUNTIF(H:H,"Photo")</f>
        <v>92</v>
      </c>
      <c r="Y2" s="13">
        <f>COUNTIF(H:H,"Video")</f>
        <v>82</v>
      </c>
      <c r="Z2" s="13">
        <f>COUNTIF(H:H,"Text")</f>
        <v>16</v>
      </c>
      <c r="AA2" s="13">
        <f>COUNTA(G3:G192)</f>
        <v>7</v>
      </c>
      <c r="AB2" s="13">
        <v>0</v>
      </c>
    </row>
    <row r="3" spans="1:29" x14ac:dyDescent="0.25">
      <c r="B3" s="7" t="s">
        <v>4264</v>
      </c>
      <c r="C3" s="13" t="s">
        <v>419</v>
      </c>
      <c r="D3" s="13">
        <v>1</v>
      </c>
      <c r="E3" s="13" t="s">
        <v>13</v>
      </c>
      <c r="F3" s="13">
        <v>11</v>
      </c>
      <c r="G3" s="13" t="s">
        <v>17</v>
      </c>
      <c r="H3" s="13" t="s">
        <v>25</v>
      </c>
      <c r="I3" s="13">
        <v>649</v>
      </c>
      <c r="J3" s="13" t="s">
        <v>30</v>
      </c>
      <c r="K3" s="13" t="s">
        <v>222</v>
      </c>
      <c r="L3" s="13">
        <v>0</v>
      </c>
      <c r="M3" s="17">
        <f>(D3+F3+L3)/I3*100%</f>
        <v>1.8489984591679508E-2</v>
      </c>
      <c r="N3" s="18" t="str">
        <f t="shared" ref="N3:N34" si="0">LEFT(J3,10)</f>
        <v>2024-06-11</v>
      </c>
      <c r="O3" s="19">
        <f>DATE(LEFT(N3,4),MID(N3,6,2),RIGHT(N3,2))</f>
        <v>45454</v>
      </c>
      <c r="P3" s="17" t="str">
        <f t="shared" ref="P3:P34" si="1">MID(J3,12,5)</f>
        <v>08:00</v>
      </c>
      <c r="Q3" s="12">
        <f>AVERAGE($M$3:$M$192)</f>
        <v>1.1810139639014382E-2</v>
      </c>
      <c r="S3" s="20"/>
    </row>
    <row r="4" spans="1:29" x14ac:dyDescent="0.25">
      <c r="B4" s="7" t="s">
        <v>4265</v>
      </c>
      <c r="D4" s="13">
        <v>6</v>
      </c>
      <c r="F4" s="13">
        <v>30</v>
      </c>
      <c r="H4" s="13" t="s">
        <v>26</v>
      </c>
      <c r="J4" s="13" t="s">
        <v>31</v>
      </c>
      <c r="K4" s="13" t="s">
        <v>223</v>
      </c>
      <c r="L4" s="13">
        <v>0</v>
      </c>
      <c r="M4" s="17">
        <f>(D4+F4+L4)/$T$2*100%</f>
        <v>6.6666666666666664E-4</v>
      </c>
      <c r="N4" s="18" t="str">
        <f t="shared" si="0"/>
        <v>2024-06-10</v>
      </c>
      <c r="O4" s="19">
        <f t="shared" ref="O4:O67" si="2">DATE(LEFT(N4,4),MID(N4,6,2),RIGHT(N4,2))</f>
        <v>45453</v>
      </c>
      <c r="P4" s="17" t="str">
        <f t="shared" si="1"/>
        <v>08:00</v>
      </c>
      <c r="Q4" s="12">
        <f>AVERAGE($M$3:$M$192)</f>
        <v>1.1810139639014382E-2</v>
      </c>
      <c r="R4" s="13" t="s">
        <v>4455</v>
      </c>
      <c r="S4" s="25">
        <f>AVERAGE(M3:M192)</f>
        <v>1.1810139639014382E-2</v>
      </c>
    </row>
    <row r="5" spans="1:29" x14ac:dyDescent="0.25">
      <c r="B5" s="7" t="s">
        <v>4266</v>
      </c>
      <c r="C5" s="13" t="s">
        <v>420</v>
      </c>
      <c r="D5" s="13">
        <v>2</v>
      </c>
      <c r="E5" s="13" t="s">
        <v>13</v>
      </c>
      <c r="F5" s="13">
        <v>15</v>
      </c>
      <c r="H5" s="13" t="s">
        <v>25</v>
      </c>
      <c r="I5" s="13">
        <v>368</v>
      </c>
      <c r="J5" s="13" t="s">
        <v>32</v>
      </c>
      <c r="K5" s="13" t="s">
        <v>224</v>
      </c>
      <c r="L5" s="13">
        <v>0</v>
      </c>
      <c r="M5" s="17">
        <f>(D5+F5+L5)/I5*100%</f>
        <v>4.619565217391304E-2</v>
      </c>
      <c r="N5" s="18" t="str">
        <f t="shared" si="0"/>
        <v>2024-06-09</v>
      </c>
      <c r="O5" s="19">
        <f>DATE(LEFT(N5,4),MID(N5,6,2),RIGHT(N5,2))</f>
        <v>45452</v>
      </c>
      <c r="P5" s="17" t="str">
        <f t="shared" si="1"/>
        <v>10:00</v>
      </c>
      <c r="Q5" s="12">
        <f t="shared" ref="Q5:Q68" si="3">AVERAGE($M$3:$M$192)</f>
        <v>1.1810139639014382E-2</v>
      </c>
      <c r="T5" s="24"/>
    </row>
    <row r="6" spans="1:29" x14ac:dyDescent="0.25">
      <c r="B6" s="7" t="s">
        <v>4267</v>
      </c>
      <c r="D6" s="13">
        <v>2</v>
      </c>
      <c r="F6" s="13">
        <v>27</v>
      </c>
      <c r="H6" s="13" t="s">
        <v>26</v>
      </c>
      <c r="J6" s="13" t="s">
        <v>33</v>
      </c>
      <c r="K6" s="13" t="s">
        <v>225</v>
      </c>
      <c r="L6" s="13">
        <v>0</v>
      </c>
      <c r="M6" s="17">
        <f t="shared" ref="M3:M34" si="4">(D6+F6+L6)/$T$2*100%</f>
        <v>5.3703703703703704E-4</v>
      </c>
      <c r="N6" s="18" t="str">
        <f t="shared" si="0"/>
        <v>2024-06-08</v>
      </c>
      <c r="O6" s="19">
        <f t="shared" si="2"/>
        <v>45451</v>
      </c>
      <c r="P6" s="17" t="str">
        <f t="shared" si="1"/>
        <v>10:00</v>
      </c>
      <c r="Q6" s="12">
        <f t="shared" si="3"/>
        <v>1.1810139639014382E-2</v>
      </c>
      <c r="W6" s="31"/>
      <c r="X6" s="31"/>
      <c r="Y6" s="31" t="s">
        <v>4520</v>
      </c>
      <c r="Z6" s="31">
        <f>W8+AA8</f>
        <v>0</v>
      </c>
      <c r="AA6" s="31"/>
      <c r="AB6" s="31"/>
      <c r="AC6"/>
    </row>
    <row r="7" spans="1:29" x14ac:dyDescent="0.25">
      <c r="B7" s="7" t="s">
        <v>4268</v>
      </c>
      <c r="D7" s="13">
        <v>244</v>
      </c>
      <c r="F7" s="13">
        <v>60</v>
      </c>
      <c r="H7" s="13" t="s">
        <v>4259</v>
      </c>
      <c r="J7" s="13" t="s">
        <v>34</v>
      </c>
      <c r="K7" s="13" t="s">
        <v>226</v>
      </c>
      <c r="L7" s="13">
        <v>1</v>
      </c>
      <c r="M7" s="17">
        <f t="shared" si="4"/>
        <v>5.6481481481481478E-3</v>
      </c>
      <c r="N7" s="18" t="str">
        <f t="shared" si="0"/>
        <v>2024-06-07</v>
      </c>
      <c r="O7" s="19">
        <f t="shared" si="2"/>
        <v>45450</v>
      </c>
      <c r="P7" s="17" t="str">
        <f t="shared" si="1"/>
        <v>08:00</v>
      </c>
      <c r="Q7" s="12">
        <f t="shared" si="3"/>
        <v>1.1810139639014382E-2</v>
      </c>
      <c r="S7" s="13" t="s">
        <v>4484</v>
      </c>
      <c r="W7" s="31"/>
      <c r="X7" s="31"/>
      <c r="Y7" s="31"/>
      <c r="Z7" s="31"/>
      <c r="AA7" s="31"/>
      <c r="AB7" s="31"/>
      <c r="AC7"/>
    </row>
    <row r="8" spans="1:29" x14ac:dyDescent="0.25">
      <c r="B8" s="7" t="s">
        <v>4269</v>
      </c>
      <c r="D8" s="13">
        <v>6</v>
      </c>
      <c r="F8" s="13">
        <v>16</v>
      </c>
      <c r="H8" s="13" t="s">
        <v>26</v>
      </c>
      <c r="J8" s="13" t="s">
        <v>35</v>
      </c>
      <c r="K8" s="13" t="s">
        <v>227</v>
      </c>
      <c r="L8" s="13">
        <v>0</v>
      </c>
      <c r="M8" s="17">
        <f t="shared" si="4"/>
        <v>4.0740740740740738E-4</v>
      </c>
      <c r="N8" s="18" t="str">
        <f t="shared" si="0"/>
        <v>2024-06-06</v>
      </c>
      <c r="O8" s="19">
        <f t="shared" si="2"/>
        <v>45449</v>
      </c>
      <c r="P8" s="17" t="str">
        <f t="shared" si="1"/>
        <v>08:00</v>
      </c>
      <c r="Q8" s="12">
        <f t="shared" si="3"/>
        <v>1.1810139639014382E-2</v>
      </c>
      <c r="S8" s="123" t="s">
        <v>4456</v>
      </c>
      <c r="T8" s="123"/>
      <c r="U8" s="123"/>
      <c r="W8" s="169">
        <f>COUNTIFS(P3:P201,"&gt;0,71%")</f>
        <v>0</v>
      </c>
      <c r="X8" s="169" t="s">
        <v>4518</v>
      </c>
      <c r="Y8" s="169"/>
      <c r="Z8" s="169"/>
      <c r="AA8" s="169">
        <f>COUNTIFS(P3:P201,"&lt;0,71%")</f>
        <v>0</v>
      </c>
      <c r="AB8" s="169" t="s">
        <v>4519</v>
      </c>
      <c r="AC8"/>
    </row>
    <row r="9" spans="1:29" x14ac:dyDescent="0.25">
      <c r="B9" s="7" t="s">
        <v>4270</v>
      </c>
      <c r="C9" s="13" t="s">
        <v>421</v>
      </c>
      <c r="D9" s="13">
        <v>0</v>
      </c>
      <c r="E9" s="13" t="s">
        <v>13</v>
      </c>
      <c r="F9" s="13">
        <v>20</v>
      </c>
      <c r="H9" s="13" t="s">
        <v>25</v>
      </c>
      <c r="I9" s="13">
        <v>923</v>
      </c>
      <c r="J9" s="13" t="s">
        <v>36</v>
      </c>
      <c r="K9" s="13" t="s">
        <v>228</v>
      </c>
      <c r="L9" s="13">
        <v>1</v>
      </c>
      <c r="M9" s="17">
        <f>(D9+F9+L9)/I9*100%</f>
        <v>2.2751895991332611E-2</v>
      </c>
      <c r="N9" s="18" t="str">
        <f t="shared" si="0"/>
        <v>2024-06-05</v>
      </c>
      <c r="O9" s="19">
        <f t="shared" si="2"/>
        <v>45448</v>
      </c>
      <c r="P9" s="17" t="str">
        <f t="shared" si="1"/>
        <v>08:01</v>
      </c>
      <c r="Q9" s="12">
        <f t="shared" si="3"/>
        <v>1.1810139639014382E-2</v>
      </c>
      <c r="S9" s="29" t="s">
        <v>4458</v>
      </c>
      <c r="T9" s="29">
        <f>COUNTA(B3:B1000)</f>
        <v>190</v>
      </c>
      <c r="U9" s="29" t="s">
        <v>4462</v>
      </c>
      <c r="W9" s="169">
        <f>COUNTIFS(P3:P201,"&gt;0,71%",AG3:AG201,1)</f>
        <v>0</v>
      </c>
      <c r="X9" s="169" t="s">
        <v>4514</v>
      </c>
      <c r="Y9" s="169"/>
      <c r="Z9" s="169"/>
      <c r="AA9" s="169">
        <f>COUNTIFS(P3:P201,"&lt;0,71%",AG3:AG201,1)</f>
        <v>0</v>
      </c>
      <c r="AB9" s="169" t="s">
        <v>4516</v>
      </c>
      <c r="AC9"/>
    </row>
    <row r="10" spans="1:29" x14ac:dyDescent="0.25">
      <c r="B10" s="7" t="s">
        <v>4271</v>
      </c>
      <c r="D10" s="13">
        <v>0</v>
      </c>
      <c r="F10" s="13">
        <v>22</v>
      </c>
      <c r="H10" s="13" t="s">
        <v>26</v>
      </c>
      <c r="J10" s="13" t="s">
        <v>37</v>
      </c>
      <c r="K10" s="13" t="s">
        <v>229</v>
      </c>
      <c r="L10" s="13">
        <v>0</v>
      </c>
      <c r="M10" s="17">
        <f t="shared" si="4"/>
        <v>4.0740740740740738E-4</v>
      </c>
      <c r="N10" s="18" t="str">
        <f t="shared" si="0"/>
        <v>2024-06-04</v>
      </c>
      <c r="O10" s="19">
        <f>DATE(LEFT(N10,4),MID(N10,6,2),RIGHT(N10,2))</f>
        <v>45447</v>
      </c>
      <c r="P10" s="17" t="str">
        <f t="shared" si="1"/>
        <v>08:01</v>
      </c>
      <c r="Q10" s="12">
        <f t="shared" si="3"/>
        <v>1.1810139639014382E-2</v>
      </c>
      <c r="S10" s="29" t="s">
        <v>4457</v>
      </c>
      <c r="T10" s="29">
        <f>SUM(F:F)</f>
        <v>8844</v>
      </c>
      <c r="U10" s="29">
        <f>T10/T9</f>
        <v>46.547368421052632</v>
      </c>
      <c r="W10" s="169">
        <f>COUNTIFS(P3:P201,"&gt;0,71%",AG3:AG201,0)</f>
        <v>0</v>
      </c>
      <c r="X10" s="177" t="s">
        <v>4515</v>
      </c>
      <c r="Y10" s="169"/>
      <c r="Z10" s="177"/>
      <c r="AA10" s="177">
        <f>COUNTIFS(P3:P201,"&lt;0,71%",AG3:AG201,0)</f>
        <v>0</v>
      </c>
      <c r="AB10" s="177" t="s">
        <v>4517</v>
      </c>
      <c r="AC10"/>
    </row>
    <row r="11" spans="1:29" x14ac:dyDescent="0.25">
      <c r="B11" s="7" t="s">
        <v>4272</v>
      </c>
      <c r="C11" s="13" t="s">
        <v>422</v>
      </c>
      <c r="D11" s="13">
        <v>6</v>
      </c>
      <c r="E11" s="13" t="s">
        <v>13</v>
      </c>
      <c r="F11" s="13">
        <v>18</v>
      </c>
      <c r="H11" s="13" t="s">
        <v>25</v>
      </c>
      <c r="I11" s="13">
        <v>1200</v>
      </c>
      <c r="J11" s="13" t="s">
        <v>38</v>
      </c>
      <c r="K11" s="13" t="s">
        <v>230</v>
      </c>
      <c r="L11" s="13">
        <v>0</v>
      </c>
      <c r="M11" s="17">
        <f>(D11+F11+L11)/I11*100%</f>
        <v>0.02</v>
      </c>
      <c r="N11" s="18" t="str">
        <f t="shared" si="0"/>
        <v>2024-06-03</v>
      </c>
      <c r="O11" s="19">
        <f t="shared" si="2"/>
        <v>45446</v>
      </c>
      <c r="P11" s="17" t="str">
        <f t="shared" si="1"/>
        <v>08:00</v>
      </c>
      <c r="Q11" s="12">
        <f t="shared" si="3"/>
        <v>1.1810139639014382E-2</v>
      </c>
      <c r="S11" s="29" t="s">
        <v>4459</v>
      </c>
      <c r="T11" s="29">
        <f>SUM(D:D)</f>
        <v>5537</v>
      </c>
      <c r="U11" s="29">
        <f>T11/T9</f>
        <v>29.142105263157895</v>
      </c>
    </row>
    <row r="12" spans="1:29" x14ac:dyDescent="0.25">
      <c r="B12" s="7" t="s">
        <v>4273</v>
      </c>
      <c r="D12" s="13">
        <v>0</v>
      </c>
      <c r="F12" s="13">
        <v>25</v>
      </c>
      <c r="H12" s="13" t="s">
        <v>26</v>
      </c>
      <c r="J12" s="13" t="s">
        <v>39</v>
      </c>
      <c r="K12" s="13" t="s">
        <v>231</v>
      </c>
      <c r="L12" s="13">
        <v>0</v>
      </c>
      <c r="M12" s="17">
        <f t="shared" si="4"/>
        <v>4.6296296296296298E-4</v>
      </c>
      <c r="N12" s="18" t="str">
        <f t="shared" si="0"/>
        <v>2024-06-02</v>
      </c>
      <c r="O12" s="19">
        <f t="shared" si="2"/>
        <v>45445</v>
      </c>
      <c r="P12" s="17" t="str">
        <f t="shared" si="1"/>
        <v>10:00</v>
      </c>
      <c r="Q12" s="12">
        <f t="shared" si="3"/>
        <v>1.1810139639014382E-2</v>
      </c>
      <c r="S12" s="29" t="s">
        <v>417</v>
      </c>
      <c r="T12" s="29">
        <f>SUM(L:L)</f>
        <v>249</v>
      </c>
      <c r="U12" s="29">
        <f>T12/T9</f>
        <v>1.3105263157894738</v>
      </c>
    </row>
    <row r="13" spans="1:29" x14ac:dyDescent="0.25">
      <c r="B13" s="7" t="s">
        <v>4274</v>
      </c>
      <c r="D13" s="13">
        <v>18</v>
      </c>
      <c r="F13" s="13">
        <v>110</v>
      </c>
      <c r="H13" s="13" t="s">
        <v>26</v>
      </c>
      <c r="J13" s="13" t="s">
        <v>40</v>
      </c>
      <c r="K13" s="13" t="s">
        <v>232</v>
      </c>
      <c r="L13" s="13">
        <v>2</v>
      </c>
      <c r="M13" s="17">
        <f t="shared" si="4"/>
        <v>2.4074074074074076E-3</v>
      </c>
      <c r="N13" s="18" t="str">
        <f t="shared" si="0"/>
        <v>2024-06-01</v>
      </c>
      <c r="O13" s="19">
        <f t="shared" si="2"/>
        <v>45444</v>
      </c>
      <c r="P13" s="17" t="str">
        <f t="shared" si="1"/>
        <v>10:00</v>
      </c>
      <c r="Q13" s="12">
        <f t="shared" si="3"/>
        <v>1.1810139639014382E-2</v>
      </c>
      <c r="S13" s="29" t="s">
        <v>25</v>
      </c>
      <c r="T13" s="29">
        <f>COUNTIF(H:H,"Video")</f>
        <v>82</v>
      </c>
      <c r="U13" s="29"/>
    </row>
    <row r="14" spans="1:29" x14ac:dyDescent="0.25">
      <c r="B14" s="7" t="s">
        <v>4275</v>
      </c>
      <c r="C14" s="13" t="s">
        <v>423</v>
      </c>
      <c r="D14" s="13">
        <v>2</v>
      </c>
      <c r="E14" s="13" t="s">
        <v>13</v>
      </c>
      <c r="F14" s="13">
        <v>31</v>
      </c>
      <c r="H14" s="13" t="s">
        <v>25</v>
      </c>
      <c r="I14" s="13">
        <v>1870</v>
      </c>
      <c r="J14" s="13" t="s">
        <v>41</v>
      </c>
      <c r="K14" s="13" t="s">
        <v>233</v>
      </c>
      <c r="L14" s="13">
        <v>1</v>
      </c>
      <c r="M14" s="17">
        <f>(D14+F14+L14)/I14*100%</f>
        <v>1.8181818181818181E-2</v>
      </c>
      <c r="N14" s="18" t="str">
        <f t="shared" si="0"/>
        <v>2024-05-31</v>
      </c>
      <c r="O14" s="19">
        <f t="shared" si="2"/>
        <v>45443</v>
      </c>
      <c r="P14" s="17" t="str">
        <f t="shared" si="1"/>
        <v>08:00</v>
      </c>
      <c r="Q14" s="12">
        <f t="shared" si="3"/>
        <v>1.1810139639014382E-2</v>
      </c>
      <c r="S14" s="29" t="s">
        <v>4460</v>
      </c>
      <c r="T14" s="29">
        <f>COUNTIF(H:H,"Photo")</f>
        <v>92</v>
      </c>
      <c r="U14" s="29"/>
    </row>
    <row r="15" spans="1:29" x14ac:dyDescent="0.25">
      <c r="B15" s="7" t="s">
        <v>4276</v>
      </c>
      <c r="D15" s="13">
        <v>4</v>
      </c>
      <c r="F15" s="13">
        <v>33</v>
      </c>
      <c r="H15" s="13" t="s">
        <v>26</v>
      </c>
      <c r="J15" s="13" t="s">
        <v>42</v>
      </c>
      <c r="K15" s="13" t="s">
        <v>234</v>
      </c>
      <c r="L15" s="13">
        <v>0</v>
      </c>
      <c r="M15" s="17">
        <f t="shared" si="4"/>
        <v>6.8518518518518516E-4</v>
      </c>
      <c r="N15" s="18" t="str">
        <f t="shared" si="0"/>
        <v>2024-05-30</v>
      </c>
      <c r="O15" s="19">
        <f t="shared" si="2"/>
        <v>45442</v>
      </c>
      <c r="P15" s="17" t="str">
        <f t="shared" si="1"/>
        <v>10:00</v>
      </c>
      <c r="Q15" s="12">
        <f t="shared" si="3"/>
        <v>1.1810139639014382E-2</v>
      </c>
      <c r="S15" s="29" t="s">
        <v>4461</v>
      </c>
      <c r="T15" s="29">
        <f>COUNTIF(H:H,"Text")</f>
        <v>16</v>
      </c>
      <c r="U15" s="29"/>
    </row>
    <row r="16" spans="1:29" x14ac:dyDescent="0.25">
      <c r="B16" s="7" t="s">
        <v>4277</v>
      </c>
      <c r="C16" s="13" t="s">
        <v>424</v>
      </c>
      <c r="D16" s="13">
        <v>8</v>
      </c>
      <c r="E16" s="13" t="s">
        <v>13</v>
      </c>
      <c r="F16" s="13">
        <v>50</v>
      </c>
      <c r="H16" s="13" t="s">
        <v>25</v>
      </c>
      <c r="I16" s="13">
        <v>5015</v>
      </c>
      <c r="J16" s="13" t="s">
        <v>43</v>
      </c>
      <c r="K16" s="13" t="s">
        <v>235</v>
      </c>
      <c r="L16" s="13">
        <v>1</v>
      </c>
      <c r="M16" s="17">
        <f>(D16+F16+L16)/I16*100%</f>
        <v>1.1764705882352941E-2</v>
      </c>
      <c r="N16" s="18" t="str">
        <f t="shared" si="0"/>
        <v>2024-05-29</v>
      </c>
      <c r="O16" s="19">
        <f t="shared" si="2"/>
        <v>45441</v>
      </c>
      <c r="P16" s="17" t="str">
        <f t="shared" si="1"/>
        <v>07:58</v>
      </c>
      <c r="Q16" s="12">
        <f t="shared" si="3"/>
        <v>1.1810139639014382E-2</v>
      </c>
      <c r="S16" s="29" t="s">
        <v>4464</v>
      </c>
      <c r="T16" s="29">
        <f>COUNTA(G3:G1048576)</f>
        <v>7</v>
      </c>
      <c r="U16" s="29"/>
    </row>
    <row r="17" spans="2:21" x14ac:dyDescent="0.25">
      <c r="B17" s="7" t="s">
        <v>4278</v>
      </c>
      <c r="D17" s="13">
        <v>0</v>
      </c>
      <c r="F17" s="13">
        <v>26</v>
      </c>
      <c r="H17" s="13" t="s">
        <v>26</v>
      </c>
      <c r="J17" s="13" t="s">
        <v>44</v>
      </c>
      <c r="K17" s="13" t="s">
        <v>236</v>
      </c>
      <c r="L17" s="13">
        <v>0</v>
      </c>
      <c r="M17" s="17">
        <f t="shared" si="4"/>
        <v>4.814814814814815E-4</v>
      </c>
      <c r="N17" s="18" t="str">
        <f t="shared" si="0"/>
        <v>2024-05-28</v>
      </c>
      <c r="O17" s="19">
        <f t="shared" si="2"/>
        <v>45440</v>
      </c>
      <c r="P17" s="17" t="str">
        <f t="shared" si="1"/>
        <v>08:00</v>
      </c>
      <c r="Q17" s="12">
        <f t="shared" si="3"/>
        <v>1.1810139639014382E-2</v>
      </c>
      <c r="S17" s="123" t="s">
        <v>4460</v>
      </c>
      <c r="T17" s="123"/>
      <c r="U17" s="123"/>
    </row>
    <row r="18" spans="2:21" x14ac:dyDescent="0.25">
      <c r="B18" s="7" t="s">
        <v>4279</v>
      </c>
      <c r="D18" s="13">
        <v>56</v>
      </c>
      <c r="F18" s="13">
        <v>119</v>
      </c>
      <c r="H18" s="13" t="s">
        <v>26</v>
      </c>
      <c r="J18" s="13" t="s">
        <v>45</v>
      </c>
      <c r="K18" s="13" t="s">
        <v>237</v>
      </c>
      <c r="L18" s="13">
        <v>2</v>
      </c>
      <c r="M18" s="17">
        <f t="shared" si="4"/>
        <v>3.2777777777777779E-3</v>
      </c>
      <c r="N18" s="18" t="str">
        <f t="shared" si="0"/>
        <v>2024-05-27</v>
      </c>
      <c r="O18" s="19">
        <f t="shared" si="2"/>
        <v>45439</v>
      </c>
      <c r="P18" s="17" t="str">
        <f t="shared" si="1"/>
        <v>10:00</v>
      </c>
      <c r="Q18" s="12">
        <f t="shared" si="3"/>
        <v>1.1810139639014382E-2</v>
      </c>
      <c r="S18" s="29" t="s">
        <v>4463</v>
      </c>
      <c r="T18" s="29">
        <f>T14</f>
        <v>92</v>
      </c>
      <c r="U18" s="29" t="s">
        <v>4462</v>
      </c>
    </row>
    <row r="19" spans="2:21" x14ac:dyDescent="0.25">
      <c r="B19" s="7" t="s">
        <v>4280</v>
      </c>
      <c r="C19" s="13" t="s">
        <v>425</v>
      </c>
      <c r="D19" s="13">
        <v>22</v>
      </c>
      <c r="E19" s="13" t="s">
        <v>13</v>
      </c>
      <c r="F19" s="13">
        <v>61</v>
      </c>
      <c r="H19" s="13" t="s">
        <v>25</v>
      </c>
      <c r="I19" s="13">
        <v>2103</v>
      </c>
      <c r="J19" s="13" t="s">
        <v>46</v>
      </c>
      <c r="K19" s="13" t="s">
        <v>238</v>
      </c>
      <c r="L19" s="13">
        <v>1</v>
      </c>
      <c r="M19" s="17">
        <f>(D19+F19+L19)/I19*100%</f>
        <v>3.9942938659058486E-2</v>
      </c>
      <c r="N19" s="18" t="str">
        <f t="shared" si="0"/>
        <v>2024-05-26</v>
      </c>
      <c r="O19" s="19">
        <f t="shared" si="2"/>
        <v>45438</v>
      </c>
      <c r="P19" s="17" t="str">
        <f t="shared" si="1"/>
        <v>10:00</v>
      </c>
      <c r="Q19" s="12">
        <f t="shared" si="3"/>
        <v>1.1810139639014382E-2</v>
      </c>
      <c r="S19" s="29" t="s">
        <v>4457</v>
      </c>
      <c r="T19" s="29">
        <f>SUMIF(H:H,"Photo",F:F)</f>
        <v>4575</v>
      </c>
      <c r="U19" s="29">
        <f>T19/T18</f>
        <v>49.728260869565219</v>
      </c>
    </row>
    <row r="20" spans="2:21" x14ac:dyDescent="0.25">
      <c r="B20" s="7" t="s">
        <v>4281</v>
      </c>
      <c r="D20" s="13">
        <v>153</v>
      </c>
      <c r="F20" s="13">
        <v>72</v>
      </c>
      <c r="H20" s="13" t="s">
        <v>26</v>
      </c>
      <c r="J20" s="13" t="s">
        <v>47</v>
      </c>
      <c r="K20" s="13" t="s">
        <v>239</v>
      </c>
      <c r="L20" s="13">
        <v>0</v>
      </c>
      <c r="M20" s="17">
        <f t="shared" si="4"/>
        <v>4.1666666666666666E-3</v>
      </c>
      <c r="N20" s="18" t="str">
        <f t="shared" si="0"/>
        <v>2024-05-25</v>
      </c>
      <c r="O20" s="19">
        <f t="shared" si="2"/>
        <v>45437</v>
      </c>
      <c r="P20" s="17" t="str">
        <f t="shared" si="1"/>
        <v>10:00</v>
      </c>
      <c r="Q20" s="12">
        <f t="shared" si="3"/>
        <v>1.1810139639014382E-2</v>
      </c>
      <c r="S20" s="29" t="s">
        <v>4459</v>
      </c>
      <c r="T20" s="29">
        <f>SUMIF(H:H,"Photo",D:D)</f>
        <v>1743</v>
      </c>
      <c r="U20" s="29">
        <f>T20/T18</f>
        <v>18.945652173913043</v>
      </c>
    </row>
    <row r="21" spans="2:21" x14ac:dyDescent="0.25">
      <c r="B21" s="7" t="s">
        <v>4282</v>
      </c>
      <c r="C21" s="13" t="s">
        <v>426</v>
      </c>
      <c r="D21" s="13">
        <v>43</v>
      </c>
      <c r="E21" s="13" t="s">
        <v>13</v>
      </c>
      <c r="F21" s="13">
        <v>103</v>
      </c>
      <c r="H21" s="13" t="s">
        <v>25</v>
      </c>
      <c r="I21" s="13">
        <v>3542</v>
      </c>
      <c r="J21" s="13" t="s">
        <v>48</v>
      </c>
      <c r="K21" s="13" t="s">
        <v>240</v>
      </c>
      <c r="L21" s="13">
        <v>2</v>
      </c>
      <c r="M21" s="17">
        <f>(D21+F21+L21)/I21*100%</f>
        <v>4.1784302653867872E-2</v>
      </c>
      <c r="N21" s="18" t="str">
        <f t="shared" si="0"/>
        <v>2024-05-24</v>
      </c>
      <c r="O21" s="19">
        <f t="shared" si="2"/>
        <v>45436</v>
      </c>
      <c r="P21" s="17" t="str">
        <f t="shared" si="1"/>
        <v>08:00</v>
      </c>
      <c r="Q21" s="12">
        <f t="shared" si="3"/>
        <v>1.1810139639014382E-2</v>
      </c>
      <c r="S21" s="29" t="s">
        <v>417</v>
      </c>
      <c r="T21" s="29">
        <f>SUMIF(H:H,"Photo",L:L)</f>
        <v>149</v>
      </c>
      <c r="U21" s="29">
        <f>T21/T18</f>
        <v>1.6195652173913044</v>
      </c>
    </row>
    <row r="22" spans="2:21" x14ac:dyDescent="0.25">
      <c r="B22" s="7" t="s">
        <v>4283</v>
      </c>
      <c r="D22" s="13">
        <v>6</v>
      </c>
      <c r="F22" s="13">
        <v>29</v>
      </c>
      <c r="H22" s="13" t="s">
        <v>26</v>
      </c>
      <c r="J22" s="13" t="s">
        <v>49</v>
      </c>
      <c r="K22" s="13" t="s">
        <v>241</v>
      </c>
      <c r="L22" s="13">
        <v>2</v>
      </c>
      <c r="M22" s="17">
        <f t="shared" si="4"/>
        <v>6.8518518518518516E-4</v>
      </c>
      <c r="N22" s="18" t="str">
        <f t="shared" si="0"/>
        <v>2024-05-23</v>
      </c>
      <c r="O22" s="19">
        <f t="shared" si="2"/>
        <v>45435</v>
      </c>
      <c r="P22" s="17" t="str">
        <f t="shared" si="1"/>
        <v>08:00</v>
      </c>
      <c r="Q22" s="12">
        <f t="shared" si="3"/>
        <v>1.1810139639014382E-2</v>
      </c>
      <c r="S22" s="29" t="s">
        <v>413</v>
      </c>
      <c r="T22" s="124">
        <f>(T19+T20+T21)/T2/T18</f>
        <v>1.3017310789049919E-3</v>
      </c>
      <c r="U22" s="124">
        <f>(U19+U20+U21)/T2</f>
        <v>1.3017310789049919E-3</v>
      </c>
    </row>
    <row r="23" spans="2:21" x14ac:dyDescent="0.25">
      <c r="B23" s="7" t="s">
        <v>4284</v>
      </c>
      <c r="C23" s="13" t="s">
        <v>427</v>
      </c>
      <c r="D23" s="13">
        <v>12</v>
      </c>
      <c r="E23" s="13" t="s">
        <v>13</v>
      </c>
      <c r="F23" s="13">
        <v>134</v>
      </c>
      <c r="H23" s="13" t="s">
        <v>25</v>
      </c>
      <c r="I23" s="13">
        <v>3229</v>
      </c>
      <c r="J23" s="13" t="s">
        <v>50</v>
      </c>
      <c r="K23" s="13" t="s">
        <v>242</v>
      </c>
      <c r="L23" s="13">
        <v>1</v>
      </c>
      <c r="M23" s="17">
        <f>(D23+F23+L23)/I23*100%</f>
        <v>4.5524930318984205E-2</v>
      </c>
      <c r="N23" s="18" t="str">
        <f t="shared" si="0"/>
        <v>2024-05-22</v>
      </c>
      <c r="O23" s="19">
        <f t="shared" si="2"/>
        <v>45434</v>
      </c>
      <c r="P23" s="17" t="str">
        <f t="shared" si="1"/>
        <v>08:00</v>
      </c>
      <c r="Q23" s="12">
        <f t="shared" si="3"/>
        <v>1.1810139639014382E-2</v>
      </c>
      <c r="S23" s="125" t="s">
        <v>25</v>
      </c>
      <c r="T23" s="126"/>
      <c r="U23" s="127"/>
    </row>
    <row r="24" spans="2:21" x14ac:dyDescent="0.25">
      <c r="B24" s="7" t="s">
        <v>4285</v>
      </c>
      <c r="D24" s="13">
        <v>236</v>
      </c>
      <c r="F24" s="13">
        <v>147</v>
      </c>
      <c r="H24" s="13" t="s">
        <v>26</v>
      </c>
      <c r="J24" s="13" t="s">
        <v>51</v>
      </c>
      <c r="K24" s="13" t="s">
        <v>243</v>
      </c>
      <c r="L24" s="13">
        <v>48</v>
      </c>
      <c r="M24" s="17">
        <f t="shared" si="4"/>
        <v>7.9814814814814818E-3</v>
      </c>
      <c r="N24" s="18" t="str">
        <f t="shared" si="0"/>
        <v>2024-05-21</v>
      </c>
      <c r="O24" s="19">
        <f t="shared" si="2"/>
        <v>45433</v>
      </c>
      <c r="P24" s="17" t="str">
        <f t="shared" si="1"/>
        <v>10:01</v>
      </c>
      <c r="Q24" s="12">
        <f t="shared" si="3"/>
        <v>1.1810139639014382E-2</v>
      </c>
      <c r="S24" s="29" t="s">
        <v>4463</v>
      </c>
      <c r="T24" s="29">
        <f>T13</f>
        <v>82</v>
      </c>
      <c r="U24" s="29" t="s">
        <v>4462</v>
      </c>
    </row>
    <row r="25" spans="2:21" x14ac:dyDescent="0.25">
      <c r="B25" s="7" t="s">
        <v>4286</v>
      </c>
      <c r="C25" s="13" t="s">
        <v>428</v>
      </c>
      <c r="D25" s="13">
        <v>4</v>
      </c>
      <c r="E25" s="13" t="s">
        <v>13</v>
      </c>
      <c r="F25" s="13">
        <v>41</v>
      </c>
      <c r="H25" s="13" t="s">
        <v>25</v>
      </c>
      <c r="I25" s="13">
        <v>3981</v>
      </c>
      <c r="J25" s="13" t="s">
        <v>52</v>
      </c>
      <c r="K25" s="13" t="s">
        <v>244</v>
      </c>
      <c r="L25" s="13">
        <v>8</v>
      </c>
      <c r="M25" s="17">
        <f>(D25+F25+L25)/I25*100%</f>
        <v>1.3313237879929666E-2</v>
      </c>
      <c r="N25" s="18" t="str">
        <f t="shared" si="0"/>
        <v>2024-05-20</v>
      </c>
      <c r="O25" s="19">
        <f t="shared" si="2"/>
        <v>45432</v>
      </c>
      <c r="P25" s="17" t="str">
        <f t="shared" si="1"/>
        <v>08:04</v>
      </c>
      <c r="Q25" s="12">
        <f t="shared" si="3"/>
        <v>1.1810139639014382E-2</v>
      </c>
      <c r="S25" s="29" t="s">
        <v>4457</v>
      </c>
      <c r="T25" s="29">
        <f>SUMIF(H:H,"Video",F:F)</f>
        <v>3426</v>
      </c>
      <c r="U25" s="29">
        <f>T25/T24</f>
        <v>41.780487804878049</v>
      </c>
    </row>
    <row r="26" spans="2:21" x14ac:dyDescent="0.25">
      <c r="B26" s="7" t="s">
        <v>4287</v>
      </c>
      <c r="D26" s="13">
        <v>6</v>
      </c>
      <c r="F26" s="13">
        <v>38</v>
      </c>
      <c r="H26" s="13" t="s">
        <v>26</v>
      </c>
      <c r="J26" s="13" t="s">
        <v>53</v>
      </c>
      <c r="K26" s="13" t="s">
        <v>245</v>
      </c>
      <c r="L26" s="13">
        <v>2</v>
      </c>
      <c r="M26" s="17">
        <f t="shared" si="4"/>
        <v>8.518518518518519E-4</v>
      </c>
      <c r="N26" s="18" t="str">
        <f t="shared" si="0"/>
        <v>2024-05-19</v>
      </c>
      <c r="O26" s="19">
        <f t="shared" si="2"/>
        <v>45431</v>
      </c>
      <c r="P26" s="17" t="str">
        <f t="shared" si="1"/>
        <v>10:00</v>
      </c>
      <c r="Q26" s="12">
        <f t="shared" si="3"/>
        <v>1.1810139639014382E-2</v>
      </c>
      <c r="S26" s="29" t="s">
        <v>4459</v>
      </c>
      <c r="T26" s="29">
        <f>SUMIF(H:H,"Video",D:D)</f>
        <v>1019</v>
      </c>
      <c r="U26" s="29">
        <f>T26/T24</f>
        <v>12.426829268292684</v>
      </c>
    </row>
    <row r="27" spans="2:21" x14ac:dyDescent="0.25">
      <c r="B27" s="7" t="s">
        <v>4288</v>
      </c>
      <c r="C27" s="13" t="s">
        <v>429</v>
      </c>
      <c r="D27" s="13">
        <v>6</v>
      </c>
      <c r="E27" s="13" t="s">
        <v>13</v>
      </c>
      <c r="F27" s="13">
        <v>35</v>
      </c>
      <c r="H27" s="13" t="s">
        <v>25</v>
      </c>
      <c r="I27" s="13">
        <v>1381</v>
      </c>
      <c r="J27" s="13" t="s">
        <v>54</v>
      </c>
      <c r="K27" s="13" t="s">
        <v>246</v>
      </c>
      <c r="L27" s="13">
        <v>10</v>
      </c>
      <c r="M27" s="17">
        <f>(D27+F27+L27)/I27*100%</f>
        <v>3.6929761042722664E-2</v>
      </c>
      <c r="N27" s="18" t="str">
        <f t="shared" si="0"/>
        <v>2024-05-18</v>
      </c>
      <c r="O27" s="19">
        <f t="shared" si="2"/>
        <v>45430</v>
      </c>
      <c r="P27" s="17" t="str">
        <f t="shared" si="1"/>
        <v>10:00</v>
      </c>
      <c r="Q27" s="12">
        <f t="shared" si="3"/>
        <v>1.1810139639014382E-2</v>
      </c>
      <c r="S27" s="29" t="s">
        <v>417</v>
      </c>
      <c r="T27" s="29">
        <f>SUMIF(H:H,"Video",L:L)</f>
        <v>92</v>
      </c>
      <c r="U27" s="29">
        <f>T27/T24</f>
        <v>1.1219512195121952</v>
      </c>
    </row>
    <row r="28" spans="2:21" x14ac:dyDescent="0.25">
      <c r="B28" s="7" t="s">
        <v>4289</v>
      </c>
      <c r="D28" s="13">
        <v>0</v>
      </c>
      <c r="F28" s="13">
        <v>37</v>
      </c>
      <c r="H28" s="13" t="s">
        <v>26</v>
      </c>
      <c r="J28" s="13" t="s">
        <v>55</v>
      </c>
      <c r="K28" s="13" t="s">
        <v>247</v>
      </c>
      <c r="L28" s="13">
        <v>1</v>
      </c>
      <c r="M28" s="17">
        <f t="shared" si="4"/>
        <v>7.0370370370370367E-4</v>
      </c>
      <c r="N28" s="18" t="str">
        <f t="shared" si="0"/>
        <v>2024-05-17</v>
      </c>
      <c r="O28" s="19">
        <f t="shared" si="2"/>
        <v>45429</v>
      </c>
      <c r="P28" s="17" t="str">
        <f t="shared" si="1"/>
        <v>08:14</v>
      </c>
      <c r="Q28" s="12">
        <f t="shared" si="3"/>
        <v>1.1810139639014382E-2</v>
      </c>
      <c r="S28" s="29" t="s">
        <v>4469</v>
      </c>
      <c r="T28" s="29">
        <f>SUM(I:I)</f>
        <v>184553</v>
      </c>
      <c r="U28" s="29">
        <f>T28/T24</f>
        <v>2250.6463414634145</v>
      </c>
    </row>
    <row r="29" spans="2:21" x14ac:dyDescent="0.25">
      <c r="B29" s="7" t="s">
        <v>4290</v>
      </c>
      <c r="C29" s="13" t="s">
        <v>430</v>
      </c>
      <c r="D29" s="13">
        <v>2</v>
      </c>
      <c r="E29" s="13" t="s">
        <v>13</v>
      </c>
      <c r="F29" s="13">
        <v>45</v>
      </c>
      <c r="H29" s="13" t="s">
        <v>25</v>
      </c>
      <c r="I29" s="13">
        <v>1526</v>
      </c>
      <c r="J29" s="13" t="s">
        <v>56</v>
      </c>
      <c r="K29" s="13" t="s">
        <v>248</v>
      </c>
      <c r="L29" s="13">
        <v>13</v>
      </c>
      <c r="M29" s="17">
        <f>(D29+F29+L29)/I29*100%</f>
        <v>3.9318479685452164E-2</v>
      </c>
      <c r="N29" s="18" t="str">
        <f t="shared" si="0"/>
        <v>2024-05-16</v>
      </c>
      <c r="O29" s="19">
        <f t="shared" si="2"/>
        <v>45428</v>
      </c>
      <c r="P29" s="17" t="str">
        <f t="shared" si="1"/>
        <v>08:01</v>
      </c>
      <c r="Q29" s="12">
        <f t="shared" si="3"/>
        <v>1.1810139639014382E-2</v>
      </c>
      <c r="S29" s="29" t="s">
        <v>413</v>
      </c>
      <c r="T29" s="124">
        <f>(T25+T26+T27)/T28</f>
        <v>2.4583723916706855E-2</v>
      </c>
      <c r="U29" s="124">
        <f>(U25+U26+U27)/U28</f>
        <v>2.4583723916706858E-2</v>
      </c>
    </row>
    <row r="30" spans="2:21" x14ac:dyDescent="0.25">
      <c r="B30" s="7" t="s">
        <v>4291</v>
      </c>
      <c r="D30" s="13">
        <v>2</v>
      </c>
      <c r="F30" s="13">
        <v>30</v>
      </c>
      <c r="H30" s="13" t="s">
        <v>26</v>
      </c>
      <c r="J30" s="13" t="s">
        <v>57</v>
      </c>
      <c r="K30" s="13" t="s">
        <v>249</v>
      </c>
      <c r="L30" s="13">
        <v>4</v>
      </c>
      <c r="M30" s="17">
        <f t="shared" si="4"/>
        <v>6.6666666666666664E-4</v>
      </c>
      <c r="N30" s="18" t="str">
        <f t="shared" si="0"/>
        <v>2024-05-15</v>
      </c>
      <c r="O30" s="19">
        <f t="shared" si="2"/>
        <v>45427</v>
      </c>
      <c r="P30" s="17" t="str">
        <f t="shared" si="1"/>
        <v>08:00</v>
      </c>
      <c r="Q30" s="12">
        <f t="shared" si="3"/>
        <v>1.1810139639014382E-2</v>
      </c>
      <c r="S30" s="125" t="s">
        <v>4461</v>
      </c>
      <c r="T30" s="126"/>
      <c r="U30" s="127"/>
    </row>
    <row r="31" spans="2:21" x14ac:dyDescent="0.25">
      <c r="B31" s="7" t="s">
        <v>4292</v>
      </c>
      <c r="C31" s="13" t="s">
        <v>431</v>
      </c>
      <c r="D31" s="13">
        <v>4</v>
      </c>
      <c r="E31" s="13" t="s">
        <v>13</v>
      </c>
      <c r="F31" s="13">
        <v>25</v>
      </c>
      <c r="H31" s="13" t="s">
        <v>25</v>
      </c>
      <c r="I31" s="13">
        <v>764</v>
      </c>
      <c r="J31" s="13" t="s">
        <v>58</v>
      </c>
      <c r="K31" s="13" t="s">
        <v>250</v>
      </c>
      <c r="L31" s="13">
        <v>7</v>
      </c>
      <c r="M31" s="17">
        <f>(D31+F31+L31)/I31*100%</f>
        <v>4.712041884816754E-2</v>
      </c>
      <c r="N31" s="18" t="str">
        <f t="shared" si="0"/>
        <v>2024-05-14</v>
      </c>
      <c r="O31" s="19">
        <f t="shared" si="2"/>
        <v>45426</v>
      </c>
      <c r="P31" s="17" t="str">
        <f t="shared" si="1"/>
        <v>08:01</v>
      </c>
      <c r="Q31" s="12">
        <f t="shared" si="3"/>
        <v>1.1810139639014382E-2</v>
      </c>
      <c r="S31" s="29" t="s">
        <v>4463</v>
      </c>
      <c r="T31" s="29">
        <f>T15</f>
        <v>16</v>
      </c>
      <c r="U31" s="29" t="s">
        <v>4462</v>
      </c>
    </row>
    <row r="32" spans="2:21" x14ac:dyDescent="0.25">
      <c r="B32" s="7" t="s">
        <v>4293</v>
      </c>
      <c r="D32" s="13">
        <v>16</v>
      </c>
      <c r="F32" s="13">
        <v>57</v>
      </c>
      <c r="H32" s="13" t="s">
        <v>26</v>
      </c>
      <c r="J32" s="13" t="s">
        <v>59</v>
      </c>
      <c r="K32" s="13" t="s">
        <v>251</v>
      </c>
      <c r="L32" s="13">
        <v>2</v>
      </c>
      <c r="M32" s="17">
        <f t="shared" si="4"/>
        <v>1.3888888888888889E-3</v>
      </c>
      <c r="N32" s="18" t="str">
        <f t="shared" si="0"/>
        <v>2024-05-13</v>
      </c>
      <c r="O32" s="19">
        <f t="shared" si="2"/>
        <v>45425</v>
      </c>
      <c r="P32" s="17" t="str">
        <f t="shared" si="1"/>
        <v>08:00</v>
      </c>
      <c r="Q32" s="12">
        <f t="shared" si="3"/>
        <v>1.1810139639014382E-2</v>
      </c>
      <c r="S32" s="29" t="s">
        <v>4457</v>
      </c>
      <c r="T32" s="29">
        <f>SUMIF(H:H,"Text",F:F)</f>
        <v>843</v>
      </c>
      <c r="U32" s="29">
        <f>T32/T31</f>
        <v>52.6875</v>
      </c>
    </row>
    <row r="33" spans="2:21" x14ac:dyDescent="0.25">
      <c r="B33" s="7" t="s">
        <v>4294</v>
      </c>
      <c r="C33" s="13" t="s">
        <v>432</v>
      </c>
      <c r="D33" s="13">
        <v>0</v>
      </c>
      <c r="E33" s="13" t="s">
        <v>13</v>
      </c>
      <c r="F33" s="13">
        <v>29</v>
      </c>
      <c r="H33" s="13" t="s">
        <v>25</v>
      </c>
      <c r="I33" s="13">
        <v>1228</v>
      </c>
      <c r="J33" s="13" t="s">
        <v>60</v>
      </c>
      <c r="K33" s="13" t="s">
        <v>252</v>
      </c>
      <c r="L33" s="13">
        <v>1</v>
      </c>
      <c r="M33" s="17">
        <f>(D33+F33+L33)/I33*100%</f>
        <v>2.4429967426710098E-2</v>
      </c>
      <c r="N33" s="18" t="str">
        <f t="shared" si="0"/>
        <v>2024-05-12</v>
      </c>
      <c r="O33" s="19">
        <f t="shared" si="2"/>
        <v>45424</v>
      </c>
      <c r="P33" s="17" t="str">
        <f t="shared" si="1"/>
        <v>10:00</v>
      </c>
      <c r="Q33" s="12">
        <f t="shared" si="3"/>
        <v>1.1810139639014382E-2</v>
      </c>
      <c r="S33" s="29" t="s">
        <v>4459</v>
      </c>
      <c r="T33" s="29">
        <f>SUMIF(H:H,"Text",D:D)</f>
        <v>2775</v>
      </c>
      <c r="U33" s="29">
        <f>T33/T31</f>
        <v>173.4375</v>
      </c>
    </row>
    <row r="34" spans="2:21" x14ac:dyDescent="0.25">
      <c r="B34" s="7" t="s">
        <v>4295</v>
      </c>
      <c r="D34" s="13">
        <v>4</v>
      </c>
      <c r="F34" s="13">
        <v>30</v>
      </c>
      <c r="H34" s="13" t="s">
        <v>26</v>
      </c>
      <c r="J34" s="13" t="s">
        <v>61</v>
      </c>
      <c r="K34" s="13" t="s">
        <v>253</v>
      </c>
      <c r="L34" s="13">
        <v>0</v>
      </c>
      <c r="M34" s="17">
        <f t="shared" si="4"/>
        <v>6.2962962962962961E-4</v>
      </c>
      <c r="N34" s="18" t="str">
        <f t="shared" si="0"/>
        <v>2024-05-11</v>
      </c>
      <c r="O34" s="19">
        <f t="shared" si="2"/>
        <v>45423</v>
      </c>
      <c r="P34" s="17" t="str">
        <f t="shared" si="1"/>
        <v>10:00</v>
      </c>
      <c r="Q34" s="12">
        <f t="shared" si="3"/>
        <v>1.1810139639014382E-2</v>
      </c>
      <c r="S34" s="29" t="s">
        <v>417</v>
      </c>
      <c r="T34" s="29">
        <f>SUMIF(H:H,"Text",L:L)</f>
        <v>8</v>
      </c>
      <c r="U34" s="29">
        <f>T34/T31</f>
        <v>0.5</v>
      </c>
    </row>
    <row r="35" spans="2:21" x14ac:dyDescent="0.25">
      <c r="B35" s="7" t="s">
        <v>4296</v>
      </c>
      <c r="D35" s="13">
        <v>115</v>
      </c>
      <c r="F35" s="13">
        <v>33</v>
      </c>
      <c r="H35" s="13" t="s">
        <v>4259</v>
      </c>
      <c r="J35" s="13" t="s">
        <v>62</v>
      </c>
      <c r="K35" s="13" t="s">
        <v>254</v>
      </c>
      <c r="L35" s="13">
        <v>1</v>
      </c>
      <c r="M35" s="17">
        <f t="shared" ref="M35:M66" si="5">(D35+F35+L35)/$T$2*100%</f>
        <v>2.759259259259259E-3</v>
      </c>
      <c r="N35" s="18" t="str">
        <f t="shared" ref="N35:N66" si="6">LEFT(J35,10)</f>
        <v>2024-05-10</v>
      </c>
      <c r="O35" s="19">
        <f t="shared" si="2"/>
        <v>45422</v>
      </c>
      <c r="P35" s="17" t="str">
        <f t="shared" ref="P35:P66" si="7">MID(J35,12,5)</f>
        <v>08:00</v>
      </c>
      <c r="Q35" s="12">
        <f t="shared" si="3"/>
        <v>1.1810139639014382E-2</v>
      </c>
      <c r="S35" s="29" t="s">
        <v>413</v>
      </c>
      <c r="T35" s="124">
        <f>(T32+T33+T34)/T2/T31</f>
        <v>4.1967592592592595E-3</v>
      </c>
      <c r="U35" s="124">
        <f>(U32+U33+U34)/T2</f>
        <v>4.1967592592592595E-3</v>
      </c>
    </row>
    <row r="36" spans="2:21" x14ac:dyDescent="0.25">
      <c r="B36" s="7" t="s">
        <v>4297</v>
      </c>
      <c r="D36" s="13">
        <v>6</v>
      </c>
      <c r="F36" s="13">
        <v>41</v>
      </c>
      <c r="H36" s="13" t="s">
        <v>26</v>
      </c>
      <c r="J36" s="13" t="s">
        <v>63</v>
      </c>
      <c r="K36" s="13" t="s">
        <v>255</v>
      </c>
      <c r="L36" s="13">
        <v>0</v>
      </c>
      <c r="M36" s="17">
        <f t="shared" si="5"/>
        <v>8.7037037037037042E-4</v>
      </c>
      <c r="N36" s="18" t="str">
        <f t="shared" si="6"/>
        <v>2024-05-09</v>
      </c>
      <c r="O36" s="19">
        <f t="shared" si="2"/>
        <v>45421</v>
      </c>
      <c r="P36" s="17" t="str">
        <f t="shared" si="7"/>
        <v>08:01</v>
      </c>
      <c r="Q36" s="12">
        <f t="shared" si="3"/>
        <v>1.1810139639014382E-2</v>
      </c>
    </row>
    <row r="37" spans="2:21" x14ac:dyDescent="0.25">
      <c r="B37" s="7" t="s">
        <v>4298</v>
      </c>
      <c r="C37" s="13" t="s">
        <v>433</v>
      </c>
      <c r="D37" s="13">
        <v>6</v>
      </c>
      <c r="E37" s="13" t="s">
        <v>13</v>
      </c>
      <c r="F37" s="13">
        <v>31</v>
      </c>
      <c r="H37" s="13" t="s">
        <v>25</v>
      </c>
      <c r="I37" s="13">
        <v>2591</v>
      </c>
      <c r="J37" s="13" t="s">
        <v>64</v>
      </c>
      <c r="K37" s="13" t="s">
        <v>256</v>
      </c>
      <c r="L37" s="13">
        <v>0</v>
      </c>
      <c r="M37" s="17">
        <f>(D37+F37+L37)/I37*100%</f>
        <v>1.4280200694712466E-2</v>
      </c>
      <c r="N37" s="18" t="str">
        <f t="shared" si="6"/>
        <v>2024-05-08</v>
      </c>
      <c r="O37" s="19">
        <f t="shared" si="2"/>
        <v>45420</v>
      </c>
      <c r="P37" s="17" t="str">
        <f t="shared" si="7"/>
        <v>08:00</v>
      </c>
      <c r="Q37" s="12">
        <f t="shared" si="3"/>
        <v>1.1810139639014382E-2</v>
      </c>
    </row>
    <row r="38" spans="2:21" x14ac:dyDescent="0.25">
      <c r="B38" s="7" t="s">
        <v>4299</v>
      </c>
      <c r="D38" s="13">
        <v>0</v>
      </c>
      <c r="F38" s="13">
        <v>36</v>
      </c>
      <c r="H38" s="13" t="s">
        <v>26</v>
      </c>
      <c r="J38" s="13" t="s">
        <v>65</v>
      </c>
      <c r="K38" s="13" t="s">
        <v>257</v>
      </c>
      <c r="L38" s="13">
        <v>0</v>
      </c>
      <c r="M38" s="17">
        <f t="shared" si="5"/>
        <v>6.6666666666666664E-4</v>
      </c>
      <c r="N38" s="18" t="str">
        <f t="shared" si="6"/>
        <v>2024-05-07</v>
      </c>
      <c r="O38" s="19">
        <f t="shared" si="2"/>
        <v>45419</v>
      </c>
      <c r="P38" s="17" t="str">
        <f t="shared" si="7"/>
        <v>08:00</v>
      </c>
      <c r="Q38" s="12">
        <f t="shared" si="3"/>
        <v>1.1810139639014382E-2</v>
      </c>
    </row>
    <row r="39" spans="2:21" x14ac:dyDescent="0.25">
      <c r="B39" s="7" t="s">
        <v>4300</v>
      </c>
      <c r="C39" s="13" t="s">
        <v>434</v>
      </c>
      <c r="D39" s="13">
        <v>0</v>
      </c>
      <c r="E39" s="13" t="s">
        <v>13</v>
      </c>
      <c r="F39" s="13">
        <v>22</v>
      </c>
      <c r="H39" s="13" t="s">
        <v>25</v>
      </c>
      <c r="I39" s="13">
        <v>872</v>
      </c>
      <c r="J39" s="13" t="s">
        <v>66</v>
      </c>
      <c r="K39" s="13" t="s">
        <v>258</v>
      </c>
      <c r="L39" s="13">
        <v>0</v>
      </c>
      <c r="M39" s="17">
        <f>(D39+F39+L39)/I39*100%</f>
        <v>2.5229357798165139E-2</v>
      </c>
      <c r="N39" s="18" t="str">
        <f t="shared" si="6"/>
        <v>2024-05-06</v>
      </c>
      <c r="O39" s="19">
        <f t="shared" si="2"/>
        <v>45418</v>
      </c>
      <c r="P39" s="17" t="str">
        <f t="shared" si="7"/>
        <v>08:06</v>
      </c>
      <c r="Q39" s="12">
        <f t="shared" si="3"/>
        <v>1.1810139639014382E-2</v>
      </c>
    </row>
    <row r="40" spans="2:21" x14ac:dyDescent="0.25">
      <c r="B40" s="7" t="s">
        <v>4301</v>
      </c>
      <c r="D40" s="13">
        <v>12</v>
      </c>
      <c r="F40" s="13">
        <v>70</v>
      </c>
      <c r="H40" s="13" t="s">
        <v>26</v>
      </c>
      <c r="J40" s="13" t="s">
        <v>67</v>
      </c>
      <c r="K40" s="13" t="s">
        <v>259</v>
      </c>
      <c r="L40" s="13">
        <v>0</v>
      </c>
      <c r="M40" s="17">
        <f t="shared" si="5"/>
        <v>1.5185185185185184E-3</v>
      </c>
      <c r="N40" s="18" t="str">
        <f t="shared" si="6"/>
        <v>2024-05-05</v>
      </c>
      <c r="O40" s="19">
        <f t="shared" si="2"/>
        <v>45417</v>
      </c>
      <c r="P40" s="17" t="str">
        <f t="shared" si="7"/>
        <v>10:00</v>
      </c>
      <c r="Q40" s="12">
        <f t="shared" si="3"/>
        <v>1.1810139639014382E-2</v>
      </c>
    </row>
    <row r="41" spans="2:21" x14ac:dyDescent="0.25">
      <c r="B41" s="7" t="s">
        <v>4302</v>
      </c>
      <c r="C41" s="13" t="s">
        <v>435</v>
      </c>
      <c r="D41" s="13">
        <v>2</v>
      </c>
      <c r="E41" s="13" t="s">
        <v>13</v>
      </c>
      <c r="F41" s="13">
        <v>22</v>
      </c>
      <c r="H41" s="13" t="s">
        <v>25</v>
      </c>
      <c r="I41" s="13">
        <v>1657</v>
      </c>
      <c r="J41" s="13" t="s">
        <v>68</v>
      </c>
      <c r="K41" s="13" t="s">
        <v>260</v>
      </c>
      <c r="L41" s="13">
        <v>0</v>
      </c>
      <c r="M41" s="17">
        <f>(D41+F41+L41)/I41*100%</f>
        <v>1.448400724200362E-2</v>
      </c>
      <c r="N41" s="18" t="str">
        <f t="shared" si="6"/>
        <v>2024-05-04</v>
      </c>
      <c r="O41" s="19">
        <f t="shared" si="2"/>
        <v>45416</v>
      </c>
      <c r="P41" s="17" t="str">
        <f t="shared" si="7"/>
        <v>10:01</v>
      </c>
      <c r="Q41" s="12">
        <f t="shared" si="3"/>
        <v>1.1810139639014382E-2</v>
      </c>
    </row>
    <row r="42" spans="2:21" x14ac:dyDescent="0.25">
      <c r="B42" s="7" t="s">
        <v>4303</v>
      </c>
      <c r="D42" s="13">
        <v>23</v>
      </c>
      <c r="F42" s="13">
        <v>50</v>
      </c>
      <c r="H42" s="13" t="s">
        <v>26</v>
      </c>
      <c r="J42" s="13" t="s">
        <v>69</v>
      </c>
      <c r="K42" s="13" t="s">
        <v>261</v>
      </c>
      <c r="L42" s="13">
        <v>0</v>
      </c>
      <c r="M42" s="17">
        <f t="shared" si="5"/>
        <v>1.3518518518518519E-3</v>
      </c>
      <c r="N42" s="18" t="str">
        <f t="shared" si="6"/>
        <v>2024-05-03</v>
      </c>
      <c r="O42" s="19">
        <f t="shared" si="2"/>
        <v>45415</v>
      </c>
      <c r="P42" s="17" t="str">
        <f t="shared" si="7"/>
        <v>10:00</v>
      </c>
      <c r="Q42" s="12">
        <f t="shared" si="3"/>
        <v>1.1810139639014382E-2</v>
      </c>
    </row>
    <row r="43" spans="2:21" x14ac:dyDescent="0.25">
      <c r="B43" s="7" t="s">
        <v>4304</v>
      </c>
      <c r="C43" s="13" t="s">
        <v>436</v>
      </c>
      <c r="D43" s="13">
        <v>12</v>
      </c>
      <c r="E43" s="13" t="s">
        <v>13</v>
      </c>
      <c r="F43" s="13">
        <v>24</v>
      </c>
      <c r="H43" s="13" t="s">
        <v>25</v>
      </c>
      <c r="I43" s="13">
        <v>1823</v>
      </c>
      <c r="J43" s="13" t="s">
        <v>70</v>
      </c>
      <c r="K43" s="13" t="s">
        <v>262</v>
      </c>
      <c r="L43" s="13">
        <v>16</v>
      </c>
      <c r="M43" s="17">
        <f>(D43+F43+L43)/I43*100%</f>
        <v>2.852441031267142E-2</v>
      </c>
      <c r="N43" s="18" t="str">
        <f t="shared" si="6"/>
        <v>2024-05-02</v>
      </c>
      <c r="O43" s="19">
        <f t="shared" si="2"/>
        <v>45414</v>
      </c>
      <c r="P43" s="17" t="str">
        <f t="shared" si="7"/>
        <v>08:00</v>
      </c>
      <c r="Q43" s="12">
        <f t="shared" si="3"/>
        <v>1.1810139639014382E-2</v>
      </c>
    </row>
    <row r="44" spans="2:21" x14ac:dyDescent="0.25">
      <c r="B44" s="7" t="s">
        <v>4305</v>
      </c>
      <c r="D44" s="13">
        <v>6</v>
      </c>
      <c r="F44" s="13">
        <v>30</v>
      </c>
      <c r="G44" s="13" t="s">
        <v>18</v>
      </c>
      <c r="H44" s="13" t="s">
        <v>26</v>
      </c>
      <c r="J44" s="13" t="s">
        <v>71</v>
      </c>
      <c r="K44" s="13" t="s">
        <v>263</v>
      </c>
      <c r="L44" s="13">
        <v>0</v>
      </c>
      <c r="M44" s="17">
        <f t="shared" si="5"/>
        <v>6.6666666666666664E-4</v>
      </c>
      <c r="N44" s="18" t="str">
        <f t="shared" si="6"/>
        <v>2024-05-01</v>
      </c>
      <c r="O44" s="19">
        <f t="shared" si="2"/>
        <v>45413</v>
      </c>
      <c r="P44" s="17" t="str">
        <f t="shared" si="7"/>
        <v>10:00</v>
      </c>
      <c r="Q44" s="12">
        <f t="shared" si="3"/>
        <v>1.1810139639014382E-2</v>
      </c>
    </row>
    <row r="45" spans="2:21" x14ac:dyDescent="0.25">
      <c r="B45" s="7" t="s">
        <v>4306</v>
      </c>
      <c r="C45" s="13" t="s">
        <v>437</v>
      </c>
      <c r="D45" s="13">
        <v>2</v>
      </c>
      <c r="E45" s="13" t="s">
        <v>13</v>
      </c>
      <c r="F45" s="13">
        <v>22</v>
      </c>
      <c r="H45" s="13" t="s">
        <v>25</v>
      </c>
      <c r="I45" s="13">
        <v>812</v>
      </c>
      <c r="J45" s="13" t="s">
        <v>72</v>
      </c>
      <c r="K45" s="13" t="s">
        <v>264</v>
      </c>
      <c r="L45" s="13">
        <v>1</v>
      </c>
      <c r="M45" s="17">
        <f>(D45+F45+L45)/I45*100%</f>
        <v>3.0788177339901478E-2</v>
      </c>
      <c r="N45" s="18" t="str">
        <f t="shared" si="6"/>
        <v>2024-04-30</v>
      </c>
      <c r="O45" s="19">
        <f t="shared" si="2"/>
        <v>45412</v>
      </c>
      <c r="P45" s="17" t="str">
        <f t="shared" si="7"/>
        <v>08:00</v>
      </c>
      <c r="Q45" s="12">
        <f t="shared" si="3"/>
        <v>1.1810139639014382E-2</v>
      </c>
    </row>
    <row r="46" spans="2:21" x14ac:dyDescent="0.25">
      <c r="B46" s="7" t="s">
        <v>4307</v>
      </c>
      <c r="D46" s="13">
        <v>0</v>
      </c>
      <c r="F46" s="13">
        <v>26</v>
      </c>
      <c r="H46" s="13" t="s">
        <v>26</v>
      </c>
      <c r="J46" s="13" t="s">
        <v>73</v>
      </c>
      <c r="K46" s="13" t="s">
        <v>265</v>
      </c>
      <c r="L46" s="13">
        <v>1</v>
      </c>
      <c r="M46" s="17">
        <f t="shared" si="5"/>
        <v>5.0000000000000001E-4</v>
      </c>
      <c r="N46" s="18" t="str">
        <f t="shared" si="6"/>
        <v>2024-04-29</v>
      </c>
      <c r="O46" s="19">
        <f t="shared" si="2"/>
        <v>45411</v>
      </c>
      <c r="P46" s="17" t="str">
        <f t="shared" si="7"/>
        <v>08:00</v>
      </c>
      <c r="Q46" s="12">
        <f t="shared" si="3"/>
        <v>1.1810139639014382E-2</v>
      </c>
    </row>
    <row r="47" spans="2:21" x14ac:dyDescent="0.25">
      <c r="B47" s="7" t="s">
        <v>4308</v>
      </c>
      <c r="C47" s="13" t="s">
        <v>438</v>
      </c>
      <c r="D47" s="13">
        <v>4</v>
      </c>
      <c r="E47" s="13" t="s">
        <v>13</v>
      </c>
      <c r="F47" s="13">
        <v>29</v>
      </c>
      <c r="H47" s="13" t="s">
        <v>25</v>
      </c>
      <c r="I47" s="13">
        <v>1153</v>
      </c>
      <c r="J47" s="13" t="s">
        <v>74</v>
      </c>
      <c r="K47" s="13" t="s">
        <v>266</v>
      </c>
      <c r="L47" s="13">
        <v>2</v>
      </c>
      <c r="M47" s="17">
        <f>(D47+F47+L47)/I47*100%</f>
        <v>3.0355594102341718E-2</v>
      </c>
      <c r="N47" s="18" t="str">
        <f t="shared" si="6"/>
        <v>2024-04-28</v>
      </c>
      <c r="O47" s="19">
        <f t="shared" si="2"/>
        <v>45410</v>
      </c>
      <c r="P47" s="17" t="str">
        <f t="shared" si="7"/>
        <v>10:00</v>
      </c>
      <c r="Q47" s="12">
        <f t="shared" si="3"/>
        <v>1.1810139639014382E-2</v>
      </c>
    </row>
    <row r="48" spans="2:21" x14ac:dyDescent="0.25">
      <c r="B48" s="7" t="s">
        <v>4309</v>
      </c>
      <c r="D48" s="13">
        <v>6</v>
      </c>
      <c r="F48" s="13">
        <v>35</v>
      </c>
      <c r="G48" s="13" t="s">
        <v>19</v>
      </c>
      <c r="H48" s="13" t="s">
        <v>26</v>
      </c>
      <c r="J48" s="13" t="s">
        <v>75</v>
      </c>
      <c r="K48" s="13" t="s">
        <v>267</v>
      </c>
      <c r="L48" s="13">
        <v>0</v>
      </c>
      <c r="M48" s="17">
        <f t="shared" si="5"/>
        <v>7.5925925925925922E-4</v>
      </c>
      <c r="N48" s="18" t="str">
        <f t="shared" si="6"/>
        <v>2024-04-27</v>
      </c>
      <c r="O48" s="19">
        <f t="shared" si="2"/>
        <v>45409</v>
      </c>
      <c r="P48" s="17" t="str">
        <f t="shared" si="7"/>
        <v>10:00</v>
      </c>
      <c r="Q48" s="12">
        <f t="shared" si="3"/>
        <v>1.1810139639014382E-2</v>
      </c>
    </row>
    <row r="49" spans="2:17" x14ac:dyDescent="0.25">
      <c r="B49" s="7" t="s">
        <v>4310</v>
      </c>
      <c r="C49" s="13" t="s">
        <v>439</v>
      </c>
      <c r="D49" s="13">
        <v>0</v>
      </c>
      <c r="E49" s="13" t="s">
        <v>13</v>
      </c>
      <c r="F49" s="13">
        <v>25</v>
      </c>
      <c r="H49" s="13" t="s">
        <v>25</v>
      </c>
      <c r="I49" s="13">
        <v>1128</v>
      </c>
      <c r="J49" s="13" t="s">
        <v>76</v>
      </c>
      <c r="K49" s="13" t="s">
        <v>268</v>
      </c>
      <c r="L49" s="13">
        <v>0</v>
      </c>
      <c r="M49" s="17">
        <f>(D49+F49+L49)/I49*100%</f>
        <v>2.2163120567375887E-2</v>
      </c>
      <c r="N49" s="18" t="str">
        <f t="shared" si="6"/>
        <v>2024-04-26</v>
      </c>
      <c r="O49" s="19">
        <f t="shared" si="2"/>
        <v>45408</v>
      </c>
      <c r="P49" s="17" t="str">
        <f t="shared" si="7"/>
        <v>08:00</v>
      </c>
      <c r="Q49" s="12">
        <f t="shared" si="3"/>
        <v>1.1810139639014382E-2</v>
      </c>
    </row>
    <row r="50" spans="2:17" x14ac:dyDescent="0.25">
      <c r="B50" s="7" t="s">
        <v>4311</v>
      </c>
      <c r="D50" s="13">
        <v>0</v>
      </c>
      <c r="F50" s="13">
        <v>31</v>
      </c>
      <c r="H50" s="13" t="s">
        <v>26</v>
      </c>
      <c r="J50" s="13" t="s">
        <v>77</v>
      </c>
      <c r="K50" s="13" t="s">
        <v>269</v>
      </c>
      <c r="L50" s="13">
        <v>0</v>
      </c>
      <c r="M50" s="17">
        <f t="shared" si="5"/>
        <v>5.7407407407407407E-4</v>
      </c>
      <c r="N50" s="18" t="str">
        <f t="shared" si="6"/>
        <v>2024-04-25</v>
      </c>
      <c r="O50" s="19">
        <f t="shared" si="2"/>
        <v>45407</v>
      </c>
      <c r="P50" s="17" t="str">
        <f t="shared" si="7"/>
        <v>10:27</v>
      </c>
      <c r="Q50" s="12">
        <f t="shared" si="3"/>
        <v>1.1810139639014382E-2</v>
      </c>
    </row>
    <row r="51" spans="2:17" x14ac:dyDescent="0.25">
      <c r="B51" s="7" t="s">
        <v>4312</v>
      </c>
      <c r="D51" s="13">
        <v>51</v>
      </c>
      <c r="F51" s="13">
        <v>22</v>
      </c>
      <c r="H51" s="13" t="s">
        <v>4259</v>
      </c>
      <c r="J51" s="13" t="s">
        <v>78</v>
      </c>
      <c r="K51" s="13" t="s">
        <v>270</v>
      </c>
      <c r="L51" s="13">
        <v>0</v>
      </c>
      <c r="M51" s="17">
        <f t="shared" si="5"/>
        <v>1.3518518518518519E-3</v>
      </c>
      <c r="N51" s="18" t="str">
        <f t="shared" si="6"/>
        <v>2024-04-24</v>
      </c>
      <c r="O51" s="19">
        <f t="shared" si="2"/>
        <v>45406</v>
      </c>
      <c r="P51" s="17" t="str">
        <f t="shared" si="7"/>
        <v>08:00</v>
      </c>
      <c r="Q51" s="12">
        <f t="shared" si="3"/>
        <v>1.1810139639014382E-2</v>
      </c>
    </row>
    <row r="52" spans="2:17" x14ac:dyDescent="0.25">
      <c r="B52" s="7" t="s">
        <v>4313</v>
      </c>
      <c r="D52" s="13">
        <v>12</v>
      </c>
      <c r="F52" s="13">
        <v>46</v>
      </c>
      <c r="H52" s="13" t="s">
        <v>26</v>
      </c>
      <c r="J52" s="13" t="s">
        <v>79</v>
      </c>
      <c r="K52" s="13" t="s">
        <v>271</v>
      </c>
      <c r="L52" s="13">
        <v>2</v>
      </c>
      <c r="M52" s="17">
        <f t="shared" si="5"/>
        <v>1.1111111111111111E-3</v>
      </c>
      <c r="N52" s="18" t="str">
        <f t="shared" si="6"/>
        <v>2024-04-23</v>
      </c>
      <c r="O52" s="19">
        <f t="shared" si="2"/>
        <v>45405</v>
      </c>
      <c r="P52" s="17" t="str">
        <f t="shared" si="7"/>
        <v>11:53</v>
      </c>
      <c r="Q52" s="12">
        <f t="shared" si="3"/>
        <v>1.1810139639014382E-2</v>
      </c>
    </row>
    <row r="53" spans="2:17" x14ac:dyDescent="0.25">
      <c r="B53" s="7" t="s">
        <v>4314</v>
      </c>
      <c r="C53" s="13" t="s">
        <v>440</v>
      </c>
      <c r="D53" s="13">
        <v>4</v>
      </c>
      <c r="E53" s="13" t="s">
        <v>13</v>
      </c>
      <c r="F53" s="13">
        <v>36</v>
      </c>
      <c r="H53" s="13" t="s">
        <v>25</v>
      </c>
      <c r="I53" s="13">
        <v>2214</v>
      </c>
      <c r="J53" s="13" t="s">
        <v>80</v>
      </c>
      <c r="K53" s="13" t="s">
        <v>272</v>
      </c>
      <c r="L53" s="13">
        <v>0</v>
      </c>
      <c r="M53" s="17">
        <f>(D53+F53+L53)/I53*100%</f>
        <v>1.8066847335140017E-2</v>
      </c>
      <c r="N53" s="18" t="str">
        <f t="shared" si="6"/>
        <v>2024-04-22</v>
      </c>
      <c r="O53" s="19">
        <f t="shared" si="2"/>
        <v>45404</v>
      </c>
      <c r="P53" s="17" t="str">
        <f t="shared" si="7"/>
        <v>08:00</v>
      </c>
      <c r="Q53" s="12">
        <f t="shared" si="3"/>
        <v>1.1810139639014382E-2</v>
      </c>
    </row>
    <row r="54" spans="2:17" x14ac:dyDescent="0.25">
      <c r="B54" s="7" t="s">
        <v>4315</v>
      </c>
      <c r="D54" s="13">
        <v>18</v>
      </c>
      <c r="F54" s="13">
        <v>93</v>
      </c>
      <c r="H54" s="13" t="s">
        <v>26</v>
      </c>
      <c r="J54" s="13" t="s">
        <v>81</v>
      </c>
      <c r="K54" s="13" t="s">
        <v>273</v>
      </c>
      <c r="L54" s="13">
        <v>9</v>
      </c>
      <c r="M54" s="17">
        <f t="shared" si="5"/>
        <v>2.2222222222222222E-3</v>
      </c>
      <c r="N54" s="18" t="str">
        <f t="shared" si="6"/>
        <v>2024-04-21</v>
      </c>
      <c r="O54" s="19">
        <f t="shared" si="2"/>
        <v>45403</v>
      </c>
      <c r="P54" s="17" t="str">
        <f t="shared" si="7"/>
        <v>10:00</v>
      </c>
      <c r="Q54" s="12">
        <f t="shared" si="3"/>
        <v>1.1810139639014382E-2</v>
      </c>
    </row>
    <row r="55" spans="2:17" x14ac:dyDescent="0.25">
      <c r="B55" s="7" t="s">
        <v>4316</v>
      </c>
      <c r="C55" s="13" t="s">
        <v>441</v>
      </c>
      <c r="D55" s="13">
        <v>8</v>
      </c>
      <c r="E55" s="13" t="s">
        <v>13</v>
      </c>
      <c r="F55" s="13">
        <v>26</v>
      </c>
      <c r="H55" s="13" t="s">
        <v>25</v>
      </c>
      <c r="I55" s="13">
        <v>2834</v>
      </c>
      <c r="J55" s="13" t="s">
        <v>82</v>
      </c>
      <c r="K55" s="13" t="s">
        <v>274</v>
      </c>
      <c r="L55" s="13">
        <v>1</v>
      </c>
      <c r="M55" s="17">
        <f>(D55+F55+L55)/I55*100%</f>
        <v>1.2350035285815103E-2</v>
      </c>
      <c r="N55" s="18" t="str">
        <f t="shared" si="6"/>
        <v>2024-04-20</v>
      </c>
      <c r="O55" s="19">
        <f t="shared" si="2"/>
        <v>45402</v>
      </c>
      <c r="P55" s="17" t="str">
        <f t="shared" si="7"/>
        <v>10:00</v>
      </c>
      <c r="Q55" s="12">
        <f t="shared" si="3"/>
        <v>1.1810139639014382E-2</v>
      </c>
    </row>
    <row r="56" spans="2:17" x14ac:dyDescent="0.25">
      <c r="B56" s="7" t="s">
        <v>4317</v>
      </c>
      <c r="D56" s="13">
        <v>4</v>
      </c>
      <c r="F56" s="13">
        <v>27</v>
      </c>
      <c r="H56" s="13" t="s">
        <v>26</v>
      </c>
      <c r="J56" s="13" t="s">
        <v>83</v>
      </c>
      <c r="K56" s="13" t="s">
        <v>275</v>
      </c>
      <c r="L56" s="13">
        <v>0</v>
      </c>
      <c r="M56" s="17">
        <f t="shared" si="5"/>
        <v>5.7407407407407407E-4</v>
      </c>
      <c r="N56" s="18" t="str">
        <f t="shared" si="6"/>
        <v>2024-04-19</v>
      </c>
      <c r="O56" s="19">
        <f t="shared" si="2"/>
        <v>45401</v>
      </c>
      <c r="P56" s="17" t="str">
        <f t="shared" si="7"/>
        <v>08:00</v>
      </c>
      <c r="Q56" s="12">
        <f t="shared" si="3"/>
        <v>1.1810139639014382E-2</v>
      </c>
    </row>
    <row r="57" spans="2:17" x14ac:dyDescent="0.25">
      <c r="B57" s="7" t="s">
        <v>4318</v>
      </c>
      <c r="C57" s="13" t="s">
        <v>442</v>
      </c>
      <c r="D57" s="13">
        <v>8</v>
      </c>
      <c r="E57" s="13" t="s">
        <v>13</v>
      </c>
      <c r="F57" s="13">
        <v>47</v>
      </c>
      <c r="H57" s="13" t="s">
        <v>25</v>
      </c>
      <c r="I57" s="13">
        <v>2021</v>
      </c>
      <c r="J57" s="13" t="s">
        <v>84</v>
      </c>
      <c r="K57" s="13" t="s">
        <v>276</v>
      </c>
      <c r="L57" s="13">
        <v>3</v>
      </c>
      <c r="M57" s="17">
        <f>(D57+F57+L57)/I57*100%</f>
        <v>2.8698664027709056E-2</v>
      </c>
      <c r="N57" s="18" t="str">
        <f t="shared" si="6"/>
        <v>2024-04-18</v>
      </c>
      <c r="O57" s="19">
        <f t="shared" si="2"/>
        <v>45400</v>
      </c>
      <c r="P57" s="17" t="str">
        <f t="shared" si="7"/>
        <v>08:06</v>
      </c>
      <c r="Q57" s="12">
        <f t="shared" si="3"/>
        <v>1.1810139639014382E-2</v>
      </c>
    </row>
    <row r="58" spans="2:17" x14ac:dyDescent="0.25">
      <c r="B58" s="7" t="s">
        <v>4319</v>
      </c>
      <c r="D58" s="13">
        <v>0</v>
      </c>
      <c r="F58" s="13">
        <v>32</v>
      </c>
      <c r="H58" s="13" t="s">
        <v>26</v>
      </c>
      <c r="J58" s="13" t="s">
        <v>85</v>
      </c>
      <c r="K58" s="13" t="s">
        <v>277</v>
      </c>
      <c r="L58" s="13">
        <v>0</v>
      </c>
      <c r="M58" s="17">
        <f t="shared" si="5"/>
        <v>5.9259259259259258E-4</v>
      </c>
      <c r="N58" s="18" t="str">
        <f t="shared" si="6"/>
        <v>2024-04-17</v>
      </c>
      <c r="O58" s="19">
        <f t="shared" si="2"/>
        <v>45399</v>
      </c>
      <c r="P58" s="17" t="str">
        <f t="shared" si="7"/>
        <v>08:00</v>
      </c>
      <c r="Q58" s="12">
        <f t="shared" si="3"/>
        <v>1.1810139639014382E-2</v>
      </c>
    </row>
    <row r="59" spans="2:17" x14ac:dyDescent="0.25">
      <c r="B59" s="7" t="s">
        <v>4320</v>
      </c>
      <c r="D59" s="13">
        <v>96</v>
      </c>
      <c r="F59" s="13">
        <v>154</v>
      </c>
      <c r="H59" s="13" t="s">
        <v>26</v>
      </c>
      <c r="J59" s="13" t="s">
        <v>86</v>
      </c>
      <c r="K59" s="13" t="s">
        <v>278</v>
      </c>
      <c r="L59" s="13">
        <v>4</v>
      </c>
      <c r="M59" s="17">
        <f t="shared" si="5"/>
        <v>4.7037037037037039E-3</v>
      </c>
      <c r="N59" s="18" t="str">
        <f t="shared" si="6"/>
        <v>2024-04-16</v>
      </c>
      <c r="O59" s="19">
        <f t="shared" si="2"/>
        <v>45398</v>
      </c>
      <c r="P59" s="17" t="str">
        <f t="shared" si="7"/>
        <v>10:00</v>
      </c>
      <c r="Q59" s="12">
        <f t="shared" si="3"/>
        <v>1.1810139639014382E-2</v>
      </c>
    </row>
    <row r="60" spans="2:17" x14ac:dyDescent="0.25">
      <c r="B60" s="7" t="s">
        <v>4321</v>
      </c>
      <c r="C60" s="13" t="s">
        <v>443</v>
      </c>
      <c r="D60" s="13">
        <v>48</v>
      </c>
      <c r="E60" s="13" t="s">
        <v>13</v>
      </c>
      <c r="F60" s="13">
        <v>47</v>
      </c>
      <c r="H60" s="13" t="s">
        <v>25</v>
      </c>
      <c r="I60" s="13">
        <v>1495</v>
      </c>
      <c r="J60" s="13" t="s">
        <v>87</v>
      </c>
      <c r="K60" s="13" t="s">
        <v>279</v>
      </c>
      <c r="L60" s="13">
        <v>0</v>
      </c>
      <c r="M60" s="17">
        <f>(D60+F60+L60)/I60*100%</f>
        <v>6.354515050167224E-2</v>
      </c>
      <c r="N60" s="18" t="str">
        <f t="shared" si="6"/>
        <v>2024-04-15</v>
      </c>
      <c r="O60" s="19">
        <f t="shared" si="2"/>
        <v>45397</v>
      </c>
      <c r="P60" s="17" t="str">
        <f t="shared" si="7"/>
        <v>08:02</v>
      </c>
      <c r="Q60" s="12">
        <f t="shared" si="3"/>
        <v>1.1810139639014382E-2</v>
      </c>
    </row>
    <row r="61" spans="2:17" x14ac:dyDescent="0.25">
      <c r="B61" s="7" t="s">
        <v>4322</v>
      </c>
      <c r="D61" s="13">
        <v>85</v>
      </c>
      <c r="F61" s="13">
        <v>27</v>
      </c>
      <c r="H61" s="13" t="s">
        <v>4259</v>
      </c>
      <c r="J61" s="13" t="s">
        <v>88</v>
      </c>
      <c r="K61" s="13" t="s">
        <v>280</v>
      </c>
      <c r="L61" s="13">
        <v>3</v>
      </c>
      <c r="M61" s="17">
        <f t="shared" si="5"/>
        <v>2.1296296296296298E-3</v>
      </c>
      <c r="N61" s="18" t="str">
        <f t="shared" si="6"/>
        <v>2024-04-14</v>
      </c>
      <c r="O61" s="19">
        <f t="shared" si="2"/>
        <v>45396</v>
      </c>
      <c r="P61" s="17" t="str">
        <f t="shared" si="7"/>
        <v>10:00</v>
      </c>
      <c r="Q61" s="12">
        <f t="shared" si="3"/>
        <v>1.1810139639014382E-2</v>
      </c>
    </row>
    <row r="62" spans="2:17" x14ac:dyDescent="0.25">
      <c r="B62" s="7" t="s">
        <v>4323</v>
      </c>
      <c r="C62" s="13" t="s">
        <v>444</v>
      </c>
      <c r="D62" s="13">
        <v>60</v>
      </c>
      <c r="E62" s="13" t="s">
        <v>13</v>
      </c>
      <c r="F62" s="13">
        <v>63</v>
      </c>
      <c r="H62" s="13" t="s">
        <v>25</v>
      </c>
      <c r="I62" s="13">
        <v>2421</v>
      </c>
      <c r="J62" s="13" t="s">
        <v>89</v>
      </c>
      <c r="K62" s="13" t="s">
        <v>281</v>
      </c>
      <c r="L62" s="13">
        <v>0</v>
      </c>
      <c r="M62" s="17">
        <f>(D62+F62+L62)/I62*100%</f>
        <v>5.0805452292441142E-2</v>
      </c>
      <c r="N62" s="18" t="str">
        <f t="shared" si="6"/>
        <v>2024-04-13</v>
      </c>
      <c r="O62" s="19">
        <f t="shared" si="2"/>
        <v>45395</v>
      </c>
      <c r="P62" s="17" t="str">
        <f t="shared" si="7"/>
        <v>10:00</v>
      </c>
      <c r="Q62" s="12">
        <f t="shared" si="3"/>
        <v>1.1810139639014382E-2</v>
      </c>
    </row>
    <row r="63" spans="2:17" x14ac:dyDescent="0.25">
      <c r="B63" s="7" t="s">
        <v>4324</v>
      </c>
      <c r="D63" s="13">
        <v>0</v>
      </c>
      <c r="F63" s="13">
        <v>20</v>
      </c>
      <c r="H63" s="13" t="s">
        <v>26</v>
      </c>
      <c r="J63" s="13" t="s">
        <v>90</v>
      </c>
      <c r="K63" s="13" t="s">
        <v>282</v>
      </c>
      <c r="L63" s="13">
        <v>0</v>
      </c>
      <c r="M63" s="17">
        <f t="shared" si="5"/>
        <v>3.7037037037037035E-4</v>
      </c>
      <c r="N63" s="18" t="str">
        <f t="shared" si="6"/>
        <v>2024-04-12</v>
      </c>
      <c r="O63" s="19">
        <f t="shared" si="2"/>
        <v>45394</v>
      </c>
      <c r="P63" s="17" t="str">
        <f t="shared" si="7"/>
        <v>08:03</v>
      </c>
      <c r="Q63" s="12">
        <f t="shared" si="3"/>
        <v>1.1810139639014382E-2</v>
      </c>
    </row>
    <row r="64" spans="2:17" x14ac:dyDescent="0.25">
      <c r="B64" s="7" t="s">
        <v>4325</v>
      </c>
      <c r="C64" s="13" t="s">
        <v>445</v>
      </c>
      <c r="D64" s="13">
        <v>34</v>
      </c>
      <c r="E64" s="13" t="s">
        <v>13</v>
      </c>
      <c r="F64" s="13">
        <v>134</v>
      </c>
      <c r="H64" s="13" t="s">
        <v>25</v>
      </c>
      <c r="I64" s="13">
        <v>2379</v>
      </c>
      <c r="J64" s="13" t="s">
        <v>91</v>
      </c>
      <c r="K64" s="13" t="s">
        <v>283</v>
      </c>
      <c r="L64" s="13">
        <v>2</v>
      </c>
      <c r="M64" s="17">
        <f>(D64+F64+L64)/I64*100%</f>
        <v>7.1458596048759981E-2</v>
      </c>
      <c r="N64" s="18" t="str">
        <f t="shared" si="6"/>
        <v>2024-04-11</v>
      </c>
      <c r="O64" s="19">
        <f t="shared" si="2"/>
        <v>45393</v>
      </c>
      <c r="P64" s="17" t="str">
        <f t="shared" si="7"/>
        <v>08:00</v>
      </c>
      <c r="Q64" s="12">
        <f t="shared" si="3"/>
        <v>1.1810139639014382E-2</v>
      </c>
    </row>
    <row r="65" spans="2:17" x14ac:dyDescent="0.25">
      <c r="B65" s="7" t="s">
        <v>4326</v>
      </c>
      <c r="D65" s="13">
        <v>244</v>
      </c>
      <c r="F65" s="13">
        <v>53</v>
      </c>
      <c r="H65" s="13" t="s">
        <v>4259</v>
      </c>
      <c r="J65" s="13" t="s">
        <v>92</v>
      </c>
      <c r="K65" s="13" t="s">
        <v>284</v>
      </c>
      <c r="L65" s="13">
        <v>0</v>
      </c>
      <c r="M65" s="17">
        <f t="shared" si="5"/>
        <v>5.4999999999999997E-3</v>
      </c>
      <c r="N65" s="18" t="str">
        <f t="shared" si="6"/>
        <v>2024-04-10</v>
      </c>
      <c r="O65" s="19">
        <f t="shared" si="2"/>
        <v>45392</v>
      </c>
      <c r="P65" s="17" t="str">
        <f t="shared" si="7"/>
        <v>08:00</v>
      </c>
      <c r="Q65" s="12">
        <f t="shared" si="3"/>
        <v>1.1810139639014382E-2</v>
      </c>
    </row>
    <row r="66" spans="2:17" x14ac:dyDescent="0.25">
      <c r="B66" s="7" t="s">
        <v>4327</v>
      </c>
      <c r="D66" s="13">
        <v>14</v>
      </c>
      <c r="F66" s="13">
        <v>33</v>
      </c>
      <c r="H66" s="13" t="s">
        <v>26</v>
      </c>
      <c r="J66" s="13" t="s">
        <v>93</v>
      </c>
      <c r="K66" s="13" t="s">
        <v>285</v>
      </c>
      <c r="L66" s="13">
        <v>0</v>
      </c>
      <c r="M66" s="17">
        <f t="shared" si="5"/>
        <v>8.7037037037037042E-4</v>
      </c>
      <c r="N66" s="18" t="str">
        <f t="shared" si="6"/>
        <v>2024-04-09</v>
      </c>
      <c r="O66" s="19">
        <f t="shared" si="2"/>
        <v>45391</v>
      </c>
      <c r="P66" s="17" t="str">
        <f t="shared" si="7"/>
        <v>08:09</v>
      </c>
      <c r="Q66" s="12">
        <f t="shared" si="3"/>
        <v>1.1810139639014382E-2</v>
      </c>
    </row>
    <row r="67" spans="2:17" x14ac:dyDescent="0.25">
      <c r="B67" s="7" t="s">
        <v>4328</v>
      </c>
      <c r="D67" s="13">
        <v>0</v>
      </c>
      <c r="F67" s="13">
        <v>34</v>
      </c>
      <c r="H67" s="13" t="s">
        <v>26</v>
      </c>
      <c r="J67" s="13" t="s">
        <v>94</v>
      </c>
      <c r="K67" s="13" t="s">
        <v>286</v>
      </c>
      <c r="L67" s="13">
        <v>0</v>
      </c>
      <c r="M67" s="17">
        <f t="shared" ref="M67:M98" si="8">(D67+F67+L67)/$T$2*100%</f>
        <v>6.2962962962962961E-4</v>
      </c>
      <c r="N67" s="18" t="str">
        <f t="shared" ref="N67:N98" si="9">LEFT(J67,10)</f>
        <v>2024-04-08</v>
      </c>
      <c r="O67" s="19">
        <f t="shared" si="2"/>
        <v>45390</v>
      </c>
      <c r="P67" s="17" t="str">
        <f t="shared" ref="P67:P98" si="10">MID(J67,12,5)</f>
        <v>08:00</v>
      </c>
      <c r="Q67" s="12">
        <f t="shared" si="3"/>
        <v>1.1810139639014382E-2</v>
      </c>
    </row>
    <row r="68" spans="2:17" x14ac:dyDescent="0.25">
      <c r="B68" s="7" t="s">
        <v>4329</v>
      </c>
      <c r="C68" s="13" t="s">
        <v>446</v>
      </c>
      <c r="D68" s="13">
        <v>0</v>
      </c>
      <c r="E68" s="13" t="s">
        <v>13</v>
      </c>
      <c r="F68" s="13">
        <v>16</v>
      </c>
      <c r="H68" s="13" t="s">
        <v>25</v>
      </c>
      <c r="I68" s="13">
        <v>1695</v>
      </c>
      <c r="J68" s="13" t="s">
        <v>95</v>
      </c>
      <c r="K68" s="13" t="s">
        <v>287</v>
      </c>
      <c r="L68" s="13">
        <v>0</v>
      </c>
      <c r="M68" s="17">
        <f>(D68+F68+L68)/I68*100%</f>
        <v>9.4395280235988199E-3</v>
      </c>
      <c r="N68" s="18" t="str">
        <f t="shared" si="9"/>
        <v>2024-04-06</v>
      </c>
      <c r="O68" s="19">
        <f t="shared" ref="O68:O131" si="11">DATE(LEFT(N68,4),MID(N68,6,2),RIGHT(N68,2))</f>
        <v>45388</v>
      </c>
      <c r="P68" s="17" t="str">
        <f t="shared" si="10"/>
        <v>10:00</v>
      </c>
      <c r="Q68" s="12">
        <f t="shared" si="3"/>
        <v>1.1810139639014382E-2</v>
      </c>
    </row>
    <row r="69" spans="2:17" x14ac:dyDescent="0.25">
      <c r="B69" s="7" t="s">
        <v>4330</v>
      </c>
      <c r="D69" s="13">
        <v>11</v>
      </c>
      <c r="F69" s="13">
        <v>55</v>
      </c>
      <c r="H69" s="13" t="s">
        <v>26</v>
      </c>
      <c r="J69" s="13" t="s">
        <v>96</v>
      </c>
      <c r="K69" s="13" t="s">
        <v>288</v>
      </c>
      <c r="L69" s="13">
        <v>0</v>
      </c>
      <c r="M69" s="17">
        <f t="shared" si="8"/>
        <v>1.2222222222222222E-3</v>
      </c>
      <c r="N69" s="18" t="str">
        <f t="shared" si="9"/>
        <v>2024-04-05</v>
      </c>
      <c r="O69" s="19">
        <f t="shared" si="11"/>
        <v>45387</v>
      </c>
      <c r="P69" s="17" t="str">
        <f t="shared" si="10"/>
        <v>13:07</v>
      </c>
      <c r="Q69" s="12">
        <f t="shared" ref="Q69:Q132" si="12">AVERAGE($M$3:$M$192)</f>
        <v>1.1810139639014382E-2</v>
      </c>
    </row>
    <row r="70" spans="2:17" x14ac:dyDescent="0.25">
      <c r="B70" s="7" t="s">
        <v>4331</v>
      </c>
      <c r="C70" s="13" t="s">
        <v>447</v>
      </c>
      <c r="D70" s="13">
        <v>0</v>
      </c>
      <c r="E70" s="13" t="s">
        <v>13</v>
      </c>
      <c r="F70" s="13">
        <v>26</v>
      </c>
      <c r="H70" s="13" t="s">
        <v>25</v>
      </c>
      <c r="I70" s="13">
        <v>1090</v>
      </c>
      <c r="J70" s="13" t="s">
        <v>97</v>
      </c>
      <c r="K70" s="13" t="s">
        <v>289</v>
      </c>
      <c r="L70" s="13">
        <v>0</v>
      </c>
      <c r="M70" s="17">
        <f>(D70+F70+L70)/I70*100%</f>
        <v>2.3853211009174313E-2</v>
      </c>
      <c r="N70" s="18" t="str">
        <f t="shared" si="9"/>
        <v>2024-04-05</v>
      </c>
      <c r="O70" s="19">
        <f t="shared" si="11"/>
        <v>45387</v>
      </c>
      <c r="P70" s="17" t="str">
        <f t="shared" si="10"/>
        <v>09:27</v>
      </c>
      <c r="Q70" s="12">
        <f t="shared" si="12"/>
        <v>1.1810139639014382E-2</v>
      </c>
    </row>
    <row r="71" spans="2:17" x14ac:dyDescent="0.25">
      <c r="B71" s="7" t="s">
        <v>4332</v>
      </c>
      <c r="D71" s="13">
        <v>4</v>
      </c>
      <c r="F71" s="13">
        <v>32</v>
      </c>
      <c r="H71" s="13" t="s">
        <v>26</v>
      </c>
      <c r="J71" s="13" t="s">
        <v>98</v>
      </c>
      <c r="K71" s="13" t="s">
        <v>290</v>
      </c>
      <c r="L71" s="13">
        <v>1</v>
      </c>
      <c r="M71" s="17">
        <f t="shared" si="8"/>
        <v>6.8518518518518516E-4</v>
      </c>
      <c r="N71" s="18" t="str">
        <f t="shared" si="9"/>
        <v>2024-04-04</v>
      </c>
      <c r="O71" s="19">
        <f t="shared" si="11"/>
        <v>45386</v>
      </c>
      <c r="P71" s="17" t="str">
        <f t="shared" si="10"/>
        <v>08:00</v>
      </c>
      <c r="Q71" s="12">
        <f t="shared" si="12"/>
        <v>1.1810139639014382E-2</v>
      </c>
    </row>
    <row r="72" spans="2:17" x14ac:dyDescent="0.25">
      <c r="B72" s="7" t="s">
        <v>4333</v>
      </c>
      <c r="C72" s="13" t="s">
        <v>448</v>
      </c>
      <c r="D72" s="13">
        <v>0</v>
      </c>
      <c r="E72" s="13" t="s">
        <v>13</v>
      </c>
      <c r="F72" s="13">
        <v>22</v>
      </c>
      <c r="H72" s="13" t="s">
        <v>25</v>
      </c>
      <c r="I72" s="13">
        <v>1707</v>
      </c>
      <c r="J72" s="13" t="s">
        <v>99</v>
      </c>
      <c r="K72" s="13" t="s">
        <v>291</v>
      </c>
      <c r="L72" s="13">
        <v>1</v>
      </c>
      <c r="M72" s="17">
        <f>(D72+F72+L72)/I72*100%</f>
        <v>1.3473930872876391E-2</v>
      </c>
      <c r="N72" s="18" t="str">
        <f t="shared" si="9"/>
        <v>2024-04-03</v>
      </c>
      <c r="O72" s="19">
        <f t="shared" si="11"/>
        <v>45385</v>
      </c>
      <c r="P72" s="17" t="str">
        <f t="shared" si="10"/>
        <v>08:00</v>
      </c>
      <c r="Q72" s="12">
        <f t="shared" si="12"/>
        <v>1.1810139639014382E-2</v>
      </c>
    </row>
    <row r="73" spans="2:17" x14ac:dyDescent="0.25">
      <c r="B73" s="7" t="s">
        <v>4334</v>
      </c>
      <c r="D73" s="13">
        <v>4</v>
      </c>
      <c r="F73" s="13">
        <v>39</v>
      </c>
      <c r="H73" s="13" t="s">
        <v>26</v>
      </c>
      <c r="J73" s="13" t="s">
        <v>100</v>
      </c>
      <c r="K73" s="13" t="s">
        <v>292</v>
      </c>
      <c r="L73" s="13">
        <v>1</v>
      </c>
      <c r="M73" s="17">
        <f t="shared" si="8"/>
        <v>8.1481481481481476E-4</v>
      </c>
      <c r="N73" s="18" t="str">
        <f t="shared" si="9"/>
        <v>2024-04-02</v>
      </c>
      <c r="O73" s="19">
        <f t="shared" si="11"/>
        <v>45384</v>
      </c>
      <c r="P73" s="17" t="str">
        <f t="shared" si="10"/>
        <v>08:00</v>
      </c>
      <c r="Q73" s="12">
        <f t="shared" si="12"/>
        <v>1.1810139639014382E-2</v>
      </c>
    </row>
    <row r="74" spans="2:17" x14ac:dyDescent="0.25">
      <c r="B74" s="7" t="s">
        <v>4335</v>
      </c>
      <c r="C74" s="13" t="s">
        <v>449</v>
      </c>
      <c r="D74" s="13">
        <v>0</v>
      </c>
      <c r="E74" s="13" t="s">
        <v>13</v>
      </c>
      <c r="F74" s="13">
        <v>40</v>
      </c>
      <c r="H74" s="13" t="s">
        <v>25</v>
      </c>
      <c r="I74" s="13">
        <v>2881</v>
      </c>
      <c r="J74" s="13" t="s">
        <v>101</v>
      </c>
      <c r="K74" s="13" t="s">
        <v>293</v>
      </c>
      <c r="L74" s="13">
        <v>0</v>
      </c>
      <c r="M74" s="17">
        <f t="shared" ref="M74:M75" si="13">(D74+F74+L74)/I74*100%</f>
        <v>1.3884068031933356E-2</v>
      </c>
      <c r="N74" s="18" t="str">
        <f t="shared" si="9"/>
        <v>2024-04-01</v>
      </c>
      <c r="O74" s="19">
        <f t="shared" si="11"/>
        <v>45383</v>
      </c>
      <c r="P74" s="17" t="str">
        <f t="shared" si="10"/>
        <v>10:00</v>
      </c>
      <c r="Q74" s="12">
        <f t="shared" si="12"/>
        <v>1.1810139639014382E-2</v>
      </c>
    </row>
    <row r="75" spans="2:17" x14ac:dyDescent="0.25">
      <c r="B75" s="7" t="s">
        <v>4336</v>
      </c>
      <c r="C75" s="13" t="s">
        <v>450</v>
      </c>
      <c r="D75" s="13">
        <v>12</v>
      </c>
      <c r="E75" s="13" t="s">
        <v>13</v>
      </c>
      <c r="F75" s="13">
        <v>56</v>
      </c>
      <c r="H75" s="13" t="s">
        <v>25</v>
      </c>
      <c r="I75" s="13">
        <v>3213</v>
      </c>
      <c r="J75" s="13" t="s">
        <v>102</v>
      </c>
      <c r="K75" s="13" t="s">
        <v>294</v>
      </c>
      <c r="L75" s="13">
        <v>0</v>
      </c>
      <c r="M75" s="17">
        <f t="shared" si="13"/>
        <v>2.1164021164021163E-2</v>
      </c>
      <c r="N75" s="18" t="str">
        <f t="shared" si="9"/>
        <v>2024-03-30</v>
      </c>
      <c r="O75" s="19">
        <f t="shared" si="11"/>
        <v>45381</v>
      </c>
      <c r="P75" s="17" t="str">
        <f t="shared" si="10"/>
        <v>11:00</v>
      </c>
      <c r="Q75" s="12">
        <f t="shared" si="12"/>
        <v>1.1810139639014382E-2</v>
      </c>
    </row>
    <row r="76" spans="2:17" x14ac:dyDescent="0.25">
      <c r="B76" s="7" t="s">
        <v>4337</v>
      </c>
      <c r="D76" s="13">
        <v>34</v>
      </c>
      <c r="F76" s="13">
        <v>68</v>
      </c>
      <c r="H76" s="13" t="s">
        <v>4259</v>
      </c>
      <c r="J76" s="13" t="s">
        <v>103</v>
      </c>
      <c r="K76" s="13" t="s">
        <v>295</v>
      </c>
      <c r="L76" s="13">
        <v>0</v>
      </c>
      <c r="M76" s="17">
        <f t="shared" si="8"/>
        <v>1.888888888888889E-3</v>
      </c>
      <c r="N76" s="18" t="str">
        <f t="shared" si="9"/>
        <v>2024-03-29</v>
      </c>
      <c r="O76" s="19">
        <f t="shared" si="11"/>
        <v>45380</v>
      </c>
      <c r="P76" s="17" t="str">
        <f t="shared" si="10"/>
        <v>08:59</v>
      </c>
      <c r="Q76" s="12">
        <f t="shared" si="12"/>
        <v>1.1810139639014382E-2</v>
      </c>
    </row>
    <row r="77" spans="2:17" x14ac:dyDescent="0.25">
      <c r="B77" s="7" t="s">
        <v>4338</v>
      </c>
      <c r="C77" s="13" t="s">
        <v>451</v>
      </c>
      <c r="D77" s="13">
        <v>2</v>
      </c>
      <c r="E77" s="13" t="s">
        <v>13</v>
      </c>
      <c r="F77" s="13">
        <v>27</v>
      </c>
      <c r="H77" s="13" t="s">
        <v>25</v>
      </c>
      <c r="I77" s="13">
        <v>2301</v>
      </c>
      <c r="J77" s="13" t="s">
        <v>104</v>
      </c>
      <c r="K77" s="13" t="s">
        <v>296</v>
      </c>
      <c r="L77" s="13">
        <v>0</v>
      </c>
      <c r="M77" s="17">
        <f>(D77+F77+L77)/I77*100%</f>
        <v>1.2603215993046502E-2</v>
      </c>
      <c r="N77" s="18" t="str">
        <f t="shared" si="9"/>
        <v>2024-03-28</v>
      </c>
      <c r="O77" s="19">
        <f t="shared" si="11"/>
        <v>45379</v>
      </c>
      <c r="P77" s="17" t="str">
        <f t="shared" si="10"/>
        <v>09:02</v>
      </c>
      <c r="Q77" s="12">
        <f t="shared" si="12"/>
        <v>1.1810139639014382E-2</v>
      </c>
    </row>
    <row r="78" spans="2:17" x14ac:dyDescent="0.25">
      <c r="B78" s="7" t="s">
        <v>4339</v>
      </c>
      <c r="D78" s="13">
        <v>22</v>
      </c>
      <c r="F78" s="13">
        <v>51</v>
      </c>
      <c r="H78" s="13" t="s">
        <v>26</v>
      </c>
      <c r="J78" s="13" t="s">
        <v>105</v>
      </c>
      <c r="K78" s="13" t="s">
        <v>297</v>
      </c>
      <c r="L78" s="13">
        <v>1</v>
      </c>
      <c r="M78" s="17">
        <f t="shared" si="8"/>
        <v>1.3703703703703703E-3</v>
      </c>
      <c r="N78" s="18" t="str">
        <f t="shared" si="9"/>
        <v>2024-03-27</v>
      </c>
      <c r="O78" s="19">
        <f t="shared" si="11"/>
        <v>45378</v>
      </c>
      <c r="P78" s="17" t="str">
        <f t="shared" si="10"/>
        <v>09:03</v>
      </c>
      <c r="Q78" s="12">
        <f t="shared" si="12"/>
        <v>1.1810139639014382E-2</v>
      </c>
    </row>
    <row r="79" spans="2:17" x14ac:dyDescent="0.25">
      <c r="B79" s="7" t="s">
        <v>4340</v>
      </c>
      <c r="C79" s="13" t="s">
        <v>452</v>
      </c>
      <c r="D79" s="13">
        <v>27</v>
      </c>
      <c r="E79" s="13" t="s">
        <v>13</v>
      </c>
      <c r="F79" s="13">
        <v>115</v>
      </c>
      <c r="H79" s="13" t="s">
        <v>25</v>
      </c>
      <c r="I79" s="13">
        <v>3708</v>
      </c>
      <c r="J79" s="13" t="s">
        <v>106</v>
      </c>
      <c r="K79" s="13" t="s">
        <v>298</v>
      </c>
      <c r="L79" s="13">
        <v>0</v>
      </c>
      <c r="M79" s="17">
        <f>(D79+F79+L79)/I79*100%</f>
        <v>3.8295577130528585E-2</v>
      </c>
      <c r="N79" s="18" t="str">
        <f t="shared" si="9"/>
        <v>2024-03-26</v>
      </c>
      <c r="O79" s="19">
        <f t="shared" si="11"/>
        <v>45377</v>
      </c>
      <c r="P79" s="17" t="str">
        <f t="shared" si="10"/>
        <v>09:00</v>
      </c>
      <c r="Q79" s="12">
        <f t="shared" si="12"/>
        <v>1.1810139639014382E-2</v>
      </c>
    </row>
    <row r="80" spans="2:17" x14ac:dyDescent="0.25">
      <c r="B80" s="7" t="s">
        <v>4341</v>
      </c>
      <c r="D80" s="13">
        <v>0</v>
      </c>
      <c r="F80" s="13">
        <v>56</v>
      </c>
      <c r="H80" s="13" t="s">
        <v>26</v>
      </c>
      <c r="J80" s="13" t="s">
        <v>107</v>
      </c>
      <c r="K80" s="13" t="s">
        <v>299</v>
      </c>
      <c r="L80" s="13">
        <v>0</v>
      </c>
      <c r="M80" s="17">
        <f t="shared" si="8"/>
        <v>1.0370370370370371E-3</v>
      </c>
      <c r="N80" s="18" t="str">
        <f t="shared" si="9"/>
        <v>2024-03-25</v>
      </c>
      <c r="O80" s="19">
        <f t="shared" si="11"/>
        <v>45376</v>
      </c>
      <c r="P80" s="17" t="str">
        <f t="shared" si="10"/>
        <v>09:00</v>
      </c>
      <c r="Q80" s="12">
        <f t="shared" si="12"/>
        <v>1.1810139639014382E-2</v>
      </c>
    </row>
    <row r="81" spans="2:17" x14ac:dyDescent="0.25">
      <c r="B81" s="7" t="s">
        <v>4342</v>
      </c>
      <c r="C81" s="13" t="s">
        <v>453</v>
      </c>
      <c r="D81" s="13">
        <v>0</v>
      </c>
      <c r="E81" s="13" t="s">
        <v>13</v>
      </c>
      <c r="F81" s="13">
        <v>14</v>
      </c>
      <c r="H81" s="13" t="s">
        <v>25</v>
      </c>
      <c r="I81" s="13">
        <v>677</v>
      </c>
      <c r="J81" s="13" t="s">
        <v>108</v>
      </c>
      <c r="K81" s="13" t="s">
        <v>300</v>
      </c>
      <c r="L81" s="13">
        <v>0</v>
      </c>
      <c r="M81" s="17">
        <f>(D81+F81+L81)/I81*100%</f>
        <v>2.0679468242245199E-2</v>
      </c>
      <c r="N81" s="18" t="str">
        <f t="shared" si="9"/>
        <v>2024-03-24</v>
      </c>
      <c r="O81" s="19">
        <f t="shared" si="11"/>
        <v>45375</v>
      </c>
      <c r="P81" s="17" t="str">
        <f t="shared" si="10"/>
        <v>11:03</v>
      </c>
      <c r="Q81" s="12">
        <f t="shared" si="12"/>
        <v>1.1810139639014382E-2</v>
      </c>
    </row>
    <row r="82" spans="2:17" x14ac:dyDescent="0.25">
      <c r="B82" s="7" t="s">
        <v>4343</v>
      </c>
      <c r="D82" s="13">
        <v>3</v>
      </c>
      <c r="F82" s="13">
        <v>23</v>
      </c>
      <c r="G82" s="21" t="s">
        <v>20</v>
      </c>
      <c r="H82" s="13" t="s">
        <v>26</v>
      </c>
      <c r="J82" s="13" t="s">
        <v>109</v>
      </c>
      <c r="K82" s="13" t="s">
        <v>301</v>
      </c>
      <c r="L82" s="13">
        <v>0</v>
      </c>
      <c r="M82" s="17">
        <f t="shared" si="8"/>
        <v>4.814814814814815E-4</v>
      </c>
      <c r="N82" s="18" t="str">
        <f t="shared" si="9"/>
        <v>2024-03-23</v>
      </c>
      <c r="O82" s="19">
        <f t="shared" si="11"/>
        <v>45374</v>
      </c>
      <c r="P82" s="17" t="str">
        <f t="shared" si="10"/>
        <v>11:00</v>
      </c>
      <c r="Q82" s="12">
        <f t="shared" si="12"/>
        <v>1.1810139639014382E-2</v>
      </c>
    </row>
    <row r="83" spans="2:17" x14ac:dyDescent="0.25">
      <c r="B83" s="7" t="s">
        <v>4344</v>
      </c>
      <c r="C83" s="13" t="s">
        <v>454</v>
      </c>
      <c r="D83" s="13">
        <v>6</v>
      </c>
      <c r="E83" s="13" t="s">
        <v>13</v>
      </c>
      <c r="F83" s="13">
        <v>36</v>
      </c>
      <c r="H83" s="13" t="s">
        <v>25</v>
      </c>
      <c r="I83" s="13">
        <v>3207</v>
      </c>
      <c r="J83" s="13" t="s">
        <v>110</v>
      </c>
      <c r="K83" s="13" t="s">
        <v>302</v>
      </c>
      <c r="L83" s="13">
        <v>2</v>
      </c>
      <c r="M83" s="17">
        <f>(D83+F83+L83)/I83*100%</f>
        <v>1.3719987527284067E-2</v>
      </c>
      <c r="N83" s="18" t="str">
        <f t="shared" si="9"/>
        <v>2024-03-22</v>
      </c>
      <c r="O83" s="19">
        <f t="shared" si="11"/>
        <v>45373</v>
      </c>
      <c r="P83" s="17" t="str">
        <f t="shared" si="10"/>
        <v>09:00</v>
      </c>
      <c r="Q83" s="12">
        <f t="shared" si="12"/>
        <v>1.1810139639014382E-2</v>
      </c>
    </row>
    <row r="84" spans="2:17" x14ac:dyDescent="0.25">
      <c r="B84" s="7" t="s">
        <v>4345</v>
      </c>
      <c r="D84" s="13">
        <v>0</v>
      </c>
      <c r="F84" s="13">
        <v>39</v>
      </c>
      <c r="H84" s="13" t="s">
        <v>26</v>
      </c>
      <c r="J84" s="13" t="s">
        <v>111</v>
      </c>
      <c r="K84" s="13" t="s">
        <v>303</v>
      </c>
      <c r="L84" s="13">
        <v>0</v>
      </c>
      <c r="M84" s="17">
        <f t="shared" si="8"/>
        <v>7.2222222222222219E-4</v>
      </c>
      <c r="N84" s="18" t="str">
        <f t="shared" si="9"/>
        <v>2024-03-21</v>
      </c>
      <c r="O84" s="19">
        <f t="shared" si="11"/>
        <v>45372</v>
      </c>
      <c r="P84" s="17" t="str">
        <f t="shared" si="10"/>
        <v>09:00</v>
      </c>
      <c r="Q84" s="12">
        <f t="shared" si="12"/>
        <v>1.1810139639014382E-2</v>
      </c>
    </row>
    <row r="85" spans="2:17" x14ac:dyDescent="0.25">
      <c r="B85" s="7" t="s">
        <v>4346</v>
      </c>
      <c r="D85" s="13">
        <v>243</v>
      </c>
      <c r="F85" s="13">
        <v>33</v>
      </c>
      <c r="H85" s="13" t="s">
        <v>4259</v>
      </c>
      <c r="J85" s="13" t="s">
        <v>112</v>
      </c>
      <c r="K85" s="13" t="s">
        <v>304</v>
      </c>
      <c r="L85" s="13">
        <v>1</v>
      </c>
      <c r="M85" s="17">
        <f t="shared" si="8"/>
        <v>5.1296296296296298E-3</v>
      </c>
      <c r="N85" s="18" t="str">
        <f t="shared" si="9"/>
        <v>2024-03-20</v>
      </c>
      <c r="O85" s="19">
        <f t="shared" si="11"/>
        <v>45371</v>
      </c>
      <c r="P85" s="17" t="str">
        <f t="shared" si="10"/>
        <v>09:00</v>
      </c>
      <c r="Q85" s="12">
        <f t="shared" si="12"/>
        <v>1.1810139639014382E-2</v>
      </c>
    </row>
    <row r="86" spans="2:17" x14ac:dyDescent="0.25">
      <c r="B86" s="7" t="s">
        <v>4347</v>
      </c>
      <c r="D86" s="13">
        <v>0</v>
      </c>
      <c r="F86" s="13">
        <v>23</v>
      </c>
      <c r="H86" s="13" t="s">
        <v>26</v>
      </c>
      <c r="J86" s="13" t="s">
        <v>113</v>
      </c>
      <c r="K86" s="13" t="s">
        <v>305</v>
      </c>
      <c r="L86" s="13">
        <v>0</v>
      </c>
      <c r="M86" s="17">
        <f t="shared" si="8"/>
        <v>4.2592592592592595E-4</v>
      </c>
      <c r="N86" s="18" t="str">
        <f t="shared" si="9"/>
        <v>2024-03-19</v>
      </c>
      <c r="O86" s="19">
        <f t="shared" si="11"/>
        <v>45370</v>
      </c>
      <c r="P86" s="17" t="str">
        <f t="shared" si="10"/>
        <v>09:00</v>
      </c>
      <c r="Q86" s="12">
        <f t="shared" si="12"/>
        <v>1.1810139639014382E-2</v>
      </c>
    </row>
    <row r="87" spans="2:17" x14ac:dyDescent="0.25">
      <c r="B87" s="7" t="s">
        <v>4348</v>
      </c>
      <c r="C87" s="13" t="s">
        <v>455</v>
      </c>
      <c r="D87" s="13">
        <v>14</v>
      </c>
      <c r="E87" s="13" t="s">
        <v>13</v>
      </c>
      <c r="F87" s="13">
        <v>29</v>
      </c>
      <c r="H87" s="13" t="s">
        <v>25</v>
      </c>
      <c r="I87" s="13">
        <v>2302</v>
      </c>
      <c r="J87" s="13" t="s">
        <v>114</v>
      </c>
      <c r="K87" s="13" t="s">
        <v>306</v>
      </c>
      <c r="L87" s="13">
        <v>0</v>
      </c>
      <c r="M87" s="17">
        <f>(D87+F87+L87)/I87*100%</f>
        <v>1.8679409209383144E-2</v>
      </c>
      <c r="N87" s="18" t="str">
        <f t="shared" si="9"/>
        <v>2024-03-18</v>
      </c>
      <c r="O87" s="19">
        <f t="shared" si="11"/>
        <v>45369</v>
      </c>
      <c r="P87" s="17" t="str">
        <f t="shared" si="10"/>
        <v>09:00</v>
      </c>
      <c r="Q87" s="12">
        <f t="shared" si="12"/>
        <v>1.1810139639014382E-2</v>
      </c>
    </row>
    <row r="88" spans="2:17" x14ac:dyDescent="0.25">
      <c r="B88" s="7" t="s">
        <v>4349</v>
      </c>
      <c r="D88" s="13">
        <v>0</v>
      </c>
      <c r="F88" s="13">
        <v>46</v>
      </c>
      <c r="H88" s="13" t="s">
        <v>26</v>
      </c>
      <c r="J88" s="13" t="s">
        <v>115</v>
      </c>
      <c r="K88" s="13" t="s">
        <v>307</v>
      </c>
      <c r="L88" s="13">
        <v>0</v>
      </c>
      <c r="M88" s="17">
        <f t="shared" si="8"/>
        <v>8.518518518518519E-4</v>
      </c>
      <c r="N88" s="18" t="str">
        <f t="shared" si="9"/>
        <v>2024-03-17</v>
      </c>
      <c r="O88" s="19">
        <f t="shared" si="11"/>
        <v>45368</v>
      </c>
      <c r="P88" s="17" t="str">
        <f t="shared" si="10"/>
        <v>11:00</v>
      </c>
      <c r="Q88" s="12">
        <f t="shared" si="12"/>
        <v>1.1810139639014382E-2</v>
      </c>
    </row>
    <row r="89" spans="2:17" x14ac:dyDescent="0.25">
      <c r="B89" s="7" t="s">
        <v>4350</v>
      </c>
      <c r="C89" s="13" t="s">
        <v>456</v>
      </c>
      <c r="D89" s="13">
        <v>6</v>
      </c>
      <c r="E89" s="13" t="s">
        <v>13</v>
      </c>
      <c r="F89" s="13">
        <v>30</v>
      </c>
      <c r="H89" s="13" t="s">
        <v>25</v>
      </c>
      <c r="I89" s="13">
        <v>2065</v>
      </c>
      <c r="J89" s="13" t="s">
        <v>116</v>
      </c>
      <c r="K89" s="13" t="s">
        <v>308</v>
      </c>
      <c r="L89" s="13">
        <v>0</v>
      </c>
      <c r="M89" s="17">
        <f>(D89+F89+L89)/I89*100%</f>
        <v>1.7433414043583534E-2</v>
      </c>
      <c r="N89" s="18" t="str">
        <f t="shared" si="9"/>
        <v>2024-03-16</v>
      </c>
      <c r="O89" s="19">
        <f t="shared" si="11"/>
        <v>45367</v>
      </c>
      <c r="P89" s="17" t="str">
        <f t="shared" si="10"/>
        <v>11:00</v>
      </c>
      <c r="Q89" s="12">
        <f t="shared" si="12"/>
        <v>1.1810139639014382E-2</v>
      </c>
    </row>
    <row r="90" spans="2:17" x14ac:dyDescent="0.25">
      <c r="B90" s="7" t="s">
        <v>4351</v>
      </c>
      <c r="D90" s="13">
        <v>4</v>
      </c>
      <c r="F90" s="13">
        <v>25</v>
      </c>
      <c r="H90" s="13" t="s">
        <v>26</v>
      </c>
      <c r="J90" s="13" t="s">
        <v>117</v>
      </c>
      <c r="K90" s="13" t="s">
        <v>309</v>
      </c>
      <c r="L90" s="13">
        <v>0</v>
      </c>
      <c r="M90" s="17">
        <f t="shared" si="8"/>
        <v>5.3703703703703704E-4</v>
      </c>
      <c r="N90" s="18" t="str">
        <f t="shared" si="9"/>
        <v>2024-03-15</v>
      </c>
      <c r="O90" s="19">
        <f t="shared" si="11"/>
        <v>45366</v>
      </c>
      <c r="P90" s="17" t="str">
        <f t="shared" si="10"/>
        <v>09:08</v>
      </c>
      <c r="Q90" s="12">
        <f t="shared" si="12"/>
        <v>1.1810139639014382E-2</v>
      </c>
    </row>
    <row r="91" spans="2:17" x14ac:dyDescent="0.25">
      <c r="B91" s="7" t="s">
        <v>4352</v>
      </c>
      <c r="D91" s="13">
        <v>109</v>
      </c>
      <c r="F91" s="13">
        <v>25</v>
      </c>
      <c r="H91" s="13" t="s">
        <v>4259</v>
      </c>
      <c r="J91" s="13" t="s">
        <v>118</v>
      </c>
      <c r="K91" s="13" t="s">
        <v>310</v>
      </c>
      <c r="L91" s="13">
        <v>0</v>
      </c>
      <c r="M91" s="17">
        <f t="shared" si="8"/>
        <v>2.4814814814814816E-3</v>
      </c>
      <c r="N91" s="18" t="str">
        <f t="shared" si="9"/>
        <v>2024-03-14</v>
      </c>
      <c r="O91" s="19">
        <f t="shared" si="11"/>
        <v>45365</v>
      </c>
      <c r="P91" s="17" t="str">
        <f t="shared" si="10"/>
        <v>09:00</v>
      </c>
      <c r="Q91" s="12">
        <f t="shared" si="12"/>
        <v>1.1810139639014382E-2</v>
      </c>
    </row>
    <row r="92" spans="2:17" x14ac:dyDescent="0.25">
      <c r="B92" s="7" t="s">
        <v>4353</v>
      </c>
      <c r="D92" s="13">
        <v>0</v>
      </c>
      <c r="F92" s="13">
        <v>28</v>
      </c>
      <c r="H92" s="13" t="s">
        <v>26</v>
      </c>
      <c r="J92" s="13" t="s">
        <v>119</v>
      </c>
      <c r="K92" s="13" t="s">
        <v>311</v>
      </c>
      <c r="L92" s="13">
        <v>0</v>
      </c>
      <c r="M92" s="17">
        <f t="shared" si="8"/>
        <v>5.1851851851851853E-4</v>
      </c>
      <c r="N92" s="18" t="str">
        <f t="shared" si="9"/>
        <v>2024-03-13</v>
      </c>
      <c r="O92" s="19">
        <f t="shared" si="11"/>
        <v>45364</v>
      </c>
      <c r="P92" s="17" t="str">
        <f t="shared" si="10"/>
        <v>09:01</v>
      </c>
      <c r="Q92" s="12">
        <f t="shared" si="12"/>
        <v>1.1810139639014382E-2</v>
      </c>
    </row>
    <row r="93" spans="2:17" x14ac:dyDescent="0.25">
      <c r="B93" s="7" t="s">
        <v>4354</v>
      </c>
      <c r="C93" s="13" t="s">
        <v>457</v>
      </c>
      <c r="D93" s="13">
        <v>0</v>
      </c>
      <c r="E93" s="13" t="s">
        <v>13</v>
      </c>
      <c r="F93" s="13">
        <v>13</v>
      </c>
      <c r="H93" s="13" t="s">
        <v>25</v>
      </c>
      <c r="I93" s="13">
        <v>1167</v>
      </c>
      <c r="J93" s="13" t="s">
        <v>120</v>
      </c>
      <c r="K93" s="13" t="s">
        <v>312</v>
      </c>
      <c r="L93" s="13">
        <v>0</v>
      </c>
      <c r="M93" s="17">
        <f>(D93+F93+L93)/I93*100%</f>
        <v>1.1139674378748929E-2</v>
      </c>
      <c r="N93" s="18" t="str">
        <f t="shared" si="9"/>
        <v>2024-03-12</v>
      </c>
      <c r="O93" s="19">
        <f t="shared" si="11"/>
        <v>45363</v>
      </c>
      <c r="P93" s="17" t="str">
        <f t="shared" si="10"/>
        <v>09:03</v>
      </c>
      <c r="Q93" s="12">
        <f t="shared" si="12"/>
        <v>1.1810139639014382E-2</v>
      </c>
    </row>
    <row r="94" spans="2:17" x14ac:dyDescent="0.25">
      <c r="B94" s="7" t="s">
        <v>4355</v>
      </c>
      <c r="D94" s="13">
        <v>2</v>
      </c>
      <c r="F94" s="13">
        <v>24</v>
      </c>
      <c r="H94" s="13" t="s">
        <v>26</v>
      </c>
      <c r="J94" s="13" t="s">
        <v>121</v>
      </c>
      <c r="K94" s="13" t="s">
        <v>313</v>
      </c>
      <c r="L94" s="13">
        <v>0</v>
      </c>
      <c r="M94" s="17">
        <f t="shared" si="8"/>
        <v>4.814814814814815E-4</v>
      </c>
      <c r="N94" s="18" t="str">
        <f t="shared" si="9"/>
        <v>2024-03-11</v>
      </c>
      <c r="O94" s="19">
        <f t="shared" si="11"/>
        <v>45362</v>
      </c>
      <c r="P94" s="17" t="str">
        <f t="shared" si="10"/>
        <v>09:00</v>
      </c>
      <c r="Q94" s="12">
        <f t="shared" si="12"/>
        <v>1.1810139639014382E-2</v>
      </c>
    </row>
    <row r="95" spans="2:17" x14ac:dyDescent="0.25">
      <c r="B95" s="7" t="s">
        <v>4356</v>
      </c>
      <c r="C95" s="13" t="s">
        <v>458</v>
      </c>
      <c r="D95" s="13">
        <v>8</v>
      </c>
      <c r="E95" s="13" t="s">
        <v>13</v>
      </c>
      <c r="F95" s="13">
        <v>22</v>
      </c>
      <c r="H95" s="13" t="s">
        <v>25</v>
      </c>
      <c r="I95" s="13">
        <v>1704</v>
      </c>
      <c r="J95" s="13" t="s">
        <v>122</v>
      </c>
      <c r="K95" s="13" t="s">
        <v>314</v>
      </c>
      <c r="L95" s="13">
        <v>0</v>
      </c>
      <c r="M95" s="17">
        <f>(D95+F95+L95)/I95*100%</f>
        <v>1.7605633802816902E-2</v>
      </c>
      <c r="N95" s="18" t="str">
        <f t="shared" si="9"/>
        <v>2024-03-10</v>
      </c>
      <c r="O95" s="19">
        <f t="shared" si="11"/>
        <v>45361</v>
      </c>
      <c r="P95" s="17" t="str">
        <f t="shared" si="10"/>
        <v>11:43</v>
      </c>
      <c r="Q95" s="12">
        <f t="shared" si="12"/>
        <v>1.1810139639014382E-2</v>
      </c>
    </row>
    <row r="96" spans="2:17" x14ac:dyDescent="0.25">
      <c r="B96" s="7" t="s">
        <v>4357</v>
      </c>
      <c r="D96" s="13">
        <v>0</v>
      </c>
      <c r="F96" s="13">
        <v>20</v>
      </c>
      <c r="H96" s="13" t="s">
        <v>26</v>
      </c>
      <c r="J96" s="13" t="s">
        <v>123</v>
      </c>
      <c r="K96" s="13" t="s">
        <v>315</v>
      </c>
      <c r="L96" s="13">
        <v>0</v>
      </c>
      <c r="M96" s="17">
        <f t="shared" si="8"/>
        <v>3.7037037037037035E-4</v>
      </c>
      <c r="N96" s="18" t="str">
        <f t="shared" si="9"/>
        <v>2024-03-09</v>
      </c>
      <c r="O96" s="19">
        <f t="shared" si="11"/>
        <v>45360</v>
      </c>
      <c r="P96" s="17" t="str">
        <f t="shared" si="10"/>
        <v>11:00</v>
      </c>
      <c r="Q96" s="12">
        <f t="shared" si="12"/>
        <v>1.1810139639014382E-2</v>
      </c>
    </row>
    <row r="97" spans="2:17" x14ac:dyDescent="0.25">
      <c r="B97" s="7" t="s">
        <v>4358</v>
      </c>
      <c r="D97" s="13">
        <v>45</v>
      </c>
      <c r="F97" s="13">
        <v>125</v>
      </c>
      <c r="H97" s="13" t="s">
        <v>26</v>
      </c>
      <c r="J97" s="13" t="s">
        <v>124</v>
      </c>
      <c r="K97" s="13" t="s">
        <v>316</v>
      </c>
      <c r="L97" s="13">
        <v>0</v>
      </c>
      <c r="M97" s="17">
        <f t="shared" si="8"/>
        <v>3.1481481481481482E-3</v>
      </c>
      <c r="N97" s="18" t="str">
        <f t="shared" si="9"/>
        <v>2024-03-08</v>
      </c>
      <c r="O97" s="19">
        <f t="shared" si="11"/>
        <v>45359</v>
      </c>
      <c r="P97" s="17" t="str">
        <f t="shared" si="10"/>
        <v>11:05</v>
      </c>
      <c r="Q97" s="12">
        <f t="shared" si="12"/>
        <v>1.1810139639014382E-2</v>
      </c>
    </row>
    <row r="98" spans="2:17" x14ac:dyDescent="0.25">
      <c r="B98" s="7" t="s">
        <v>4359</v>
      </c>
      <c r="D98" s="13">
        <v>87</v>
      </c>
      <c r="F98" s="13">
        <v>53</v>
      </c>
      <c r="H98" s="13" t="s">
        <v>4259</v>
      </c>
      <c r="J98" s="13" t="s">
        <v>125</v>
      </c>
      <c r="K98" s="13" t="s">
        <v>317</v>
      </c>
      <c r="L98" s="13">
        <v>0</v>
      </c>
      <c r="M98" s="17">
        <f t="shared" si="8"/>
        <v>2.5925925925925925E-3</v>
      </c>
      <c r="N98" s="18" t="str">
        <f t="shared" si="9"/>
        <v>2024-03-07</v>
      </c>
      <c r="O98" s="19">
        <f t="shared" si="11"/>
        <v>45358</v>
      </c>
      <c r="P98" s="17" t="str">
        <f t="shared" si="10"/>
        <v>11:38</v>
      </c>
      <c r="Q98" s="12">
        <f t="shared" si="12"/>
        <v>1.1810139639014382E-2</v>
      </c>
    </row>
    <row r="99" spans="2:17" x14ac:dyDescent="0.25">
      <c r="B99" s="7" t="s">
        <v>4360</v>
      </c>
      <c r="C99" s="13" t="s">
        <v>459</v>
      </c>
      <c r="D99" s="13">
        <v>30</v>
      </c>
      <c r="E99" s="13" t="s">
        <v>13</v>
      </c>
      <c r="F99" s="13">
        <v>82</v>
      </c>
      <c r="H99" s="13" t="s">
        <v>25</v>
      </c>
      <c r="I99" s="13">
        <v>2073</v>
      </c>
      <c r="J99" s="13" t="s">
        <v>126</v>
      </c>
      <c r="K99" s="13" t="s">
        <v>318</v>
      </c>
      <c r="L99" s="13">
        <v>0</v>
      </c>
      <c r="M99" s="17">
        <f>(D99+F99+L99)/I99*100%</f>
        <v>5.4027978774722624E-2</v>
      </c>
      <c r="N99" s="18" t="str">
        <f t="shared" ref="N99:N130" si="14">LEFT(J99,10)</f>
        <v>2024-03-07</v>
      </c>
      <c r="O99" s="19">
        <f t="shared" si="11"/>
        <v>45358</v>
      </c>
      <c r="P99" s="17" t="str">
        <f t="shared" ref="P99:P130" si="15">MID(J99,12,5)</f>
        <v>09:00</v>
      </c>
      <c r="Q99" s="12">
        <f t="shared" si="12"/>
        <v>1.1810139639014382E-2</v>
      </c>
    </row>
    <row r="100" spans="2:17" x14ac:dyDescent="0.25">
      <c r="B100" s="7" t="s">
        <v>4361</v>
      </c>
      <c r="D100" s="13">
        <v>2</v>
      </c>
      <c r="F100" s="13">
        <v>29</v>
      </c>
      <c r="H100" s="13" t="s">
        <v>26</v>
      </c>
      <c r="J100" s="13" t="s">
        <v>127</v>
      </c>
      <c r="K100" s="13" t="s">
        <v>319</v>
      </c>
      <c r="L100" s="13">
        <v>2</v>
      </c>
      <c r="M100" s="17">
        <f t="shared" ref="M99:M130" si="16">(D100+F100+L100)/$T$2*100%</f>
        <v>6.111111111111111E-4</v>
      </c>
      <c r="N100" s="18" t="str">
        <f t="shared" si="14"/>
        <v>2024-03-06</v>
      </c>
      <c r="O100" s="19">
        <f t="shared" si="11"/>
        <v>45357</v>
      </c>
      <c r="P100" s="17" t="str">
        <f t="shared" si="15"/>
        <v>09:00</v>
      </c>
      <c r="Q100" s="12">
        <f t="shared" si="12"/>
        <v>1.1810139639014382E-2</v>
      </c>
    </row>
    <row r="101" spans="2:17" x14ac:dyDescent="0.25">
      <c r="B101" s="7" t="s">
        <v>4362</v>
      </c>
      <c r="D101" s="13">
        <v>271</v>
      </c>
      <c r="F101" s="13">
        <v>119</v>
      </c>
      <c r="H101" s="13" t="s">
        <v>26</v>
      </c>
      <c r="J101" s="13" t="s">
        <v>128</v>
      </c>
      <c r="K101" s="13" t="s">
        <v>320</v>
      </c>
      <c r="L101" s="13">
        <v>23</v>
      </c>
      <c r="M101" s="17">
        <f t="shared" si="16"/>
        <v>7.6481481481481478E-3</v>
      </c>
      <c r="N101" s="18" t="str">
        <f t="shared" si="14"/>
        <v>2024-03-05</v>
      </c>
      <c r="O101" s="19">
        <f t="shared" si="11"/>
        <v>45356</v>
      </c>
      <c r="P101" s="17" t="str">
        <f t="shared" si="15"/>
        <v>09:00</v>
      </c>
      <c r="Q101" s="12">
        <f t="shared" si="12"/>
        <v>1.1810139639014382E-2</v>
      </c>
    </row>
    <row r="102" spans="2:17" x14ac:dyDescent="0.25">
      <c r="B102" s="7" t="s">
        <v>4363</v>
      </c>
      <c r="C102" s="13" t="s">
        <v>460</v>
      </c>
      <c r="D102" s="13">
        <v>64</v>
      </c>
      <c r="E102" s="13" t="s">
        <v>13</v>
      </c>
      <c r="F102" s="13">
        <v>89</v>
      </c>
      <c r="H102" s="13" t="s">
        <v>25</v>
      </c>
      <c r="I102" s="13">
        <v>2572</v>
      </c>
      <c r="J102" s="13" t="s">
        <v>129</v>
      </c>
      <c r="K102" s="13" t="s">
        <v>321</v>
      </c>
      <c r="L102" s="13">
        <v>0</v>
      </c>
      <c r="M102" s="17">
        <f>(D102+F102+L102)/I102*100%</f>
        <v>5.9486780715396578E-2</v>
      </c>
      <c r="N102" s="18" t="str">
        <f t="shared" si="14"/>
        <v>2024-03-04</v>
      </c>
      <c r="O102" s="19">
        <f t="shared" si="11"/>
        <v>45355</v>
      </c>
      <c r="P102" s="17" t="str">
        <f t="shared" si="15"/>
        <v>09:00</v>
      </c>
      <c r="Q102" s="12">
        <f t="shared" si="12"/>
        <v>1.1810139639014382E-2</v>
      </c>
    </row>
    <row r="103" spans="2:17" x14ac:dyDescent="0.25">
      <c r="B103" s="7" t="s">
        <v>4364</v>
      </c>
      <c r="D103" s="13">
        <v>2</v>
      </c>
      <c r="F103" s="13">
        <v>20</v>
      </c>
      <c r="H103" s="13" t="s">
        <v>26</v>
      </c>
      <c r="J103" s="13" t="s">
        <v>130</v>
      </c>
      <c r="K103" s="13" t="s">
        <v>322</v>
      </c>
      <c r="L103" s="13">
        <v>0</v>
      </c>
      <c r="M103" s="17">
        <f t="shared" si="16"/>
        <v>4.0740740740740738E-4</v>
      </c>
      <c r="N103" s="18" t="str">
        <f t="shared" si="14"/>
        <v>2024-03-03</v>
      </c>
      <c r="O103" s="19">
        <f t="shared" si="11"/>
        <v>45354</v>
      </c>
      <c r="P103" s="17" t="str">
        <f t="shared" si="15"/>
        <v>11:00</v>
      </c>
      <c r="Q103" s="12">
        <f t="shared" si="12"/>
        <v>1.1810139639014382E-2</v>
      </c>
    </row>
    <row r="104" spans="2:17" x14ac:dyDescent="0.25">
      <c r="B104" s="7" t="s">
        <v>4365</v>
      </c>
      <c r="C104" s="13" t="s">
        <v>461</v>
      </c>
      <c r="D104" s="13">
        <v>0</v>
      </c>
      <c r="E104" s="13" t="s">
        <v>13</v>
      </c>
      <c r="F104" s="13">
        <v>19</v>
      </c>
      <c r="H104" s="13" t="s">
        <v>25</v>
      </c>
      <c r="I104" s="13">
        <v>1878</v>
      </c>
      <c r="J104" s="13" t="s">
        <v>131</v>
      </c>
      <c r="K104" s="13" t="s">
        <v>323</v>
      </c>
      <c r="L104" s="13">
        <v>0</v>
      </c>
      <c r="M104" s="17">
        <f>(D104+F104+L104)/I104*100%</f>
        <v>1.0117145899893504E-2</v>
      </c>
      <c r="N104" s="18" t="str">
        <f t="shared" si="14"/>
        <v>2024-03-02</v>
      </c>
      <c r="O104" s="19">
        <f t="shared" si="11"/>
        <v>45353</v>
      </c>
      <c r="P104" s="17" t="str">
        <f t="shared" si="15"/>
        <v>11:02</v>
      </c>
      <c r="Q104" s="12">
        <f t="shared" si="12"/>
        <v>1.1810139639014382E-2</v>
      </c>
    </row>
    <row r="105" spans="2:17" x14ac:dyDescent="0.25">
      <c r="B105" s="7" t="s">
        <v>4366</v>
      </c>
      <c r="D105" s="13">
        <v>2</v>
      </c>
      <c r="F105" s="13">
        <v>29</v>
      </c>
      <c r="H105" s="13" t="s">
        <v>26</v>
      </c>
      <c r="J105" s="13" t="s">
        <v>132</v>
      </c>
      <c r="K105" s="13" t="s">
        <v>324</v>
      </c>
      <c r="L105" s="13">
        <v>1</v>
      </c>
      <c r="M105" s="17">
        <f t="shared" si="16"/>
        <v>5.9259259259259258E-4</v>
      </c>
      <c r="N105" s="18" t="str">
        <f t="shared" si="14"/>
        <v>2024-03-01</v>
      </c>
      <c r="O105" s="19">
        <f t="shared" si="11"/>
        <v>45352</v>
      </c>
      <c r="P105" s="17" t="str">
        <f t="shared" si="15"/>
        <v>09:00</v>
      </c>
      <c r="Q105" s="12">
        <f t="shared" si="12"/>
        <v>1.1810139639014382E-2</v>
      </c>
    </row>
    <row r="106" spans="2:17" x14ac:dyDescent="0.25">
      <c r="B106" s="7" t="s">
        <v>4367</v>
      </c>
      <c r="D106" s="13">
        <v>335</v>
      </c>
      <c r="F106" s="13">
        <v>71</v>
      </c>
      <c r="H106" s="13" t="s">
        <v>4259</v>
      </c>
      <c r="J106" s="13" t="s">
        <v>133</v>
      </c>
      <c r="K106" s="13" t="s">
        <v>325</v>
      </c>
      <c r="L106" s="13">
        <v>1</v>
      </c>
      <c r="M106" s="17">
        <f t="shared" si="16"/>
        <v>7.5370370370370374E-3</v>
      </c>
      <c r="N106" s="18" t="str">
        <f t="shared" si="14"/>
        <v>2024-02-29</v>
      </c>
      <c r="O106" s="19">
        <f t="shared" si="11"/>
        <v>45351</v>
      </c>
      <c r="P106" s="17" t="str">
        <f t="shared" si="15"/>
        <v>09:00</v>
      </c>
      <c r="Q106" s="12">
        <f t="shared" si="12"/>
        <v>1.1810139639014382E-2</v>
      </c>
    </row>
    <row r="107" spans="2:17" x14ac:dyDescent="0.25">
      <c r="B107" s="7" t="s">
        <v>4368</v>
      </c>
      <c r="D107" s="13">
        <v>41</v>
      </c>
      <c r="F107" s="13">
        <v>106</v>
      </c>
      <c r="H107" s="13" t="s">
        <v>26</v>
      </c>
      <c r="J107" s="13" t="s">
        <v>134</v>
      </c>
      <c r="K107" s="13" t="s">
        <v>326</v>
      </c>
      <c r="L107" s="13">
        <v>8</v>
      </c>
      <c r="M107" s="17">
        <f t="shared" si="16"/>
        <v>2.8703703703703703E-3</v>
      </c>
      <c r="N107" s="18" t="str">
        <f t="shared" si="14"/>
        <v>2024-02-28</v>
      </c>
      <c r="O107" s="19">
        <f t="shared" si="11"/>
        <v>45350</v>
      </c>
      <c r="P107" s="17" t="str">
        <f t="shared" si="15"/>
        <v>09:00</v>
      </c>
      <c r="Q107" s="12">
        <f t="shared" si="12"/>
        <v>1.1810139639014382E-2</v>
      </c>
    </row>
    <row r="108" spans="2:17" x14ac:dyDescent="0.25">
      <c r="B108" s="7" t="s">
        <v>4369</v>
      </c>
      <c r="C108" s="13" t="s">
        <v>462</v>
      </c>
      <c r="D108" s="13">
        <v>0</v>
      </c>
      <c r="E108" s="13" t="s">
        <v>13</v>
      </c>
      <c r="F108" s="13">
        <v>22</v>
      </c>
      <c r="H108" s="13" t="s">
        <v>25</v>
      </c>
      <c r="I108" s="13">
        <v>1632</v>
      </c>
      <c r="J108" s="13" t="s">
        <v>135</v>
      </c>
      <c r="K108" s="13" t="s">
        <v>327</v>
      </c>
      <c r="L108" s="13">
        <v>0</v>
      </c>
      <c r="M108" s="17">
        <f>(D108+F108+L108)/I108*100%</f>
        <v>1.3480392156862746E-2</v>
      </c>
      <c r="N108" s="18" t="str">
        <f t="shared" si="14"/>
        <v>2024-02-27</v>
      </c>
      <c r="O108" s="19">
        <f t="shared" si="11"/>
        <v>45349</v>
      </c>
      <c r="P108" s="17" t="str">
        <f t="shared" si="15"/>
        <v>09:04</v>
      </c>
      <c r="Q108" s="12">
        <f t="shared" si="12"/>
        <v>1.1810139639014382E-2</v>
      </c>
    </row>
    <row r="109" spans="2:17" x14ac:dyDescent="0.25">
      <c r="B109" s="7" t="s">
        <v>4370</v>
      </c>
      <c r="D109" s="13">
        <v>2</v>
      </c>
      <c r="F109" s="13">
        <v>29</v>
      </c>
      <c r="H109" s="13" t="s">
        <v>26</v>
      </c>
      <c r="J109" s="13" t="s">
        <v>136</v>
      </c>
      <c r="K109" s="13" t="s">
        <v>328</v>
      </c>
      <c r="L109" s="13">
        <v>0</v>
      </c>
      <c r="M109" s="17">
        <f t="shared" si="16"/>
        <v>5.7407407407407407E-4</v>
      </c>
      <c r="N109" s="18" t="str">
        <f t="shared" si="14"/>
        <v>2024-02-26</v>
      </c>
      <c r="O109" s="19">
        <f t="shared" si="11"/>
        <v>45348</v>
      </c>
      <c r="P109" s="17" t="str">
        <f t="shared" si="15"/>
        <v>09:00</v>
      </c>
      <c r="Q109" s="12">
        <f t="shared" si="12"/>
        <v>1.1810139639014382E-2</v>
      </c>
    </row>
    <row r="110" spans="2:17" x14ac:dyDescent="0.25">
      <c r="B110" s="7" t="s">
        <v>4371</v>
      </c>
      <c r="C110" s="13" t="s">
        <v>463</v>
      </c>
      <c r="D110" s="13">
        <v>6</v>
      </c>
      <c r="E110" s="13" t="s">
        <v>13</v>
      </c>
      <c r="F110" s="13">
        <v>39</v>
      </c>
      <c r="H110" s="13" t="s">
        <v>25</v>
      </c>
      <c r="I110" s="13">
        <v>5550</v>
      </c>
      <c r="J110" s="13" t="s">
        <v>137</v>
      </c>
      <c r="K110" s="13" t="s">
        <v>329</v>
      </c>
      <c r="L110" s="13">
        <v>0</v>
      </c>
      <c r="M110" s="17">
        <f>(D110+F110+L110)/I110*100%</f>
        <v>8.1081081081081086E-3</v>
      </c>
      <c r="N110" s="18" t="str">
        <f t="shared" si="14"/>
        <v>2024-02-25</v>
      </c>
      <c r="O110" s="19">
        <f t="shared" si="11"/>
        <v>45347</v>
      </c>
      <c r="P110" s="17" t="str">
        <f t="shared" si="15"/>
        <v>11:00</v>
      </c>
      <c r="Q110" s="12">
        <f t="shared" si="12"/>
        <v>1.1810139639014382E-2</v>
      </c>
    </row>
    <row r="111" spans="2:17" x14ac:dyDescent="0.25">
      <c r="B111" s="7" t="s">
        <v>4372</v>
      </c>
      <c r="D111" s="13">
        <v>14</v>
      </c>
      <c r="F111" s="13">
        <v>46</v>
      </c>
      <c r="H111" s="13" t="s">
        <v>26</v>
      </c>
      <c r="J111" s="13" t="s">
        <v>138</v>
      </c>
      <c r="K111" s="13" t="s">
        <v>330</v>
      </c>
      <c r="L111" s="13">
        <v>0</v>
      </c>
      <c r="M111" s="17">
        <f t="shared" si="16"/>
        <v>1.1111111111111111E-3</v>
      </c>
      <c r="N111" s="18" t="str">
        <f t="shared" si="14"/>
        <v>2024-02-24</v>
      </c>
      <c r="O111" s="19">
        <f t="shared" si="11"/>
        <v>45346</v>
      </c>
      <c r="P111" s="17" t="str">
        <f t="shared" si="15"/>
        <v>11:00</v>
      </c>
      <c r="Q111" s="12">
        <f t="shared" si="12"/>
        <v>1.1810139639014382E-2</v>
      </c>
    </row>
    <row r="112" spans="2:17" x14ac:dyDescent="0.25">
      <c r="B112" s="7" t="s">
        <v>4373</v>
      </c>
      <c r="C112" s="13" t="s">
        <v>464</v>
      </c>
      <c r="D112" s="13">
        <v>7</v>
      </c>
      <c r="E112" s="13" t="s">
        <v>13</v>
      </c>
      <c r="F112" s="13">
        <v>41</v>
      </c>
      <c r="H112" s="13" t="s">
        <v>25</v>
      </c>
      <c r="I112" s="13">
        <v>3123</v>
      </c>
      <c r="J112" s="13" t="s">
        <v>139</v>
      </c>
      <c r="K112" s="13" t="s">
        <v>331</v>
      </c>
      <c r="L112" s="13">
        <v>0</v>
      </c>
      <c r="M112" s="17">
        <f>(D112+F112+L112)/I112*100%</f>
        <v>1.536983669548511E-2</v>
      </c>
      <c r="N112" s="18" t="str">
        <f t="shared" si="14"/>
        <v>2024-02-23</v>
      </c>
      <c r="O112" s="19">
        <f t="shared" si="11"/>
        <v>45345</v>
      </c>
      <c r="P112" s="17" t="str">
        <f t="shared" si="15"/>
        <v>09:00</v>
      </c>
      <c r="Q112" s="12">
        <f t="shared" si="12"/>
        <v>1.1810139639014382E-2</v>
      </c>
    </row>
    <row r="113" spans="2:17" x14ac:dyDescent="0.25">
      <c r="B113" s="7" t="s">
        <v>4374</v>
      </c>
      <c r="D113" s="13">
        <v>38</v>
      </c>
      <c r="F113" s="13">
        <v>91</v>
      </c>
      <c r="H113" s="13" t="s">
        <v>26</v>
      </c>
      <c r="J113" s="13" t="s">
        <v>140</v>
      </c>
      <c r="K113" s="13" t="s">
        <v>332</v>
      </c>
      <c r="L113" s="13">
        <v>1</v>
      </c>
      <c r="M113" s="17">
        <f t="shared" si="16"/>
        <v>2.4074074074074076E-3</v>
      </c>
      <c r="N113" s="18" t="str">
        <f t="shared" si="14"/>
        <v>2024-02-22</v>
      </c>
      <c r="O113" s="19">
        <f t="shared" si="11"/>
        <v>45344</v>
      </c>
      <c r="P113" s="17" t="str">
        <f t="shared" si="15"/>
        <v>11:00</v>
      </c>
      <c r="Q113" s="12">
        <f t="shared" si="12"/>
        <v>1.1810139639014382E-2</v>
      </c>
    </row>
    <row r="114" spans="2:17" x14ac:dyDescent="0.25">
      <c r="B114" s="7" t="s">
        <v>4375</v>
      </c>
      <c r="D114" s="13">
        <v>134</v>
      </c>
      <c r="F114" s="13">
        <v>37</v>
      </c>
      <c r="G114" s="13" t="s">
        <v>21</v>
      </c>
      <c r="H114" s="13" t="s">
        <v>4259</v>
      </c>
      <c r="J114" s="13" t="s">
        <v>141</v>
      </c>
      <c r="K114" s="13" t="s">
        <v>333</v>
      </c>
      <c r="L114" s="13">
        <v>0</v>
      </c>
      <c r="M114" s="17">
        <f t="shared" si="16"/>
        <v>3.1666666666666666E-3</v>
      </c>
      <c r="N114" s="18" t="str">
        <f t="shared" si="14"/>
        <v>2024-02-21</v>
      </c>
      <c r="O114" s="19">
        <f t="shared" si="11"/>
        <v>45343</v>
      </c>
      <c r="P114" s="17" t="str">
        <f t="shared" si="15"/>
        <v>09:00</v>
      </c>
      <c r="Q114" s="12">
        <f t="shared" si="12"/>
        <v>1.1810139639014382E-2</v>
      </c>
    </row>
    <row r="115" spans="2:17" x14ac:dyDescent="0.25">
      <c r="B115" s="7" t="s">
        <v>4376</v>
      </c>
      <c r="D115" s="13">
        <v>42</v>
      </c>
      <c r="F115" s="13">
        <v>63</v>
      </c>
      <c r="H115" s="13" t="s">
        <v>26</v>
      </c>
      <c r="J115" s="13" t="s">
        <v>142</v>
      </c>
      <c r="K115" s="13" t="s">
        <v>334</v>
      </c>
      <c r="L115" s="13">
        <v>3</v>
      </c>
      <c r="M115" s="17">
        <f t="shared" si="16"/>
        <v>2E-3</v>
      </c>
      <c r="N115" s="18" t="str">
        <f t="shared" si="14"/>
        <v>2024-02-20</v>
      </c>
      <c r="O115" s="19">
        <f t="shared" si="11"/>
        <v>45342</v>
      </c>
      <c r="P115" s="17" t="str">
        <f t="shared" si="15"/>
        <v>10:00</v>
      </c>
      <c r="Q115" s="12">
        <f t="shared" si="12"/>
        <v>1.1810139639014382E-2</v>
      </c>
    </row>
    <row r="116" spans="2:17" x14ac:dyDescent="0.25">
      <c r="B116" s="7" t="s">
        <v>4377</v>
      </c>
      <c r="C116" s="13" t="s">
        <v>465</v>
      </c>
      <c r="D116" s="13">
        <v>2</v>
      </c>
      <c r="E116" s="13" t="s">
        <v>13</v>
      </c>
      <c r="F116" s="13">
        <v>25</v>
      </c>
      <c r="H116" s="13" t="s">
        <v>25</v>
      </c>
      <c r="I116" s="13">
        <v>1599</v>
      </c>
      <c r="J116" s="13" t="s">
        <v>143</v>
      </c>
      <c r="K116" s="13" t="s">
        <v>335</v>
      </c>
      <c r="L116" s="13">
        <v>0</v>
      </c>
      <c r="M116" s="17">
        <f>(D116+F116+L116)/I116*100%</f>
        <v>1.6885553470919325E-2</v>
      </c>
      <c r="N116" s="18" t="str">
        <f t="shared" si="14"/>
        <v>2024-02-19</v>
      </c>
      <c r="O116" s="19">
        <f t="shared" si="11"/>
        <v>45341</v>
      </c>
      <c r="P116" s="17" t="str">
        <f t="shared" si="15"/>
        <v>09:00</v>
      </c>
      <c r="Q116" s="12">
        <f t="shared" si="12"/>
        <v>1.1810139639014382E-2</v>
      </c>
    </row>
    <row r="117" spans="2:17" x14ac:dyDescent="0.25">
      <c r="B117" s="7" t="s">
        <v>4378</v>
      </c>
      <c r="D117" s="13">
        <v>26</v>
      </c>
      <c r="F117" s="13">
        <v>44</v>
      </c>
      <c r="H117" s="13" t="s">
        <v>26</v>
      </c>
      <c r="J117" s="13" t="s">
        <v>144</v>
      </c>
      <c r="K117" s="13" t="s">
        <v>336</v>
      </c>
      <c r="L117" s="13">
        <v>1</v>
      </c>
      <c r="M117" s="17">
        <f t="shared" si="16"/>
        <v>1.3148148148148149E-3</v>
      </c>
      <c r="N117" s="18" t="str">
        <f t="shared" si="14"/>
        <v>2024-02-18</v>
      </c>
      <c r="O117" s="19">
        <f t="shared" si="11"/>
        <v>45340</v>
      </c>
      <c r="P117" s="17" t="str">
        <f t="shared" si="15"/>
        <v>11:00</v>
      </c>
      <c r="Q117" s="12">
        <f t="shared" si="12"/>
        <v>1.1810139639014382E-2</v>
      </c>
    </row>
    <row r="118" spans="2:17" x14ac:dyDescent="0.25">
      <c r="B118" s="7" t="s">
        <v>4379</v>
      </c>
      <c r="C118" s="13" t="s">
        <v>466</v>
      </c>
      <c r="D118" s="13">
        <v>0</v>
      </c>
      <c r="E118" s="13" t="s">
        <v>13</v>
      </c>
      <c r="F118" s="13">
        <v>23</v>
      </c>
      <c r="H118" s="13" t="s">
        <v>25</v>
      </c>
      <c r="I118" s="13">
        <v>1638</v>
      </c>
      <c r="J118" s="13" t="s">
        <v>145</v>
      </c>
      <c r="K118" s="13" t="s">
        <v>337</v>
      </c>
      <c r="L118" s="13">
        <v>0</v>
      </c>
      <c r="M118" s="17">
        <f>(D118+F118+L118)/I118*100%</f>
        <v>1.4041514041514042E-2</v>
      </c>
      <c r="N118" s="18" t="str">
        <f t="shared" si="14"/>
        <v>2024-02-17</v>
      </c>
      <c r="O118" s="19">
        <f t="shared" si="11"/>
        <v>45339</v>
      </c>
      <c r="P118" s="17" t="str">
        <f t="shared" si="15"/>
        <v>11:00</v>
      </c>
      <c r="Q118" s="12">
        <f t="shared" si="12"/>
        <v>1.1810139639014382E-2</v>
      </c>
    </row>
    <row r="119" spans="2:17" x14ac:dyDescent="0.25">
      <c r="B119" s="7" t="s">
        <v>4380</v>
      </c>
      <c r="D119" s="13">
        <v>0</v>
      </c>
      <c r="F119" s="13">
        <v>27</v>
      </c>
      <c r="H119" s="13" t="s">
        <v>26</v>
      </c>
      <c r="J119" s="13" t="s">
        <v>146</v>
      </c>
      <c r="K119" s="13" t="s">
        <v>338</v>
      </c>
      <c r="L119" s="13">
        <v>0</v>
      </c>
      <c r="M119" s="17">
        <f t="shared" si="16"/>
        <v>5.0000000000000001E-4</v>
      </c>
      <c r="N119" s="18" t="str">
        <f t="shared" si="14"/>
        <v>2024-02-16</v>
      </c>
      <c r="O119" s="19">
        <f t="shared" si="11"/>
        <v>45338</v>
      </c>
      <c r="P119" s="17" t="str">
        <f t="shared" si="15"/>
        <v>09:00</v>
      </c>
      <c r="Q119" s="12">
        <f t="shared" si="12"/>
        <v>1.1810139639014382E-2</v>
      </c>
    </row>
    <row r="120" spans="2:17" x14ac:dyDescent="0.25">
      <c r="B120" s="7" t="s">
        <v>4381</v>
      </c>
      <c r="C120" s="13" t="s">
        <v>467</v>
      </c>
      <c r="D120" s="13">
        <v>0</v>
      </c>
      <c r="E120" s="13" t="s">
        <v>13</v>
      </c>
      <c r="F120" s="13">
        <v>23</v>
      </c>
      <c r="H120" s="13" t="s">
        <v>25</v>
      </c>
      <c r="I120" s="13">
        <v>1604</v>
      </c>
      <c r="J120" s="13" t="s">
        <v>147</v>
      </c>
      <c r="K120" s="13" t="s">
        <v>339</v>
      </c>
      <c r="L120" s="13">
        <v>0</v>
      </c>
      <c r="M120" s="17">
        <f t="shared" ref="M120:M121" si="17">(D120+F120+L120)/I120*100%</f>
        <v>1.4339152119700748E-2</v>
      </c>
      <c r="N120" s="18" t="str">
        <f t="shared" si="14"/>
        <v>2024-02-15</v>
      </c>
      <c r="O120" s="19">
        <f t="shared" si="11"/>
        <v>45337</v>
      </c>
      <c r="P120" s="17" t="str">
        <f t="shared" si="15"/>
        <v>09:00</v>
      </c>
      <c r="Q120" s="12">
        <f t="shared" si="12"/>
        <v>1.1810139639014382E-2</v>
      </c>
    </row>
    <row r="121" spans="2:17" x14ac:dyDescent="0.25">
      <c r="B121" s="7" t="s">
        <v>4382</v>
      </c>
      <c r="C121" s="13" t="s">
        <v>468</v>
      </c>
      <c r="D121" s="13">
        <v>1</v>
      </c>
      <c r="E121" s="13" t="s">
        <v>13</v>
      </c>
      <c r="F121" s="13">
        <v>23</v>
      </c>
      <c r="H121" s="13" t="s">
        <v>25</v>
      </c>
      <c r="I121" s="13">
        <v>911</v>
      </c>
      <c r="J121" s="13" t="s">
        <v>148</v>
      </c>
      <c r="K121" s="13" t="s">
        <v>340</v>
      </c>
      <c r="L121" s="13">
        <v>0</v>
      </c>
      <c r="M121" s="17">
        <f t="shared" si="17"/>
        <v>2.6344676180021953E-2</v>
      </c>
      <c r="N121" s="18" t="str">
        <f t="shared" si="14"/>
        <v>2024-02-14</v>
      </c>
      <c r="O121" s="19">
        <f t="shared" si="11"/>
        <v>45336</v>
      </c>
      <c r="P121" s="17" t="str">
        <f t="shared" si="15"/>
        <v>09:01</v>
      </c>
      <c r="Q121" s="12">
        <f t="shared" si="12"/>
        <v>1.1810139639014382E-2</v>
      </c>
    </row>
    <row r="122" spans="2:17" x14ac:dyDescent="0.25">
      <c r="B122" s="7" t="s">
        <v>4383</v>
      </c>
      <c r="D122" s="13">
        <v>4</v>
      </c>
      <c r="F122" s="13">
        <v>34</v>
      </c>
      <c r="H122" s="13" t="s">
        <v>26</v>
      </c>
      <c r="J122" s="13" t="s">
        <v>149</v>
      </c>
      <c r="K122" s="13" t="s">
        <v>341</v>
      </c>
      <c r="L122" s="13">
        <v>0</v>
      </c>
      <c r="M122" s="17">
        <f t="shared" si="16"/>
        <v>7.0370370370370367E-4</v>
      </c>
      <c r="N122" s="18" t="str">
        <f t="shared" si="14"/>
        <v>2024-02-13</v>
      </c>
      <c r="O122" s="19">
        <f t="shared" si="11"/>
        <v>45335</v>
      </c>
      <c r="P122" s="17" t="str">
        <f t="shared" si="15"/>
        <v>09:00</v>
      </c>
      <c r="Q122" s="12">
        <f t="shared" si="12"/>
        <v>1.1810139639014382E-2</v>
      </c>
    </row>
    <row r="123" spans="2:17" x14ac:dyDescent="0.25">
      <c r="B123" s="7" t="s">
        <v>4384</v>
      </c>
      <c r="D123" s="13">
        <v>135</v>
      </c>
      <c r="F123" s="13">
        <v>30</v>
      </c>
      <c r="H123" s="13" t="s">
        <v>4259</v>
      </c>
      <c r="J123" s="13" t="s">
        <v>150</v>
      </c>
      <c r="K123" s="13" t="s">
        <v>342</v>
      </c>
      <c r="L123" s="13">
        <v>0</v>
      </c>
      <c r="M123" s="17">
        <f t="shared" si="16"/>
        <v>3.0555555555555557E-3</v>
      </c>
      <c r="N123" s="18" t="str">
        <f t="shared" si="14"/>
        <v>2024-02-12</v>
      </c>
      <c r="O123" s="19">
        <f t="shared" si="11"/>
        <v>45334</v>
      </c>
      <c r="P123" s="17" t="str">
        <f t="shared" si="15"/>
        <v>09:00</v>
      </c>
      <c r="Q123" s="12">
        <f t="shared" si="12"/>
        <v>1.1810139639014382E-2</v>
      </c>
    </row>
    <row r="124" spans="2:17" x14ac:dyDescent="0.25">
      <c r="B124" s="7" t="s">
        <v>4385</v>
      </c>
      <c r="D124" s="13">
        <v>0</v>
      </c>
      <c r="F124" s="13">
        <v>24</v>
      </c>
      <c r="H124" s="13" t="s">
        <v>26</v>
      </c>
      <c r="J124" s="13" t="s">
        <v>151</v>
      </c>
      <c r="K124" s="13" t="s">
        <v>343</v>
      </c>
      <c r="L124" s="13">
        <v>0</v>
      </c>
      <c r="M124" s="17">
        <f t="shared" si="16"/>
        <v>4.4444444444444447E-4</v>
      </c>
      <c r="N124" s="18" t="str">
        <f t="shared" si="14"/>
        <v>2024-02-11</v>
      </c>
      <c r="O124" s="19">
        <f t="shared" si="11"/>
        <v>45333</v>
      </c>
      <c r="P124" s="17" t="str">
        <f t="shared" si="15"/>
        <v>11:00</v>
      </c>
      <c r="Q124" s="12">
        <f t="shared" si="12"/>
        <v>1.1810139639014382E-2</v>
      </c>
    </row>
    <row r="125" spans="2:17" x14ac:dyDescent="0.25">
      <c r="B125" s="7" t="s">
        <v>4386</v>
      </c>
      <c r="C125" s="13" t="s">
        <v>469</v>
      </c>
      <c r="D125" s="13">
        <v>2</v>
      </c>
      <c r="E125" s="13" t="s">
        <v>13</v>
      </c>
      <c r="F125" s="13">
        <v>28</v>
      </c>
      <c r="H125" s="13" t="s">
        <v>25</v>
      </c>
      <c r="I125" s="13">
        <v>1432</v>
      </c>
      <c r="J125" s="13" t="s">
        <v>152</v>
      </c>
      <c r="K125" s="13" t="s">
        <v>344</v>
      </c>
      <c r="L125" s="13">
        <v>0</v>
      </c>
      <c r="M125" s="17">
        <f>(D125+F125+L125)/I125*100%</f>
        <v>2.094972067039106E-2</v>
      </c>
      <c r="N125" s="18" t="str">
        <f t="shared" si="14"/>
        <v>2024-02-10</v>
      </c>
      <c r="O125" s="19">
        <f t="shared" si="11"/>
        <v>45332</v>
      </c>
      <c r="P125" s="17" t="str">
        <f t="shared" si="15"/>
        <v>11:02</v>
      </c>
      <c r="Q125" s="12">
        <f t="shared" si="12"/>
        <v>1.1810139639014382E-2</v>
      </c>
    </row>
    <row r="126" spans="2:17" x14ac:dyDescent="0.25">
      <c r="B126" s="7" t="s">
        <v>4387</v>
      </c>
      <c r="D126" s="13">
        <v>10</v>
      </c>
      <c r="F126" s="13">
        <v>39</v>
      </c>
      <c r="H126" s="13" t="s">
        <v>26</v>
      </c>
      <c r="J126" s="13" t="s">
        <v>153</v>
      </c>
      <c r="K126" s="13" t="s">
        <v>345</v>
      </c>
      <c r="L126" s="13">
        <v>0</v>
      </c>
      <c r="M126" s="17">
        <f t="shared" si="16"/>
        <v>9.0740740740740745E-4</v>
      </c>
      <c r="N126" s="18" t="str">
        <f t="shared" si="14"/>
        <v>2024-02-09</v>
      </c>
      <c r="O126" s="19">
        <f t="shared" si="11"/>
        <v>45331</v>
      </c>
      <c r="P126" s="17" t="str">
        <f t="shared" si="15"/>
        <v>09:00</v>
      </c>
      <c r="Q126" s="12">
        <f t="shared" si="12"/>
        <v>1.1810139639014382E-2</v>
      </c>
    </row>
    <row r="127" spans="2:17" x14ac:dyDescent="0.25">
      <c r="B127" s="7" t="s">
        <v>4388</v>
      </c>
      <c r="C127" s="13" t="s">
        <v>470</v>
      </c>
      <c r="D127" s="13">
        <v>0</v>
      </c>
      <c r="E127" s="13" t="s">
        <v>13</v>
      </c>
      <c r="F127" s="13">
        <v>23</v>
      </c>
      <c r="H127" s="13" t="s">
        <v>25</v>
      </c>
      <c r="I127" s="13">
        <v>1939</v>
      </c>
      <c r="J127" s="13" t="s">
        <v>154</v>
      </c>
      <c r="K127" s="13" t="s">
        <v>346</v>
      </c>
      <c r="L127" s="13">
        <v>0</v>
      </c>
      <c r="M127" s="17">
        <f>(D127+F127+L127)/I127*100%</f>
        <v>1.186178442496132E-2</v>
      </c>
      <c r="N127" s="18" t="str">
        <f t="shared" si="14"/>
        <v>2024-02-08</v>
      </c>
      <c r="O127" s="19">
        <f t="shared" si="11"/>
        <v>45330</v>
      </c>
      <c r="P127" s="17" t="str">
        <f t="shared" si="15"/>
        <v>09:33</v>
      </c>
      <c r="Q127" s="12">
        <f t="shared" si="12"/>
        <v>1.1810139639014382E-2</v>
      </c>
    </row>
    <row r="128" spans="2:17" x14ac:dyDescent="0.25">
      <c r="B128" s="7" t="s">
        <v>4389</v>
      </c>
      <c r="D128" s="13">
        <v>0</v>
      </c>
      <c r="F128" s="13">
        <v>21</v>
      </c>
      <c r="H128" s="13" t="s">
        <v>26</v>
      </c>
      <c r="J128" s="13" t="s">
        <v>155</v>
      </c>
      <c r="K128" s="13" t="s">
        <v>347</v>
      </c>
      <c r="L128" s="13">
        <v>0</v>
      </c>
      <c r="M128" s="17">
        <f t="shared" si="16"/>
        <v>3.8888888888888887E-4</v>
      </c>
      <c r="N128" s="18" t="str">
        <f t="shared" si="14"/>
        <v>2024-02-07</v>
      </c>
      <c r="O128" s="19">
        <f t="shared" si="11"/>
        <v>45329</v>
      </c>
      <c r="P128" s="17" t="str">
        <f t="shared" si="15"/>
        <v>09:00</v>
      </c>
      <c r="Q128" s="12">
        <f t="shared" si="12"/>
        <v>1.1810139639014382E-2</v>
      </c>
    </row>
    <row r="129" spans="2:17" x14ac:dyDescent="0.25">
      <c r="B129" s="7" t="s">
        <v>4390</v>
      </c>
      <c r="C129" s="13" t="s">
        <v>471</v>
      </c>
      <c r="D129" s="13">
        <v>4</v>
      </c>
      <c r="E129" s="13" t="s">
        <v>13</v>
      </c>
      <c r="F129" s="13">
        <v>34</v>
      </c>
      <c r="H129" s="13" t="s">
        <v>25</v>
      </c>
      <c r="I129" s="13">
        <v>1508</v>
      </c>
      <c r="J129" s="13" t="s">
        <v>156</v>
      </c>
      <c r="K129" s="13" t="s">
        <v>348</v>
      </c>
      <c r="L129" s="13">
        <v>0</v>
      </c>
      <c r="M129" s="17">
        <f>(D129+F129+L129)/I129*100%</f>
        <v>2.5198938992042442E-2</v>
      </c>
      <c r="N129" s="18" t="str">
        <f t="shared" si="14"/>
        <v>2024-02-06</v>
      </c>
      <c r="O129" s="19">
        <f t="shared" si="11"/>
        <v>45328</v>
      </c>
      <c r="P129" s="17" t="str">
        <f t="shared" si="15"/>
        <v>09:00</v>
      </c>
      <c r="Q129" s="12">
        <f t="shared" si="12"/>
        <v>1.1810139639014382E-2</v>
      </c>
    </row>
    <row r="130" spans="2:17" x14ac:dyDescent="0.25">
      <c r="B130" s="7" t="s">
        <v>4391</v>
      </c>
      <c r="D130" s="13">
        <v>16</v>
      </c>
      <c r="F130" s="13">
        <v>60</v>
      </c>
      <c r="H130" s="13" t="s">
        <v>26</v>
      </c>
      <c r="J130" s="13" t="s">
        <v>157</v>
      </c>
      <c r="K130" s="13" t="s">
        <v>349</v>
      </c>
      <c r="L130" s="13">
        <v>1</v>
      </c>
      <c r="M130" s="17">
        <f t="shared" si="16"/>
        <v>1.425925925925926E-3</v>
      </c>
      <c r="N130" s="18" t="str">
        <f t="shared" si="14"/>
        <v>2024-02-05</v>
      </c>
      <c r="O130" s="19">
        <f t="shared" si="11"/>
        <v>45327</v>
      </c>
      <c r="P130" s="17" t="str">
        <f t="shared" si="15"/>
        <v>09:00</v>
      </c>
      <c r="Q130" s="12">
        <f t="shared" si="12"/>
        <v>1.1810139639014382E-2</v>
      </c>
    </row>
    <row r="131" spans="2:17" x14ac:dyDescent="0.25">
      <c r="B131" s="7" t="s">
        <v>4392</v>
      </c>
      <c r="C131" s="13" t="s">
        <v>472</v>
      </c>
      <c r="D131" s="13">
        <v>0</v>
      </c>
      <c r="E131" s="13" t="s">
        <v>13</v>
      </c>
      <c r="F131" s="13">
        <v>26</v>
      </c>
      <c r="H131" s="13" t="s">
        <v>25</v>
      </c>
      <c r="I131" s="13">
        <v>2356</v>
      </c>
      <c r="J131" s="13" t="s">
        <v>158</v>
      </c>
      <c r="K131" s="13" t="s">
        <v>350</v>
      </c>
      <c r="L131" s="13">
        <v>0</v>
      </c>
      <c r="M131" s="17">
        <f>(D131+F131+L131)/I131*100%</f>
        <v>1.1035653650254669E-2</v>
      </c>
      <c r="N131" s="18" t="str">
        <f t="shared" ref="N131:N162" si="18">LEFT(J131,10)</f>
        <v>2024-02-04</v>
      </c>
      <c r="O131" s="19">
        <f t="shared" si="11"/>
        <v>45326</v>
      </c>
      <c r="P131" s="17" t="str">
        <f t="shared" ref="P131:P162" si="19">MID(J131,12,5)</f>
        <v>11:02</v>
      </c>
      <c r="Q131" s="12">
        <f t="shared" si="12"/>
        <v>1.1810139639014382E-2</v>
      </c>
    </row>
    <row r="132" spans="2:17" x14ac:dyDescent="0.25">
      <c r="B132" s="7" t="s">
        <v>4393</v>
      </c>
      <c r="D132" s="13">
        <v>0</v>
      </c>
      <c r="F132" s="13">
        <v>28</v>
      </c>
      <c r="H132" s="13" t="s">
        <v>26</v>
      </c>
      <c r="J132" s="13" t="s">
        <v>159</v>
      </c>
      <c r="K132" s="13" t="s">
        <v>351</v>
      </c>
      <c r="L132" s="13">
        <v>0</v>
      </c>
      <c r="M132" s="17">
        <f t="shared" ref="M131:M162" si="20">(D132+F132+L132)/$T$2*100%</f>
        <v>5.1851851851851853E-4</v>
      </c>
      <c r="N132" s="18" t="str">
        <f t="shared" si="18"/>
        <v>2024-02-03</v>
      </c>
      <c r="O132" s="19">
        <f t="shared" ref="O132:O192" si="21">DATE(LEFT(N132,4),MID(N132,6,2),RIGHT(N132,2))</f>
        <v>45325</v>
      </c>
      <c r="P132" s="17" t="str">
        <f t="shared" si="19"/>
        <v>11:00</v>
      </c>
      <c r="Q132" s="12">
        <f t="shared" si="12"/>
        <v>1.1810139639014382E-2</v>
      </c>
    </row>
    <row r="133" spans="2:17" x14ac:dyDescent="0.25">
      <c r="B133" s="7" t="s">
        <v>4394</v>
      </c>
      <c r="C133" s="13" t="s">
        <v>473</v>
      </c>
      <c r="D133" s="13">
        <v>18</v>
      </c>
      <c r="E133" s="13" t="s">
        <v>13</v>
      </c>
      <c r="F133" s="13">
        <v>48</v>
      </c>
      <c r="G133" s="13" t="s">
        <v>22</v>
      </c>
      <c r="H133" s="13" t="s">
        <v>25</v>
      </c>
      <c r="I133" s="13">
        <v>2152</v>
      </c>
      <c r="J133" s="13" t="s">
        <v>160</v>
      </c>
      <c r="K133" s="13" t="s">
        <v>352</v>
      </c>
      <c r="L133" s="13">
        <v>0</v>
      </c>
      <c r="M133" s="17">
        <f>(D133+F133+L133)/I133*100%</f>
        <v>3.0669144981412641E-2</v>
      </c>
      <c r="N133" s="18" t="str">
        <f t="shared" si="18"/>
        <v>2024-02-02</v>
      </c>
      <c r="O133" s="19">
        <f t="shared" si="21"/>
        <v>45324</v>
      </c>
      <c r="P133" s="17" t="str">
        <f t="shared" si="19"/>
        <v>09:06</v>
      </c>
      <c r="Q133" s="12">
        <f t="shared" ref="Q133:Q192" si="22">AVERAGE($M$3:$M$192)</f>
        <v>1.1810139639014382E-2</v>
      </c>
    </row>
    <row r="134" spans="2:17" x14ac:dyDescent="0.25">
      <c r="B134" s="7" t="s">
        <v>4395</v>
      </c>
      <c r="D134" s="13">
        <v>0</v>
      </c>
      <c r="F134" s="13">
        <v>41</v>
      </c>
      <c r="H134" s="13" t="s">
        <v>26</v>
      </c>
      <c r="J134" s="13" t="s">
        <v>161</v>
      </c>
      <c r="K134" s="13" t="s">
        <v>353</v>
      </c>
      <c r="L134" s="13">
        <v>0</v>
      </c>
      <c r="M134" s="17">
        <f t="shared" si="20"/>
        <v>7.5925925925925922E-4</v>
      </c>
      <c r="N134" s="18" t="str">
        <f t="shared" si="18"/>
        <v>2024-02-01</v>
      </c>
      <c r="O134" s="19">
        <f t="shared" si="21"/>
        <v>45323</v>
      </c>
      <c r="P134" s="17" t="str">
        <f t="shared" si="19"/>
        <v>09:03</v>
      </c>
      <c r="Q134" s="12">
        <f t="shared" si="22"/>
        <v>1.1810139639014382E-2</v>
      </c>
    </row>
    <row r="135" spans="2:17" x14ac:dyDescent="0.25">
      <c r="B135" s="7" t="s">
        <v>4396</v>
      </c>
      <c r="C135" s="13" t="s">
        <v>474</v>
      </c>
      <c r="D135" s="13">
        <v>0</v>
      </c>
      <c r="E135" s="13" t="s">
        <v>13</v>
      </c>
      <c r="F135" s="13">
        <v>16</v>
      </c>
      <c r="H135" s="13" t="s">
        <v>25</v>
      </c>
      <c r="I135" s="13">
        <v>1049</v>
      </c>
      <c r="J135" s="13" t="s">
        <v>162</v>
      </c>
      <c r="K135" s="13" t="s">
        <v>354</v>
      </c>
      <c r="L135" s="13">
        <v>0</v>
      </c>
      <c r="M135" s="17">
        <f>(D135+F135+L135)/I135*100%</f>
        <v>1.5252621544327931E-2</v>
      </c>
      <c r="N135" s="18" t="str">
        <f t="shared" si="18"/>
        <v>2024-01-31</v>
      </c>
      <c r="O135" s="19">
        <f t="shared" si="21"/>
        <v>45322</v>
      </c>
      <c r="P135" s="17" t="str">
        <f t="shared" si="19"/>
        <v>09:06</v>
      </c>
      <c r="Q135" s="12">
        <f t="shared" si="22"/>
        <v>1.1810139639014382E-2</v>
      </c>
    </row>
    <row r="136" spans="2:17" x14ac:dyDescent="0.25">
      <c r="B136" s="7" t="s">
        <v>4397</v>
      </c>
      <c r="D136" s="13">
        <v>0</v>
      </c>
      <c r="F136" s="13">
        <v>36</v>
      </c>
      <c r="H136" s="13" t="s">
        <v>26</v>
      </c>
      <c r="J136" s="13" t="s">
        <v>163</v>
      </c>
      <c r="K136" s="13" t="s">
        <v>355</v>
      </c>
      <c r="L136" s="13">
        <v>1</v>
      </c>
      <c r="M136" s="17">
        <f t="shared" si="20"/>
        <v>6.8518518518518516E-4</v>
      </c>
      <c r="N136" s="18" t="str">
        <f t="shared" si="18"/>
        <v>2024-01-30</v>
      </c>
      <c r="O136" s="19">
        <f t="shared" si="21"/>
        <v>45321</v>
      </c>
      <c r="P136" s="17" t="str">
        <f t="shared" si="19"/>
        <v>09:00</v>
      </c>
      <c r="Q136" s="12">
        <f t="shared" si="22"/>
        <v>1.1810139639014382E-2</v>
      </c>
    </row>
    <row r="137" spans="2:17" x14ac:dyDescent="0.25">
      <c r="B137" s="7" t="s">
        <v>4398</v>
      </c>
      <c r="D137" s="13">
        <v>173</v>
      </c>
      <c r="F137" s="13">
        <v>37</v>
      </c>
      <c r="H137" s="13" t="s">
        <v>4259</v>
      </c>
      <c r="J137" s="13" t="s">
        <v>164</v>
      </c>
      <c r="K137" s="13" t="s">
        <v>356</v>
      </c>
      <c r="L137" s="13">
        <v>0</v>
      </c>
      <c r="M137" s="17">
        <f t="shared" si="20"/>
        <v>3.8888888888888888E-3</v>
      </c>
      <c r="N137" s="18" t="str">
        <f t="shared" si="18"/>
        <v>2024-01-29</v>
      </c>
      <c r="O137" s="19">
        <f t="shared" si="21"/>
        <v>45320</v>
      </c>
      <c r="P137" s="17" t="str">
        <f t="shared" si="19"/>
        <v>09:00</v>
      </c>
      <c r="Q137" s="12">
        <f t="shared" si="22"/>
        <v>1.1810139639014382E-2</v>
      </c>
    </row>
    <row r="138" spans="2:17" x14ac:dyDescent="0.25">
      <c r="B138" s="7" t="s">
        <v>4399</v>
      </c>
      <c r="D138" s="13">
        <v>17</v>
      </c>
      <c r="F138" s="13">
        <v>99</v>
      </c>
      <c r="H138" s="13" t="s">
        <v>26</v>
      </c>
      <c r="J138" s="13" t="s">
        <v>165</v>
      </c>
      <c r="K138" s="13" t="s">
        <v>357</v>
      </c>
      <c r="L138" s="13">
        <v>5</v>
      </c>
      <c r="M138" s="17">
        <f t="shared" si="20"/>
        <v>2.2407407407407406E-3</v>
      </c>
      <c r="N138" s="18" t="str">
        <f t="shared" si="18"/>
        <v>2024-01-28</v>
      </c>
      <c r="O138" s="19">
        <f t="shared" si="21"/>
        <v>45319</v>
      </c>
      <c r="P138" s="17" t="str">
        <f t="shared" si="19"/>
        <v>11:00</v>
      </c>
      <c r="Q138" s="12">
        <f t="shared" si="22"/>
        <v>1.1810139639014382E-2</v>
      </c>
    </row>
    <row r="139" spans="2:17" x14ac:dyDescent="0.25">
      <c r="B139" s="7" t="s">
        <v>4400</v>
      </c>
      <c r="C139" s="13" t="s">
        <v>475</v>
      </c>
      <c r="D139" s="13">
        <v>16</v>
      </c>
      <c r="E139" s="13" t="s">
        <v>13</v>
      </c>
      <c r="F139" s="13">
        <v>82</v>
      </c>
      <c r="H139" s="13" t="s">
        <v>25</v>
      </c>
      <c r="I139" s="13">
        <v>4250</v>
      </c>
      <c r="J139" s="13" t="s">
        <v>166</v>
      </c>
      <c r="K139" s="13" t="s">
        <v>358</v>
      </c>
      <c r="L139" s="13">
        <v>0</v>
      </c>
      <c r="M139" s="17">
        <f>(D139+F139+L139)/I139*100%</f>
        <v>2.3058823529411764E-2</v>
      </c>
      <c r="N139" s="18" t="str">
        <f t="shared" si="18"/>
        <v>2024-01-27</v>
      </c>
      <c r="O139" s="19">
        <f t="shared" si="21"/>
        <v>45318</v>
      </c>
      <c r="P139" s="17" t="str">
        <f t="shared" si="19"/>
        <v>11:00</v>
      </c>
      <c r="Q139" s="12">
        <f t="shared" si="22"/>
        <v>1.1810139639014382E-2</v>
      </c>
    </row>
    <row r="140" spans="2:17" x14ac:dyDescent="0.25">
      <c r="B140" s="7" t="s">
        <v>4401</v>
      </c>
      <c r="D140" s="13">
        <v>4</v>
      </c>
      <c r="F140" s="13">
        <v>86</v>
      </c>
      <c r="H140" s="13" t="s">
        <v>26</v>
      </c>
      <c r="J140" s="13" t="s">
        <v>167</v>
      </c>
      <c r="K140" s="13" t="s">
        <v>359</v>
      </c>
      <c r="L140" s="13">
        <v>2</v>
      </c>
      <c r="M140" s="17">
        <f t="shared" si="20"/>
        <v>1.7037037037037038E-3</v>
      </c>
      <c r="N140" s="18" t="str">
        <f t="shared" si="18"/>
        <v>2024-01-26</v>
      </c>
      <c r="O140" s="19">
        <f t="shared" si="21"/>
        <v>45317</v>
      </c>
      <c r="P140" s="17" t="str">
        <f t="shared" si="19"/>
        <v>09:00</v>
      </c>
      <c r="Q140" s="12">
        <f t="shared" si="22"/>
        <v>1.1810139639014382E-2</v>
      </c>
    </row>
    <row r="141" spans="2:17" x14ac:dyDescent="0.25">
      <c r="B141" s="7" t="s">
        <v>4402</v>
      </c>
      <c r="C141" s="13" t="s">
        <v>476</v>
      </c>
      <c r="D141" s="13">
        <v>56</v>
      </c>
      <c r="E141" s="13" t="s">
        <v>13</v>
      </c>
      <c r="F141" s="13">
        <v>39</v>
      </c>
      <c r="H141" s="13" t="s">
        <v>25</v>
      </c>
      <c r="I141" s="13">
        <v>2730</v>
      </c>
      <c r="J141" s="13" t="s">
        <v>168</v>
      </c>
      <c r="K141" s="13" t="s">
        <v>360</v>
      </c>
      <c r="L141" s="13">
        <v>0</v>
      </c>
      <c r="M141" s="17">
        <f t="shared" ref="M141:M142" si="23">(D141+F141+L141)/I141*100%</f>
        <v>3.47985347985348E-2</v>
      </c>
      <c r="N141" s="18" t="str">
        <f t="shared" si="18"/>
        <v>2024-01-25</v>
      </c>
      <c r="O141" s="19">
        <f t="shared" si="21"/>
        <v>45316</v>
      </c>
      <c r="P141" s="17" t="str">
        <f t="shared" si="19"/>
        <v>09:18</v>
      </c>
      <c r="Q141" s="12">
        <f t="shared" si="22"/>
        <v>1.1810139639014382E-2</v>
      </c>
    </row>
    <row r="142" spans="2:17" x14ac:dyDescent="0.25">
      <c r="B142" s="7" t="s">
        <v>4403</v>
      </c>
      <c r="C142" s="13" t="s">
        <v>477</v>
      </c>
      <c r="D142" s="13">
        <v>138</v>
      </c>
      <c r="E142" s="13" t="s">
        <v>13</v>
      </c>
      <c r="F142" s="13">
        <v>123</v>
      </c>
      <c r="H142" s="13" t="s">
        <v>25</v>
      </c>
      <c r="I142" s="13">
        <v>4251</v>
      </c>
      <c r="J142" s="13" t="s">
        <v>169</v>
      </c>
      <c r="K142" s="13" t="s">
        <v>361</v>
      </c>
      <c r="L142" s="13">
        <v>0</v>
      </c>
      <c r="M142" s="17">
        <f t="shared" si="23"/>
        <v>6.1397318278052226E-2</v>
      </c>
      <c r="N142" s="18" t="str">
        <f t="shared" si="18"/>
        <v>2024-01-24</v>
      </c>
      <c r="O142" s="19">
        <f t="shared" si="21"/>
        <v>45315</v>
      </c>
      <c r="P142" s="17" t="str">
        <f t="shared" si="19"/>
        <v>09:04</v>
      </c>
      <c r="Q142" s="12">
        <f t="shared" si="22"/>
        <v>1.1810139639014382E-2</v>
      </c>
    </row>
    <row r="143" spans="2:17" x14ac:dyDescent="0.25">
      <c r="B143" s="7" t="s">
        <v>4404</v>
      </c>
      <c r="D143" s="13">
        <v>8</v>
      </c>
      <c r="F143" s="13">
        <v>59</v>
      </c>
      <c r="H143" s="13" t="s">
        <v>26</v>
      </c>
      <c r="J143" s="13" t="s">
        <v>170</v>
      </c>
      <c r="K143" s="13" t="s">
        <v>362</v>
      </c>
      <c r="L143" s="13">
        <v>0</v>
      </c>
      <c r="M143" s="17">
        <f t="shared" si="20"/>
        <v>1.2407407407407408E-3</v>
      </c>
      <c r="N143" s="18" t="str">
        <f t="shared" si="18"/>
        <v>2024-01-23</v>
      </c>
      <c r="O143" s="19">
        <f t="shared" si="21"/>
        <v>45314</v>
      </c>
      <c r="P143" s="17" t="str">
        <f t="shared" si="19"/>
        <v>09:00</v>
      </c>
      <c r="Q143" s="12">
        <f t="shared" si="22"/>
        <v>1.1810139639014382E-2</v>
      </c>
    </row>
    <row r="144" spans="2:17" x14ac:dyDescent="0.25">
      <c r="B144" s="7" t="s">
        <v>4405</v>
      </c>
      <c r="D144" s="13">
        <v>140</v>
      </c>
      <c r="F144" s="13">
        <v>346</v>
      </c>
      <c r="H144" s="13" t="s">
        <v>26</v>
      </c>
      <c r="J144" s="13" t="s">
        <v>171</v>
      </c>
      <c r="K144" s="13" t="s">
        <v>363</v>
      </c>
      <c r="L144" s="13">
        <v>6</v>
      </c>
      <c r="M144" s="17">
        <f t="shared" si="20"/>
        <v>9.1111111111111115E-3</v>
      </c>
      <c r="N144" s="18" t="str">
        <f t="shared" si="18"/>
        <v>2024-01-22</v>
      </c>
      <c r="O144" s="19">
        <f t="shared" si="21"/>
        <v>45313</v>
      </c>
      <c r="P144" s="17" t="str">
        <f t="shared" si="19"/>
        <v>11:00</v>
      </c>
      <c r="Q144" s="12">
        <f t="shared" si="22"/>
        <v>1.1810139639014382E-2</v>
      </c>
    </row>
    <row r="145" spans="2:17" x14ac:dyDescent="0.25">
      <c r="B145" s="7" t="s">
        <v>4406</v>
      </c>
      <c r="C145" s="13" t="s">
        <v>478</v>
      </c>
      <c r="D145" s="13">
        <v>35</v>
      </c>
      <c r="E145" s="13" t="s">
        <v>13</v>
      </c>
      <c r="F145" s="13">
        <v>124</v>
      </c>
      <c r="H145" s="13" t="s">
        <v>25</v>
      </c>
      <c r="I145" s="13">
        <v>2972</v>
      </c>
      <c r="J145" s="13" t="s">
        <v>172</v>
      </c>
      <c r="K145" s="13" t="s">
        <v>364</v>
      </c>
      <c r="L145" s="13">
        <v>0</v>
      </c>
      <c r="M145" s="17">
        <f>(D145+F145+L145)/I145*100%</f>
        <v>5.3499327052489908E-2</v>
      </c>
      <c r="N145" s="18" t="str">
        <f t="shared" si="18"/>
        <v>2024-01-21</v>
      </c>
      <c r="O145" s="19">
        <f t="shared" si="21"/>
        <v>45312</v>
      </c>
      <c r="P145" s="17" t="str">
        <f t="shared" si="19"/>
        <v>11:00</v>
      </c>
      <c r="Q145" s="12">
        <f t="shared" si="22"/>
        <v>1.1810139639014382E-2</v>
      </c>
    </row>
    <row r="146" spans="2:17" x14ac:dyDescent="0.25">
      <c r="B146" s="7" t="s">
        <v>4407</v>
      </c>
      <c r="D146" s="13">
        <v>178</v>
      </c>
      <c r="F146" s="13">
        <v>189</v>
      </c>
      <c r="H146" s="13" t="s">
        <v>4259</v>
      </c>
      <c r="J146" s="13" t="s">
        <v>173</v>
      </c>
      <c r="K146" s="13" t="s">
        <v>365</v>
      </c>
      <c r="L146" s="13">
        <v>0</v>
      </c>
      <c r="M146" s="17">
        <f t="shared" si="20"/>
        <v>6.7962962962962959E-3</v>
      </c>
      <c r="N146" s="18" t="str">
        <f t="shared" si="18"/>
        <v>2024-01-20</v>
      </c>
      <c r="O146" s="19">
        <f t="shared" si="21"/>
        <v>45311</v>
      </c>
      <c r="P146" s="17" t="str">
        <f t="shared" si="19"/>
        <v>11:01</v>
      </c>
      <c r="Q146" s="12">
        <f t="shared" si="22"/>
        <v>1.1810139639014382E-2</v>
      </c>
    </row>
    <row r="147" spans="2:17" x14ac:dyDescent="0.25">
      <c r="B147" s="7" t="s">
        <v>4408</v>
      </c>
      <c r="C147" s="13" t="s">
        <v>479</v>
      </c>
      <c r="D147" s="13">
        <v>109</v>
      </c>
      <c r="E147" s="13" t="s">
        <v>13</v>
      </c>
      <c r="F147" s="13">
        <v>166</v>
      </c>
      <c r="H147" s="13" t="s">
        <v>25</v>
      </c>
      <c r="I147" s="13">
        <v>3958</v>
      </c>
      <c r="J147" s="13" t="s">
        <v>174</v>
      </c>
      <c r="K147" s="13" t="s">
        <v>366</v>
      </c>
      <c r="L147" s="13">
        <v>0</v>
      </c>
      <c r="M147" s="17">
        <f>(D147+F147+L147)/I147*100%</f>
        <v>6.9479535118746841E-2</v>
      </c>
      <c r="N147" s="18" t="str">
        <f t="shared" si="18"/>
        <v>2024-01-19</v>
      </c>
      <c r="O147" s="19">
        <f t="shared" si="21"/>
        <v>45310</v>
      </c>
      <c r="P147" s="17" t="str">
        <f t="shared" si="19"/>
        <v>09:00</v>
      </c>
      <c r="Q147" s="12">
        <f t="shared" si="22"/>
        <v>1.1810139639014382E-2</v>
      </c>
    </row>
    <row r="148" spans="2:17" x14ac:dyDescent="0.25">
      <c r="B148" s="7" t="s">
        <v>4409</v>
      </c>
      <c r="D148" s="13">
        <v>20</v>
      </c>
      <c r="F148" s="13">
        <v>52</v>
      </c>
      <c r="H148" s="13" t="s">
        <v>26</v>
      </c>
      <c r="J148" s="13" t="s">
        <v>175</v>
      </c>
      <c r="K148" s="13" t="s">
        <v>367</v>
      </c>
      <c r="L148" s="13">
        <v>0</v>
      </c>
      <c r="M148" s="17">
        <f t="shared" si="20"/>
        <v>1.3333333333333333E-3</v>
      </c>
      <c r="N148" s="18" t="str">
        <f t="shared" si="18"/>
        <v>2024-01-18</v>
      </c>
      <c r="O148" s="19">
        <f t="shared" si="21"/>
        <v>45309</v>
      </c>
      <c r="P148" s="17" t="str">
        <f t="shared" si="19"/>
        <v>09:00</v>
      </c>
      <c r="Q148" s="12">
        <f t="shared" si="22"/>
        <v>1.1810139639014382E-2</v>
      </c>
    </row>
    <row r="149" spans="2:17" x14ac:dyDescent="0.25">
      <c r="B149" s="7" t="s">
        <v>4410</v>
      </c>
      <c r="C149" s="13" t="s">
        <v>480</v>
      </c>
      <c r="D149" s="13">
        <v>63</v>
      </c>
      <c r="E149" s="13" t="s">
        <v>13</v>
      </c>
      <c r="F149" s="13">
        <v>191</v>
      </c>
      <c r="H149" s="13" t="s">
        <v>25</v>
      </c>
      <c r="I149" s="13">
        <v>2485</v>
      </c>
      <c r="J149" s="13" t="s">
        <v>176</v>
      </c>
      <c r="K149" s="13" t="s">
        <v>368</v>
      </c>
      <c r="L149" s="13">
        <v>0</v>
      </c>
      <c r="M149" s="17">
        <f>(D149+F149+L149)/I149*100%</f>
        <v>0.10221327967806841</v>
      </c>
      <c r="N149" s="18" t="str">
        <f t="shared" si="18"/>
        <v>2024-01-17</v>
      </c>
      <c r="O149" s="19">
        <f t="shared" si="21"/>
        <v>45308</v>
      </c>
      <c r="P149" s="17" t="str">
        <f t="shared" si="19"/>
        <v>09:01</v>
      </c>
      <c r="Q149" s="12">
        <f t="shared" si="22"/>
        <v>1.1810139639014382E-2</v>
      </c>
    </row>
    <row r="150" spans="2:17" x14ac:dyDescent="0.25">
      <c r="B150" s="7" t="s">
        <v>4411</v>
      </c>
      <c r="D150" s="13">
        <v>0</v>
      </c>
      <c r="F150" s="13">
        <v>27</v>
      </c>
      <c r="H150" s="13" t="s">
        <v>26</v>
      </c>
      <c r="J150" s="13" t="s">
        <v>177</v>
      </c>
      <c r="K150" s="13" t="s">
        <v>369</v>
      </c>
      <c r="L150" s="13">
        <v>0</v>
      </c>
      <c r="M150" s="17">
        <f t="shared" si="20"/>
        <v>5.0000000000000001E-4</v>
      </c>
      <c r="N150" s="18" t="str">
        <f t="shared" si="18"/>
        <v>2024-01-16</v>
      </c>
      <c r="O150" s="19">
        <f t="shared" si="21"/>
        <v>45307</v>
      </c>
      <c r="P150" s="17" t="str">
        <f t="shared" si="19"/>
        <v>09:00</v>
      </c>
      <c r="Q150" s="12">
        <f t="shared" si="22"/>
        <v>1.1810139639014382E-2</v>
      </c>
    </row>
    <row r="151" spans="2:17" x14ac:dyDescent="0.25">
      <c r="B151" s="7" t="s">
        <v>4412</v>
      </c>
      <c r="C151" s="13" t="s">
        <v>481</v>
      </c>
      <c r="D151" s="13">
        <v>0</v>
      </c>
      <c r="E151" s="13" t="s">
        <v>13</v>
      </c>
      <c r="F151" s="13">
        <v>32</v>
      </c>
      <c r="H151" s="13" t="s">
        <v>25</v>
      </c>
      <c r="I151" s="13">
        <v>4216</v>
      </c>
      <c r="J151" s="13" t="s">
        <v>178</v>
      </c>
      <c r="K151" s="13" t="s">
        <v>370</v>
      </c>
      <c r="L151" s="13">
        <v>2</v>
      </c>
      <c r="M151" s="17">
        <f>(D151+F151+L151)/I151*100%</f>
        <v>8.0645161290322578E-3</v>
      </c>
      <c r="N151" s="18" t="str">
        <f t="shared" si="18"/>
        <v>2024-01-15</v>
      </c>
      <c r="O151" s="19">
        <f t="shared" si="21"/>
        <v>45306</v>
      </c>
      <c r="P151" s="17" t="str">
        <f t="shared" si="19"/>
        <v>09:00</v>
      </c>
      <c r="Q151" s="12">
        <f t="shared" si="22"/>
        <v>1.1810139639014382E-2</v>
      </c>
    </row>
    <row r="152" spans="2:17" x14ac:dyDescent="0.25">
      <c r="B152" s="7" t="s">
        <v>4413</v>
      </c>
      <c r="D152" s="13">
        <v>30</v>
      </c>
      <c r="F152" s="13">
        <v>62</v>
      </c>
      <c r="H152" s="13" t="s">
        <v>26</v>
      </c>
      <c r="J152" s="13" t="s">
        <v>179</v>
      </c>
      <c r="K152" s="13" t="s">
        <v>371</v>
      </c>
      <c r="L152" s="13">
        <v>1</v>
      </c>
      <c r="M152" s="17">
        <f t="shared" si="20"/>
        <v>1.7222222222222222E-3</v>
      </c>
      <c r="N152" s="18" t="str">
        <f t="shared" si="18"/>
        <v>2024-01-14</v>
      </c>
      <c r="O152" s="19">
        <f t="shared" si="21"/>
        <v>45305</v>
      </c>
      <c r="P152" s="17" t="str">
        <f t="shared" si="19"/>
        <v>11:00</v>
      </c>
      <c r="Q152" s="12">
        <f t="shared" si="22"/>
        <v>1.1810139639014382E-2</v>
      </c>
    </row>
    <row r="153" spans="2:17" x14ac:dyDescent="0.25">
      <c r="B153" s="7" t="s">
        <v>4414</v>
      </c>
      <c r="C153" s="13" t="s">
        <v>482</v>
      </c>
      <c r="D153" s="13">
        <v>24</v>
      </c>
      <c r="E153" s="13" t="s">
        <v>13</v>
      </c>
      <c r="F153" s="13">
        <v>60</v>
      </c>
      <c r="H153" s="13" t="s">
        <v>25</v>
      </c>
      <c r="I153" s="13">
        <v>2687</v>
      </c>
      <c r="J153" s="13" t="s">
        <v>180</v>
      </c>
      <c r="K153" s="13" t="s">
        <v>372</v>
      </c>
      <c r="L153" s="13">
        <v>0</v>
      </c>
      <c r="M153" s="17">
        <f>(D153+F153+L153)/I153*100%</f>
        <v>3.1261630070710832E-2</v>
      </c>
      <c r="N153" s="18" t="str">
        <f t="shared" si="18"/>
        <v>2024-01-13</v>
      </c>
      <c r="O153" s="19">
        <f t="shared" si="21"/>
        <v>45304</v>
      </c>
      <c r="P153" s="17" t="str">
        <f t="shared" si="19"/>
        <v>11:00</v>
      </c>
      <c r="Q153" s="12">
        <f t="shared" si="22"/>
        <v>1.1810139639014382E-2</v>
      </c>
    </row>
    <row r="154" spans="2:17" x14ac:dyDescent="0.25">
      <c r="B154" s="7" t="s">
        <v>4415</v>
      </c>
      <c r="D154" s="13">
        <v>4</v>
      </c>
      <c r="F154" s="13">
        <v>31</v>
      </c>
      <c r="H154" s="13" t="s">
        <v>26</v>
      </c>
      <c r="J154" s="13" t="s">
        <v>181</v>
      </c>
      <c r="K154" s="13" t="s">
        <v>373</v>
      </c>
      <c r="L154" s="13">
        <v>0</v>
      </c>
      <c r="M154" s="17">
        <f t="shared" si="20"/>
        <v>6.4814814814814813E-4</v>
      </c>
      <c r="N154" s="18" t="str">
        <f t="shared" si="18"/>
        <v>2024-01-12</v>
      </c>
      <c r="O154" s="19">
        <f t="shared" si="21"/>
        <v>45303</v>
      </c>
      <c r="P154" s="17" t="str">
        <f t="shared" si="19"/>
        <v>09:00</v>
      </c>
      <c r="Q154" s="12">
        <f t="shared" si="22"/>
        <v>1.1810139639014382E-2</v>
      </c>
    </row>
    <row r="155" spans="2:17" x14ac:dyDescent="0.25">
      <c r="B155" s="7" t="s">
        <v>4416</v>
      </c>
      <c r="D155" s="13">
        <v>9</v>
      </c>
      <c r="F155" s="13">
        <v>26</v>
      </c>
      <c r="H155" s="13" t="s">
        <v>26</v>
      </c>
      <c r="J155" s="13" t="s">
        <v>182</v>
      </c>
      <c r="K155" s="13" t="s">
        <v>374</v>
      </c>
      <c r="L155" s="13">
        <v>1</v>
      </c>
      <c r="M155" s="17">
        <f t="shared" si="20"/>
        <v>6.6666666666666664E-4</v>
      </c>
      <c r="N155" s="18" t="str">
        <f t="shared" si="18"/>
        <v>2024-01-10</v>
      </c>
      <c r="O155" s="19">
        <f t="shared" si="21"/>
        <v>45301</v>
      </c>
      <c r="P155" s="17" t="str">
        <f t="shared" si="19"/>
        <v>09:00</v>
      </c>
      <c r="Q155" s="12">
        <f t="shared" si="22"/>
        <v>1.1810139639014382E-2</v>
      </c>
    </row>
    <row r="156" spans="2:17" x14ac:dyDescent="0.25">
      <c r="B156" s="7" t="s">
        <v>4417</v>
      </c>
      <c r="D156" s="13">
        <v>146</v>
      </c>
      <c r="F156" s="13">
        <v>37</v>
      </c>
      <c r="H156" s="13" t="s">
        <v>4259</v>
      </c>
      <c r="J156" s="13" t="s">
        <v>183</v>
      </c>
      <c r="K156" s="13" t="s">
        <v>375</v>
      </c>
      <c r="L156" s="13">
        <v>0</v>
      </c>
      <c r="M156" s="17">
        <f t="shared" si="20"/>
        <v>3.3888888888888888E-3</v>
      </c>
      <c r="N156" s="18" t="str">
        <f t="shared" si="18"/>
        <v>2024-01-09</v>
      </c>
      <c r="O156" s="19">
        <f t="shared" si="21"/>
        <v>45300</v>
      </c>
      <c r="P156" s="17" t="str">
        <f t="shared" si="19"/>
        <v>09:00</v>
      </c>
      <c r="Q156" s="12">
        <f t="shared" si="22"/>
        <v>1.1810139639014382E-2</v>
      </c>
    </row>
    <row r="157" spans="2:17" x14ac:dyDescent="0.25">
      <c r="B157" s="7" t="s">
        <v>4418</v>
      </c>
      <c r="D157" s="13">
        <v>2</v>
      </c>
      <c r="F157" s="13">
        <v>39</v>
      </c>
      <c r="H157" s="13" t="s">
        <v>26</v>
      </c>
      <c r="J157" s="13" t="s">
        <v>184</v>
      </c>
      <c r="K157" s="13" t="s">
        <v>376</v>
      </c>
      <c r="L157" s="13">
        <v>0</v>
      </c>
      <c r="M157" s="17">
        <f t="shared" si="20"/>
        <v>7.5925925925925922E-4</v>
      </c>
      <c r="N157" s="18" t="str">
        <f t="shared" si="18"/>
        <v>2024-01-08</v>
      </c>
      <c r="O157" s="19">
        <f t="shared" si="21"/>
        <v>45299</v>
      </c>
      <c r="P157" s="17" t="str">
        <f t="shared" si="19"/>
        <v>09:09</v>
      </c>
      <c r="Q157" s="12">
        <f t="shared" si="22"/>
        <v>1.1810139639014382E-2</v>
      </c>
    </row>
    <row r="158" spans="2:17" x14ac:dyDescent="0.25">
      <c r="B158" s="7" t="s">
        <v>4419</v>
      </c>
      <c r="C158" s="13" t="s">
        <v>483</v>
      </c>
      <c r="D158" s="13">
        <v>0</v>
      </c>
      <c r="E158" s="13" t="s">
        <v>13</v>
      </c>
      <c r="F158" s="13">
        <v>17</v>
      </c>
      <c r="H158" s="13" t="s">
        <v>25</v>
      </c>
      <c r="I158" s="13">
        <v>1417</v>
      </c>
      <c r="J158" s="13" t="s">
        <v>185</v>
      </c>
      <c r="K158" s="13" t="s">
        <v>377</v>
      </c>
      <c r="L158" s="13">
        <v>0</v>
      </c>
      <c r="M158" s="17">
        <f>(D158+F158+L158)/I158*100%</f>
        <v>1.1997177134791814E-2</v>
      </c>
      <c r="N158" s="18" t="str">
        <f t="shared" si="18"/>
        <v>2024-01-07</v>
      </c>
      <c r="O158" s="19">
        <f t="shared" si="21"/>
        <v>45298</v>
      </c>
      <c r="P158" s="17" t="str">
        <f t="shared" si="19"/>
        <v>11:01</v>
      </c>
      <c r="Q158" s="12">
        <f t="shared" si="22"/>
        <v>1.1810139639014382E-2</v>
      </c>
    </row>
    <row r="159" spans="2:17" x14ac:dyDescent="0.25">
      <c r="B159" s="7" t="s">
        <v>4420</v>
      </c>
      <c r="D159" s="13">
        <v>6</v>
      </c>
      <c r="F159" s="13">
        <v>60</v>
      </c>
      <c r="H159" s="13" t="s">
        <v>26</v>
      </c>
      <c r="J159" s="13" t="s">
        <v>186</v>
      </c>
      <c r="K159" s="13" t="s">
        <v>378</v>
      </c>
      <c r="L159" s="13">
        <v>1</v>
      </c>
      <c r="M159" s="17">
        <f t="shared" si="20"/>
        <v>1.2407407407407408E-3</v>
      </c>
      <c r="N159" s="18" t="str">
        <f t="shared" si="18"/>
        <v>2024-01-06</v>
      </c>
      <c r="O159" s="19">
        <f t="shared" si="21"/>
        <v>45297</v>
      </c>
      <c r="P159" s="17" t="str">
        <f t="shared" si="19"/>
        <v>11:00</v>
      </c>
      <c r="Q159" s="12">
        <f t="shared" si="22"/>
        <v>1.1810139639014382E-2</v>
      </c>
    </row>
    <row r="160" spans="2:17" x14ac:dyDescent="0.25">
      <c r="B160" s="7" t="s">
        <v>4421</v>
      </c>
      <c r="C160" s="13" t="s">
        <v>484</v>
      </c>
      <c r="D160" s="13">
        <v>18</v>
      </c>
      <c r="E160" s="13" t="s">
        <v>13</v>
      </c>
      <c r="F160" s="13">
        <v>57</v>
      </c>
      <c r="H160" s="13" t="s">
        <v>25</v>
      </c>
      <c r="I160" s="13">
        <v>4799</v>
      </c>
      <c r="J160" s="13" t="s">
        <v>187</v>
      </c>
      <c r="K160" s="13" t="s">
        <v>379</v>
      </c>
      <c r="L160" s="13">
        <v>1</v>
      </c>
      <c r="M160" s="17">
        <f>(D160+F160+L160)/I160*100%</f>
        <v>1.5836632631798291E-2</v>
      </c>
      <c r="N160" s="18" t="str">
        <f t="shared" si="18"/>
        <v>2024-01-05</v>
      </c>
      <c r="O160" s="19">
        <f t="shared" si="21"/>
        <v>45296</v>
      </c>
      <c r="P160" s="17" t="str">
        <f t="shared" si="19"/>
        <v>08:59</v>
      </c>
      <c r="Q160" s="12">
        <f t="shared" si="22"/>
        <v>1.1810139639014382E-2</v>
      </c>
    </row>
    <row r="161" spans="2:17" x14ac:dyDescent="0.25">
      <c r="B161" s="7" t="s">
        <v>4422</v>
      </c>
      <c r="D161" s="13">
        <v>8</v>
      </c>
      <c r="F161" s="13">
        <v>44</v>
      </c>
      <c r="H161" s="13" t="s">
        <v>26</v>
      </c>
      <c r="J161" s="13" t="s">
        <v>188</v>
      </c>
      <c r="K161" s="13" t="s">
        <v>380</v>
      </c>
      <c r="L161" s="13">
        <v>1</v>
      </c>
      <c r="M161" s="17">
        <f t="shared" si="20"/>
        <v>9.814814814814814E-4</v>
      </c>
      <c r="N161" s="18" t="str">
        <f t="shared" si="18"/>
        <v>2024-01-04</v>
      </c>
      <c r="O161" s="19">
        <f t="shared" si="21"/>
        <v>45295</v>
      </c>
      <c r="P161" s="17" t="str">
        <f t="shared" si="19"/>
        <v>09:00</v>
      </c>
      <c r="Q161" s="12">
        <f t="shared" si="22"/>
        <v>1.1810139639014382E-2</v>
      </c>
    </row>
    <row r="162" spans="2:17" x14ac:dyDescent="0.25">
      <c r="B162" s="7" t="s">
        <v>4423</v>
      </c>
      <c r="C162" s="13" t="s">
        <v>485</v>
      </c>
      <c r="D162" s="13">
        <v>2</v>
      </c>
      <c r="E162" s="13" t="s">
        <v>13</v>
      </c>
      <c r="F162" s="13">
        <v>28</v>
      </c>
      <c r="G162" s="13" t="s">
        <v>23</v>
      </c>
      <c r="H162" s="13" t="s">
        <v>25</v>
      </c>
      <c r="I162" s="13">
        <v>1768</v>
      </c>
      <c r="J162" s="13" t="s">
        <v>189</v>
      </c>
      <c r="K162" s="13" t="s">
        <v>381</v>
      </c>
      <c r="L162" s="13">
        <v>0</v>
      </c>
      <c r="M162" s="17">
        <f>(D162+F162+L162)/I162*100%</f>
        <v>1.6968325791855202E-2</v>
      </c>
      <c r="N162" s="18" t="str">
        <f t="shared" si="18"/>
        <v>2024-01-03</v>
      </c>
      <c r="O162" s="19">
        <f t="shared" si="21"/>
        <v>45294</v>
      </c>
      <c r="P162" s="17" t="str">
        <f t="shared" si="19"/>
        <v>09:00</v>
      </c>
      <c r="Q162" s="12">
        <f t="shared" si="22"/>
        <v>1.1810139639014382E-2</v>
      </c>
    </row>
    <row r="163" spans="2:17" x14ac:dyDescent="0.25">
      <c r="B163" s="7" t="s">
        <v>4424</v>
      </c>
      <c r="D163" s="13">
        <v>88</v>
      </c>
      <c r="F163" s="13">
        <v>35</v>
      </c>
      <c r="H163" s="13" t="s">
        <v>26</v>
      </c>
      <c r="J163" s="13" t="s">
        <v>190</v>
      </c>
      <c r="K163" s="13" t="s">
        <v>382</v>
      </c>
      <c r="L163" s="13">
        <v>0</v>
      </c>
      <c r="M163" s="17">
        <f t="shared" ref="M163:M192" si="24">(D163+F163+L163)/$T$2*100%</f>
        <v>2.2777777777777779E-3</v>
      </c>
      <c r="N163" s="18" t="str">
        <f t="shared" ref="N163:N192" si="25">LEFT(J163,10)</f>
        <v>2024-01-02</v>
      </c>
      <c r="O163" s="19">
        <f t="shared" si="21"/>
        <v>45293</v>
      </c>
      <c r="P163" s="17" t="str">
        <f t="shared" ref="P163:P192" si="26">MID(J163,12,5)</f>
        <v>09:00</v>
      </c>
      <c r="Q163" s="12">
        <f t="shared" si="22"/>
        <v>1.1810139639014382E-2</v>
      </c>
    </row>
    <row r="164" spans="2:17" x14ac:dyDescent="0.25">
      <c r="B164" s="7" t="s">
        <v>4425</v>
      </c>
      <c r="C164" s="13" t="s">
        <v>486</v>
      </c>
      <c r="D164" s="13">
        <v>0</v>
      </c>
      <c r="E164" s="13" t="s">
        <v>13</v>
      </c>
      <c r="F164" s="13">
        <v>24</v>
      </c>
      <c r="H164" s="13" t="s">
        <v>25</v>
      </c>
      <c r="I164" s="13">
        <v>1022</v>
      </c>
      <c r="J164" s="13" t="s">
        <v>191</v>
      </c>
      <c r="K164" s="13" t="s">
        <v>383</v>
      </c>
      <c r="L164" s="13">
        <v>0</v>
      </c>
      <c r="M164" s="17">
        <f>(D164+F164+L164)/I164*100%</f>
        <v>2.3483365949119372E-2</v>
      </c>
      <c r="N164" s="18" t="str">
        <f t="shared" si="25"/>
        <v>2023-12-31</v>
      </c>
      <c r="O164" s="19">
        <f t="shared" si="21"/>
        <v>45291</v>
      </c>
      <c r="P164" s="17" t="str">
        <f t="shared" si="26"/>
        <v>09:02</v>
      </c>
      <c r="Q164" s="12">
        <f t="shared" si="22"/>
        <v>1.1810139639014382E-2</v>
      </c>
    </row>
    <row r="165" spans="2:17" x14ac:dyDescent="0.25">
      <c r="B165" s="7" t="s">
        <v>4426</v>
      </c>
      <c r="D165" s="13">
        <v>25</v>
      </c>
      <c r="F165" s="13">
        <v>67</v>
      </c>
      <c r="H165" s="13" t="s">
        <v>26</v>
      </c>
      <c r="J165" s="13" t="s">
        <v>192</v>
      </c>
      <c r="K165" s="13" t="s">
        <v>384</v>
      </c>
      <c r="L165" s="13">
        <v>0</v>
      </c>
      <c r="M165" s="17">
        <f t="shared" si="24"/>
        <v>1.7037037037037038E-3</v>
      </c>
      <c r="N165" s="18" t="str">
        <f t="shared" si="25"/>
        <v>2023-12-30</v>
      </c>
      <c r="O165" s="19">
        <f t="shared" si="21"/>
        <v>45290</v>
      </c>
      <c r="P165" s="17" t="str">
        <f t="shared" si="26"/>
        <v>11:00</v>
      </c>
      <c r="Q165" s="12">
        <f t="shared" si="22"/>
        <v>1.1810139639014382E-2</v>
      </c>
    </row>
    <row r="166" spans="2:17" x14ac:dyDescent="0.25">
      <c r="B166" s="7" t="s">
        <v>4427</v>
      </c>
      <c r="C166" s="13" t="s">
        <v>487</v>
      </c>
      <c r="D166" s="13">
        <v>2</v>
      </c>
      <c r="E166" s="13" t="s">
        <v>13</v>
      </c>
      <c r="F166" s="13">
        <v>42</v>
      </c>
      <c r="H166" s="13" t="s">
        <v>25</v>
      </c>
      <c r="I166" s="13">
        <v>2500</v>
      </c>
      <c r="J166" s="13" t="s">
        <v>193</v>
      </c>
      <c r="K166" s="13" t="s">
        <v>385</v>
      </c>
      <c r="L166" s="13">
        <v>2</v>
      </c>
      <c r="M166" s="17">
        <f>(D166+F166+L166)/I166*100%</f>
        <v>1.84E-2</v>
      </c>
      <c r="N166" s="18" t="str">
        <f t="shared" si="25"/>
        <v>2023-12-29</v>
      </c>
      <c r="O166" s="19">
        <f t="shared" si="21"/>
        <v>45289</v>
      </c>
      <c r="P166" s="17" t="str">
        <f t="shared" si="26"/>
        <v>09:00</v>
      </c>
      <c r="Q166" s="12">
        <f t="shared" si="22"/>
        <v>1.1810139639014382E-2</v>
      </c>
    </row>
    <row r="167" spans="2:17" x14ac:dyDescent="0.25">
      <c r="B167" s="7" t="s">
        <v>4428</v>
      </c>
      <c r="D167" s="13">
        <v>462</v>
      </c>
      <c r="F167" s="13">
        <v>68</v>
      </c>
      <c r="H167" s="13" t="s">
        <v>4259</v>
      </c>
      <c r="J167" s="13" t="s">
        <v>194</v>
      </c>
      <c r="K167" s="13" t="s">
        <v>386</v>
      </c>
      <c r="L167" s="13">
        <v>1</v>
      </c>
      <c r="M167" s="17">
        <f t="shared" si="24"/>
        <v>9.8333333333333328E-3</v>
      </c>
      <c r="N167" s="18" t="str">
        <f t="shared" si="25"/>
        <v>2023-12-28</v>
      </c>
      <c r="O167" s="19">
        <f t="shared" si="21"/>
        <v>45288</v>
      </c>
      <c r="P167" s="17" t="str">
        <f t="shared" si="26"/>
        <v>09:00</v>
      </c>
      <c r="Q167" s="12">
        <f t="shared" si="22"/>
        <v>1.1810139639014382E-2</v>
      </c>
    </row>
    <row r="168" spans="2:17" x14ac:dyDescent="0.25">
      <c r="B168" s="7" t="s">
        <v>4429</v>
      </c>
      <c r="D168" s="13">
        <v>0</v>
      </c>
      <c r="F168" s="13">
        <v>41</v>
      </c>
      <c r="H168" s="13" t="s">
        <v>26</v>
      </c>
      <c r="J168" s="13" t="s">
        <v>195</v>
      </c>
      <c r="K168" s="13" t="s">
        <v>387</v>
      </c>
      <c r="L168" s="13">
        <v>0</v>
      </c>
      <c r="M168" s="17">
        <f t="shared" si="24"/>
        <v>7.5925925925925922E-4</v>
      </c>
      <c r="N168" s="18" t="str">
        <f t="shared" si="25"/>
        <v>2023-12-27</v>
      </c>
      <c r="O168" s="19">
        <f t="shared" si="21"/>
        <v>45287</v>
      </c>
      <c r="P168" s="17" t="str">
        <f t="shared" si="26"/>
        <v>09:00</v>
      </c>
      <c r="Q168" s="12">
        <f t="shared" si="22"/>
        <v>1.1810139639014382E-2</v>
      </c>
    </row>
    <row r="169" spans="2:17" x14ac:dyDescent="0.25">
      <c r="B169" s="7" t="s">
        <v>4430</v>
      </c>
      <c r="C169" s="13" t="s">
        <v>488</v>
      </c>
      <c r="D169" s="13">
        <v>13</v>
      </c>
      <c r="E169" s="13" t="s">
        <v>13</v>
      </c>
      <c r="F169" s="13">
        <v>51</v>
      </c>
      <c r="H169" s="13" t="s">
        <v>25</v>
      </c>
      <c r="I169" s="13">
        <v>5051</v>
      </c>
      <c r="J169" s="13" t="s">
        <v>196</v>
      </c>
      <c r="K169" s="13" t="s">
        <v>388</v>
      </c>
      <c r="L169" s="13">
        <v>0</v>
      </c>
      <c r="M169" s="17">
        <f>(D169+F169+L169)/I169*100%</f>
        <v>1.2670758265689962E-2</v>
      </c>
      <c r="N169" s="18" t="str">
        <f t="shared" si="25"/>
        <v>2023-12-23</v>
      </c>
      <c r="O169" s="19">
        <f t="shared" si="21"/>
        <v>45283</v>
      </c>
      <c r="P169" s="17" t="str">
        <f t="shared" si="26"/>
        <v>11:08</v>
      </c>
      <c r="Q169" s="12">
        <f t="shared" si="22"/>
        <v>1.1810139639014382E-2</v>
      </c>
    </row>
    <row r="170" spans="2:17" x14ac:dyDescent="0.25">
      <c r="B170" s="7" t="s">
        <v>4431</v>
      </c>
      <c r="D170" s="13">
        <v>10</v>
      </c>
      <c r="F170" s="13">
        <v>22</v>
      </c>
      <c r="H170" s="13" t="s">
        <v>26</v>
      </c>
      <c r="J170" s="13" t="s">
        <v>197</v>
      </c>
      <c r="K170" s="13" t="s">
        <v>389</v>
      </c>
      <c r="L170" s="13">
        <v>1</v>
      </c>
      <c r="M170" s="17">
        <f t="shared" si="24"/>
        <v>6.111111111111111E-4</v>
      </c>
      <c r="N170" s="18" t="str">
        <f t="shared" si="25"/>
        <v>2023-12-22</v>
      </c>
      <c r="O170" s="19">
        <f t="shared" si="21"/>
        <v>45282</v>
      </c>
      <c r="P170" s="17" t="str">
        <f t="shared" si="26"/>
        <v>09:00</v>
      </c>
      <c r="Q170" s="12">
        <f t="shared" si="22"/>
        <v>1.1810139639014382E-2</v>
      </c>
    </row>
    <row r="171" spans="2:17" x14ac:dyDescent="0.25">
      <c r="B171" s="7" t="s">
        <v>4432</v>
      </c>
      <c r="C171" s="13" t="s">
        <v>489</v>
      </c>
      <c r="D171" s="13">
        <v>0</v>
      </c>
      <c r="E171" s="13" t="s">
        <v>13</v>
      </c>
      <c r="F171" s="13">
        <v>12</v>
      </c>
      <c r="H171" s="13" t="s">
        <v>25</v>
      </c>
      <c r="I171" s="13">
        <v>1148</v>
      </c>
      <c r="J171" s="13" t="s">
        <v>198</v>
      </c>
      <c r="K171" s="13" t="s">
        <v>390</v>
      </c>
      <c r="L171" s="13">
        <v>0</v>
      </c>
      <c r="M171" s="17">
        <f>(D171+F171+L171)/I171*100%</f>
        <v>1.0452961672473868E-2</v>
      </c>
      <c r="N171" s="18" t="str">
        <f t="shared" si="25"/>
        <v>2023-12-21</v>
      </c>
      <c r="O171" s="19">
        <f t="shared" si="21"/>
        <v>45281</v>
      </c>
      <c r="P171" s="17" t="str">
        <f t="shared" si="26"/>
        <v>09:04</v>
      </c>
      <c r="Q171" s="12">
        <f t="shared" si="22"/>
        <v>1.1810139639014382E-2</v>
      </c>
    </row>
    <row r="172" spans="2:17" x14ac:dyDescent="0.25">
      <c r="B172" s="7" t="s">
        <v>4433</v>
      </c>
      <c r="D172" s="13">
        <v>29</v>
      </c>
      <c r="F172" s="13">
        <v>60</v>
      </c>
      <c r="H172" s="13" t="s">
        <v>26</v>
      </c>
      <c r="J172" s="13" t="s">
        <v>199</v>
      </c>
      <c r="K172" s="13" t="s">
        <v>391</v>
      </c>
      <c r="L172" s="13">
        <v>0</v>
      </c>
      <c r="M172" s="17">
        <f t="shared" si="24"/>
        <v>1.6481481481481482E-3</v>
      </c>
      <c r="N172" s="18" t="str">
        <f t="shared" si="25"/>
        <v>2023-12-20</v>
      </c>
      <c r="O172" s="19">
        <f t="shared" si="21"/>
        <v>45280</v>
      </c>
      <c r="P172" s="17" t="str">
        <f t="shared" si="26"/>
        <v>09:00</v>
      </c>
      <c r="Q172" s="12">
        <f t="shared" si="22"/>
        <v>1.1810139639014382E-2</v>
      </c>
    </row>
    <row r="173" spans="2:17" x14ac:dyDescent="0.25">
      <c r="B173" s="7" t="s">
        <v>4434</v>
      </c>
      <c r="C173" s="13" t="s">
        <v>490</v>
      </c>
      <c r="D173" s="13">
        <v>10</v>
      </c>
      <c r="E173" s="13" t="s">
        <v>13</v>
      </c>
      <c r="F173" s="13">
        <v>30</v>
      </c>
      <c r="H173" s="13" t="s">
        <v>25</v>
      </c>
      <c r="I173" s="13">
        <v>2107</v>
      </c>
      <c r="J173" s="13" t="s">
        <v>200</v>
      </c>
      <c r="K173" s="13" t="s">
        <v>392</v>
      </c>
      <c r="L173" s="13">
        <v>1</v>
      </c>
      <c r="M173" s="17">
        <f>(D173+F173+L173)/I173*100%</f>
        <v>1.9458946369245372E-2</v>
      </c>
      <c r="N173" s="18" t="str">
        <f t="shared" si="25"/>
        <v>2023-12-19</v>
      </c>
      <c r="O173" s="19">
        <f t="shared" si="21"/>
        <v>45279</v>
      </c>
      <c r="P173" s="17" t="str">
        <f t="shared" si="26"/>
        <v>09:00</v>
      </c>
      <c r="Q173" s="12">
        <f t="shared" si="22"/>
        <v>1.1810139639014382E-2</v>
      </c>
    </row>
    <row r="174" spans="2:17" x14ac:dyDescent="0.25">
      <c r="B174" s="7" t="s">
        <v>4435</v>
      </c>
      <c r="D174" s="13">
        <v>0</v>
      </c>
      <c r="F174" s="13">
        <v>35</v>
      </c>
      <c r="H174" s="13" t="s">
        <v>26</v>
      </c>
      <c r="J174" s="13" t="s">
        <v>201</v>
      </c>
      <c r="K174" s="13" t="s">
        <v>393</v>
      </c>
      <c r="L174" s="13">
        <v>2</v>
      </c>
      <c r="M174" s="17">
        <f t="shared" si="24"/>
        <v>6.8518518518518516E-4</v>
      </c>
      <c r="N174" s="18" t="str">
        <f t="shared" si="25"/>
        <v>2023-12-18</v>
      </c>
      <c r="O174" s="19">
        <f t="shared" si="21"/>
        <v>45278</v>
      </c>
      <c r="P174" s="17" t="str">
        <f t="shared" si="26"/>
        <v>09:41</v>
      </c>
      <c r="Q174" s="12">
        <f t="shared" si="22"/>
        <v>1.1810139639014382E-2</v>
      </c>
    </row>
    <row r="175" spans="2:17" x14ac:dyDescent="0.25">
      <c r="B175" s="7" t="s">
        <v>4436</v>
      </c>
      <c r="C175" s="13" t="s">
        <v>491</v>
      </c>
      <c r="D175" s="13">
        <v>8</v>
      </c>
      <c r="E175" s="13" t="s">
        <v>13</v>
      </c>
      <c r="F175" s="13">
        <v>15</v>
      </c>
      <c r="H175" s="13" t="s">
        <v>25</v>
      </c>
      <c r="I175" s="13">
        <v>1473</v>
      </c>
      <c r="J175" s="13" t="s">
        <v>202</v>
      </c>
      <c r="K175" s="13" t="s">
        <v>394</v>
      </c>
      <c r="L175" s="13">
        <v>0</v>
      </c>
      <c r="M175" s="17">
        <f>(D175+F175+L175)/I175*100%</f>
        <v>1.5614392396469789E-2</v>
      </c>
      <c r="N175" s="18" t="str">
        <f t="shared" si="25"/>
        <v>2023-12-17</v>
      </c>
      <c r="O175" s="19">
        <f t="shared" si="21"/>
        <v>45277</v>
      </c>
      <c r="P175" s="17" t="str">
        <f t="shared" si="26"/>
        <v>10:59</v>
      </c>
      <c r="Q175" s="12">
        <f t="shared" si="22"/>
        <v>1.1810139639014382E-2</v>
      </c>
    </row>
    <row r="176" spans="2:17" x14ac:dyDescent="0.25">
      <c r="B176" s="7" t="s">
        <v>4437</v>
      </c>
      <c r="D176" s="13">
        <v>18</v>
      </c>
      <c r="F176" s="13">
        <v>51</v>
      </c>
      <c r="H176" s="13" t="s">
        <v>26</v>
      </c>
      <c r="J176" s="13" t="s">
        <v>203</v>
      </c>
      <c r="K176" s="13" t="s">
        <v>395</v>
      </c>
      <c r="L176" s="13">
        <v>1</v>
      </c>
      <c r="M176" s="17">
        <f t="shared" si="24"/>
        <v>1.2962962962962963E-3</v>
      </c>
      <c r="N176" s="18" t="str">
        <f t="shared" si="25"/>
        <v>2023-12-16</v>
      </c>
      <c r="O176" s="19">
        <f t="shared" si="21"/>
        <v>45276</v>
      </c>
      <c r="P176" s="17" t="str">
        <f t="shared" si="26"/>
        <v>11:00</v>
      </c>
      <c r="Q176" s="12">
        <f t="shared" si="22"/>
        <v>1.1810139639014382E-2</v>
      </c>
    </row>
    <row r="177" spans="2:17" x14ac:dyDescent="0.25">
      <c r="B177" s="7" t="s">
        <v>4438</v>
      </c>
      <c r="C177" s="13" t="s">
        <v>492</v>
      </c>
      <c r="D177" s="13">
        <v>6</v>
      </c>
      <c r="E177" s="13" t="s">
        <v>13</v>
      </c>
      <c r="F177" s="13">
        <v>14</v>
      </c>
      <c r="H177" s="13" t="s">
        <v>25</v>
      </c>
      <c r="I177" s="13">
        <v>2015</v>
      </c>
      <c r="J177" s="13" t="s">
        <v>204</v>
      </c>
      <c r="K177" s="13" t="s">
        <v>396</v>
      </c>
      <c r="L177" s="13">
        <v>2</v>
      </c>
      <c r="M177" s="17">
        <f>(D177+F177+L177)/I177*100%</f>
        <v>1.0918114143920596E-2</v>
      </c>
      <c r="N177" s="18" t="str">
        <f t="shared" si="25"/>
        <v>2023-12-15</v>
      </c>
      <c r="O177" s="19">
        <f t="shared" si="21"/>
        <v>45275</v>
      </c>
      <c r="P177" s="17" t="str">
        <f t="shared" si="26"/>
        <v>09:01</v>
      </c>
      <c r="Q177" s="12">
        <f t="shared" si="22"/>
        <v>1.1810139639014382E-2</v>
      </c>
    </row>
    <row r="178" spans="2:17" x14ac:dyDescent="0.25">
      <c r="B178" s="7" t="s">
        <v>4439</v>
      </c>
      <c r="D178" s="13">
        <v>12</v>
      </c>
      <c r="F178" s="13">
        <v>48</v>
      </c>
      <c r="H178" s="13" t="s">
        <v>26</v>
      </c>
      <c r="J178" s="13" t="s">
        <v>205</v>
      </c>
      <c r="K178" s="13" t="s">
        <v>397</v>
      </c>
      <c r="L178" s="13">
        <v>1</v>
      </c>
      <c r="M178" s="17">
        <f t="shared" si="24"/>
        <v>1.1296296296296297E-3</v>
      </c>
      <c r="N178" s="18" t="str">
        <f t="shared" si="25"/>
        <v>2023-12-14</v>
      </c>
      <c r="O178" s="19">
        <f t="shared" si="21"/>
        <v>45274</v>
      </c>
      <c r="P178" s="17" t="str">
        <f t="shared" si="26"/>
        <v>09:08</v>
      </c>
      <c r="Q178" s="12">
        <f t="shared" si="22"/>
        <v>1.1810139639014382E-2</v>
      </c>
    </row>
    <row r="179" spans="2:17" x14ac:dyDescent="0.25">
      <c r="B179" s="7" t="s">
        <v>4440</v>
      </c>
      <c r="C179" s="13" t="s">
        <v>493</v>
      </c>
      <c r="D179" s="13">
        <v>0</v>
      </c>
      <c r="E179" s="13" t="s">
        <v>13</v>
      </c>
      <c r="F179" s="13">
        <v>6</v>
      </c>
      <c r="H179" s="13" t="s">
        <v>25</v>
      </c>
      <c r="I179" s="13">
        <v>825</v>
      </c>
      <c r="J179" s="13" t="s">
        <v>206</v>
      </c>
      <c r="K179" s="13" t="s">
        <v>398</v>
      </c>
      <c r="L179" s="13">
        <v>0</v>
      </c>
      <c r="M179" s="17">
        <f>(D179+F179+L179)/I179*100%</f>
        <v>7.2727272727272727E-3</v>
      </c>
      <c r="N179" s="18" t="str">
        <f t="shared" si="25"/>
        <v>2023-12-13</v>
      </c>
      <c r="O179" s="19">
        <f t="shared" si="21"/>
        <v>45273</v>
      </c>
      <c r="P179" s="17" t="str">
        <f t="shared" si="26"/>
        <v>09:10</v>
      </c>
      <c r="Q179" s="12">
        <f t="shared" si="22"/>
        <v>1.1810139639014382E-2</v>
      </c>
    </row>
    <row r="180" spans="2:17" x14ac:dyDescent="0.25">
      <c r="B180" s="7" t="s">
        <v>4441</v>
      </c>
      <c r="D180" s="13">
        <v>0</v>
      </c>
      <c r="F180" s="13">
        <v>21</v>
      </c>
      <c r="H180" s="13" t="s">
        <v>26</v>
      </c>
      <c r="J180" s="13" t="s">
        <v>207</v>
      </c>
      <c r="K180" s="13" t="s">
        <v>399</v>
      </c>
      <c r="L180" s="13">
        <v>0</v>
      </c>
      <c r="M180" s="17">
        <f t="shared" si="24"/>
        <v>3.8888888888888887E-4</v>
      </c>
      <c r="N180" s="18" t="str">
        <f t="shared" si="25"/>
        <v>2023-12-12</v>
      </c>
      <c r="O180" s="19">
        <f t="shared" si="21"/>
        <v>45272</v>
      </c>
      <c r="P180" s="17" t="str">
        <f t="shared" si="26"/>
        <v>09:00</v>
      </c>
      <c r="Q180" s="12">
        <f t="shared" si="22"/>
        <v>1.1810139639014382E-2</v>
      </c>
    </row>
    <row r="181" spans="2:17" x14ac:dyDescent="0.25">
      <c r="B181" s="7" t="s">
        <v>4442</v>
      </c>
      <c r="C181" s="13" t="s">
        <v>494</v>
      </c>
      <c r="D181" s="13">
        <v>2</v>
      </c>
      <c r="E181" s="13" t="s">
        <v>13</v>
      </c>
      <c r="F181" s="13">
        <v>18</v>
      </c>
      <c r="H181" s="13" t="s">
        <v>25</v>
      </c>
      <c r="I181" s="13">
        <v>1796</v>
      </c>
      <c r="J181" s="13" t="s">
        <v>208</v>
      </c>
      <c r="K181" s="13" t="s">
        <v>400</v>
      </c>
      <c r="L181" s="13">
        <v>0</v>
      </c>
      <c r="M181" s="17">
        <f>(D181+F181+L181)/I181*100%</f>
        <v>1.1135857461024499E-2</v>
      </c>
      <c r="N181" s="18" t="str">
        <f t="shared" si="25"/>
        <v>2023-12-11</v>
      </c>
      <c r="O181" s="19">
        <f t="shared" si="21"/>
        <v>45271</v>
      </c>
      <c r="P181" s="17" t="str">
        <f t="shared" si="26"/>
        <v>09:02</v>
      </c>
      <c r="Q181" s="12">
        <f t="shared" si="22"/>
        <v>1.1810139639014382E-2</v>
      </c>
    </row>
    <row r="182" spans="2:17" x14ac:dyDescent="0.25">
      <c r="B182" s="7" t="s">
        <v>4443</v>
      </c>
      <c r="D182" s="13">
        <v>4</v>
      </c>
      <c r="F182" s="13">
        <v>31</v>
      </c>
      <c r="H182" s="13" t="s">
        <v>26</v>
      </c>
      <c r="J182" s="13" t="s">
        <v>209</v>
      </c>
      <c r="K182" s="13" t="s">
        <v>401</v>
      </c>
      <c r="L182" s="13">
        <v>0</v>
      </c>
      <c r="M182" s="17">
        <f t="shared" si="24"/>
        <v>6.4814814814814813E-4</v>
      </c>
      <c r="N182" s="18" t="str">
        <f t="shared" si="25"/>
        <v>2023-12-10</v>
      </c>
      <c r="O182" s="19">
        <f t="shared" si="21"/>
        <v>45270</v>
      </c>
      <c r="P182" s="17" t="str">
        <f t="shared" si="26"/>
        <v>11:00</v>
      </c>
      <c r="Q182" s="12">
        <f t="shared" si="22"/>
        <v>1.1810139639014382E-2</v>
      </c>
    </row>
    <row r="183" spans="2:17" x14ac:dyDescent="0.25">
      <c r="B183" s="7" t="s">
        <v>4444</v>
      </c>
      <c r="C183" s="13" t="s">
        <v>495</v>
      </c>
      <c r="D183" s="13">
        <v>0</v>
      </c>
      <c r="E183" s="13" t="s">
        <v>13</v>
      </c>
      <c r="F183" s="13">
        <v>10</v>
      </c>
      <c r="H183" s="13" t="s">
        <v>25</v>
      </c>
      <c r="I183" s="13">
        <v>423</v>
      </c>
      <c r="J183" s="13" t="s">
        <v>210</v>
      </c>
      <c r="K183" s="13" t="s">
        <v>402</v>
      </c>
      <c r="L183" s="13">
        <v>0</v>
      </c>
      <c r="M183" s="17">
        <f t="shared" ref="M183:M184" si="27">(D183+F183+L183)/I183*100%</f>
        <v>2.3640661938534278E-2</v>
      </c>
      <c r="N183" s="18" t="str">
        <f t="shared" si="25"/>
        <v>2023-12-09</v>
      </c>
      <c r="O183" s="19">
        <f t="shared" si="21"/>
        <v>45269</v>
      </c>
      <c r="P183" s="17" t="str">
        <f t="shared" si="26"/>
        <v>11:16</v>
      </c>
      <c r="Q183" s="12">
        <f t="shared" si="22"/>
        <v>1.1810139639014382E-2</v>
      </c>
    </row>
    <row r="184" spans="2:17" x14ac:dyDescent="0.25">
      <c r="B184" s="7" t="s">
        <v>4445</v>
      </c>
      <c r="C184" s="13" t="s">
        <v>496</v>
      </c>
      <c r="D184" s="13">
        <v>0</v>
      </c>
      <c r="E184" s="13" t="s">
        <v>13</v>
      </c>
      <c r="F184" s="13">
        <v>7</v>
      </c>
      <c r="H184" s="13" t="s">
        <v>25</v>
      </c>
      <c r="I184" s="13">
        <v>302</v>
      </c>
      <c r="J184" s="13" t="s">
        <v>211</v>
      </c>
      <c r="K184" s="13" t="s">
        <v>402</v>
      </c>
      <c r="L184" s="13">
        <v>0</v>
      </c>
      <c r="M184" s="17">
        <f t="shared" si="27"/>
        <v>2.3178807947019868E-2</v>
      </c>
      <c r="N184" s="18" t="str">
        <f t="shared" si="25"/>
        <v>2023-12-09</v>
      </c>
      <c r="O184" s="19">
        <f t="shared" si="21"/>
        <v>45269</v>
      </c>
      <c r="P184" s="17" t="str">
        <f t="shared" si="26"/>
        <v>11:16</v>
      </c>
      <c r="Q184" s="12">
        <f t="shared" si="22"/>
        <v>1.1810139639014382E-2</v>
      </c>
    </row>
    <row r="185" spans="2:17" x14ac:dyDescent="0.25">
      <c r="B185" s="7" t="s">
        <v>4446</v>
      </c>
      <c r="D185" s="13">
        <v>8</v>
      </c>
      <c r="F185" s="13">
        <v>60</v>
      </c>
      <c r="H185" s="13" t="s">
        <v>26</v>
      </c>
      <c r="J185" s="13" t="s">
        <v>212</v>
      </c>
      <c r="K185" s="13" t="s">
        <v>403</v>
      </c>
      <c r="L185" s="13">
        <v>0</v>
      </c>
      <c r="M185" s="17">
        <f t="shared" si="24"/>
        <v>1.2592592592592592E-3</v>
      </c>
      <c r="N185" s="18" t="str">
        <f t="shared" si="25"/>
        <v>2023-12-08</v>
      </c>
      <c r="O185" s="19">
        <f t="shared" si="21"/>
        <v>45268</v>
      </c>
      <c r="P185" s="17" t="str">
        <f t="shared" si="26"/>
        <v>09:00</v>
      </c>
      <c r="Q185" s="12">
        <f t="shared" si="22"/>
        <v>1.1810139639014382E-2</v>
      </c>
    </row>
    <row r="186" spans="2:17" x14ac:dyDescent="0.25">
      <c r="B186" s="7" t="s">
        <v>4447</v>
      </c>
      <c r="C186" s="13" t="s">
        <v>497</v>
      </c>
      <c r="D186" s="13">
        <v>0</v>
      </c>
      <c r="E186" s="13" t="s">
        <v>13</v>
      </c>
      <c r="F186" s="13">
        <v>15</v>
      </c>
      <c r="H186" s="13" t="s">
        <v>25</v>
      </c>
      <c r="I186" s="13">
        <v>1416</v>
      </c>
      <c r="J186" s="13" t="s">
        <v>213</v>
      </c>
      <c r="K186" s="13" t="s">
        <v>404</v>
      </c>
      <c r="L186" s="13">
        <v>0</v>
      </c>
      <c r="M186" s="17">
        <f>(D186+F186+L186)/I186*100%</f>
        <v>1.059322033898305E-2</v>
      </c>
      <c r="N186" s="18" t="str">
        <f t="shared" si="25"/>
        <v>2023-12-07</v>
      </c>
      <c r="O186" s="19">
        <f t="shared" si="21"/>
        <v>45267</v>
      </c>
      <c r="P186" s="17" t="str">
        <f t="shared" si="26"/>
        <v>08:58</v>
      </c>
      <c r="Q186" s="12">
        <f t="shared" si="22"/>
        <v>1.1810139639014382E-2</v>
      </c>
    </row>
    <row r="187" spans="2:17" x14ac:dyDescent="0.25">
      <c r="B187" s="7" t="s">
        <v>4448</v>
      </c>
      <c r="D187" s="13">
        <v>10</v>
      </c>
      <c r="F187" s="13">
        <v>32</v>
      </c>
      <c r="H187" s="13" t="s">
        <v>26</v>
      </c>
      <c r="J187" s="13" t="s">
        <v>214</v>
      </c>
      <c r="K187" s="13" t="s">
        <v>405</v>
      </c>
      <c r="L187" s="13">
        <v>1</v>
      </c>
      <c r="M187" s="17">
        <f t="shared" si="24"/>
        <v>7.9629629629629625E-4</v>
      </c>
      <c r="N187" s="18" t="str">
        <f t="shared" si="25"/>
        <v>2023-12-06</v>
      </c>
      <c r="O187" s="19">
        <f t="shared" si="21"/>
        <v>45266</v>
      </c>
      <c r="P187" s="17" t="str">
        <f t="shared" si="26"/>
        <v>09:00</v>
      </c>
      <c r="Q187" s="12">
        <f t="shared" si="22"/>
        <v>1.1810139639014382E-2</v>
      </c>
    </row>
    <row r="188" spans="2:17" x14ac:dyDescent="0.25">
      <c r="B188" s="7" t="s">
        <v>4449</v>
      </c>
      <c r="C188" s="13" t="s">
        <v>498</v>
      </c>
      <c r="D188" s="13">
        <v>2</v>
      </c>
      <c r="E188" s="13" t="s">
        <v>13</v>
      </c>
      <c r="F188" s="13">
        <v>18</v>
      </c>
      <c r="H188" s="13" t="s">
        <v>25</v>
      </c>
      <c r="I188" s="13">
        <v>1968</v>
      </c>
      <c r="J188" s="13" t="s">
        <v>215</v>
      </c>
      <c r="K188" s="13" t="s">
        <v>406</v>
      </c>
      <c r="L188" s="13">
        <v>0</v>
      </c>
      <c r="M188" s="17">
        <f>(D188+F188+L188)/I188*100%</f>
        <v>1.016260162601626E-2</v>
      </c>
      <c r="N188" s="18" t="str">
        <f t="shared" si="25"/>
        <v>2023-12-05</v>
      </c>
      <c r="O188" s="19">
        <f t="shared" si="21"/>
        <v>45265</v>
      </c>
      <c r="P188" s="17" t="str">
        <f t="shared" si="26"/>
        <v>09:00</v>
      </c>
      <c r="Q188" s="12">
        <f t="shared" si="22"/>
        <v>1.1810139639014382E-2</v>
      </c>
    </row>
    <row r="189" spans="2:17" x14ac:dyDescent="0.25">
      <c r="B189" s="7" t="s">
        <v>4450</v>
      </c>
      <c r="D189" s="13">
        <v>14</v>
      </c>
      <c r="F189" s="13">
        <v>27</v>
      </c>
      <c r="H189" s="13" t="s">
        <v>26</v>
      </c>
      <c r="J189" s="13" t="s">
        <v>216</v>
      </c>
      <c r="K189" s="13" t="s">
        <v>407</v>
      </c>
      <c r="L189" s="13">
        <v>1</v>
      </c>
      <c r="M189" s="17">
        <f t="shared" si="24"/>
        <v>7.7777777777777773E-4</v>
      </c>
      <c r="N189" s="18" t="str">
        <f t="shared" si="25"/>
        <v>2023-12-04</v>
      </c>
      <c r="O189" s="19">
        <f t="shared" si="21"/>
        <v>45264</v>
      </c>
      <c r="P189" s="17" t="str">
        <f t="shared" si="26"/>
        <v>13:40</v>
      </c>
      <c r="Q189" s="12">
        <f t="shared" si="22"/>
        <v>1.1810139639014382E-2</v>
      </c>
    </row>
    <row r="190" spans="2:17" x14ac:dyDescent="0.25">
      <c r="B190" s="7" t="s">
        <v>4451</v>
      </c>
      <c r="C190" s="13" t="s">
        <v>499</v>
      </c>
      <c r="D190" s="13">
        <v>4</v>
      </c>
      <c r="E190" s="13" t="s">
        <v>13</v>
      </c>
      <c r="F190" s="13">
        <v>77</v>
      </c>
      <c r="H190" s="13" t="s">
        <v>25</v>
      </c>
      <c r="I190" s="13">
        <v>13153</v>
      </c>
      <c r="J190" s="13" t="s">
        <v>217</v>
      </c>
      <c r="K190" s="13" t="s">
        <v>408</v>
      </c>
      <c r="L190" s="13">
        <v>10</v>
      </c>
      <c r="M190" s="17">
        <f>(D190+F190+L190)/I190*100%</f>
        <v>6.9185737094199038E-3</v>
      </c>
      <c r="N190" s="18" t="str">
        <f t="shared" si="25"/>
        <v>2023-12-03</v>
      </c>
      <c r="O190" s="19">
        <f t="shared" si="21"/>
        <v>45263</v>
      </c>
      <c r="P190" s="17" t="str">
        <f t="shared" si="26"/>
        <v>11:01</v>
      </c>
      <c r="Q190" s="12">
        <f t="shared" si="22"/>
        <v>1.1810139639014382E-2</v>
      </c>
    </row>
    <row r="191" spans="2:17" x14ac:dyDescent="0.25">
      <c r="B191" s="7" t="s">
        <v>4452</v>
      </c>
      <c r="D191" s="13">
        <v>0</v>
      </c>
      <c r="F191" s="13">
        <v>36</v>
      </c>
      <c r="H191" s="13" t="s">
        <v>26</v>
      </c>
      <c r="J191" s="13" t="s">
        <v>218</v>
      </c>
      <c r="K191" s="13" t="s">
        <v>409</v>
      </c>
      <c r="L191" s="13">
        <v>2</v>
      </c>
      <c r="M191" s="17">
        <f t="shared" si="24"/>
        <v>7.0370370370370367E-4</v>
      </c>
      <c r="N191" s="18" t="str">
        <f t="shared" si="25"/>
        <v>2023-12-02</v>
      </c>
      <c r="O191" s="19">
        <f t="shared" si="21"/>
        <v>45262</v>
      </c>
      <c r="P191" s="17" t="str">
        <f t="shared" si="26"/>
        <v>11:00</v>
      </c>
      <c r="Q191" s="12">
        <f t="shared" si="22"/>
        <v>1.1810139639014382E-2</v>
      </c>
    </row>
    <row r="192" spans="2:17" x14ac:dyDescent="0.25">
      <c r="B192" s="7" t="s">
        <v>4453</v>
      </c>
      <c r="C192" s="13" t="s">
        <v>500</v>
      </c>
      <c r="D192" s="13">
        <v>2</v>
      </c>
      <c r="E192" s="13" t="s">
        <v>13</v>
      </c>
      <c r="F192" s="13">
        <v>15</v>
      </c>
      <c r="H192" s="13" t="s">
        <v>25</v>
      </c>
      <c r="I192" s="13">
        <v>1909</v>
      </c>
      <c r="J192" s="13" t="s">
        <v>219</v>
      </c>
      <c r="K192" s="13" t="s">
        <v>410</v>
      </c>
      <c r="L192" s="13">
        <v>0</v>
      </c>
      <c r="M192" s="17">
        <f>(D192+F192+L192)/I192*100%</f>
        <v>8.9051859612362498E-3</v>
      </c>
      <c r="N192" s="18" t="str">
        <f t="shared" si="25"/>
        <v>2023-12-01</v>
      </c>
      <c r="O192" s="19">
        <f t="shared" si="21"/>
        <v>45261</v>
      </c>
      <c r="P192" s="17" t="str">
        <f t="shared" si="26"/>
        <v>08:49</v>
      </c>
      <c r="Q192" s="12">
        <f t="shared" si="22"/>
        <v>1.1810139639014382E-2</v>
      </c>
    </row>
    <row r="193" spans="4:16" x14ac:dyDescent="0.25">
      <c r="M193" s="17"/>
      <c r="N193" s="18"/>
      <c r="O193" s="19"/>
      <c r="P193" s="17"/>
    </row>
    <row r="194" spans="4:16" x14ac:dyDescent="0.25">
      <c r="D194" s="22"/>
      <c r="F194" s="22"/>
      <c r="L194" s="22"/>
      <c r="M194" s="22"/>
      <c r="N194" s="23"/>
      <c r="O194" s="23"/>
      <c r="P194" s="22"/>
    </row>
  </sheetData>
  <autoFilter ref="D1:L192" xr:uid="{00000000-0009-0000-0000-000002000000}"/>
  <mergeCells count="4">
    <mergeCell ref="S8:U8"/>
    <mergeCell ref="S17:U17"/>
    <mergeCell ref="S23:U23"/>
    <mergeCell ref="S30:U30"/>
  </mergeCells>
  <hyperlinks>
    <hyperlink ref="G8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AA115"/>
  <sheetViews>
    <sheetView topLeftCell="G1" workbookViewId="0">
      <selection activeCell="R2" sqref="R2"/>
    </sheetView>
  </sheetViews>
  <sheetFormatPr defaultColWidth="9" defaultRowHeight="15" x14ac:dyDescent="0.25"/>
  <cols>
    <col min="1" max="1" width="8.5703125" customWidth="1"/>
    <col min="2" max="2" width="10.85546875" customWidth="1"/>
    <col min="3" max="13" width="8.5703125" customWidth="1"/>
    <col min="14" max="14" width="11.140625" bestFit="1" customWidth="1"/>
    <col min="15" max="15" width="10.7109375" bestFit="1" customWidth="1"/>
    <col min="16" max="19" width="8.5703125" customWidth="1"/>
    <col min="20" max="20" width="10" customWidth="1"/>
    <col min="21" max="21" width="32.28515625" bestFit="1" customWidth="1"/>
    <col min="22" max="28" width="8.5703125" customWidth="1"/>
  </cols>
  <sheetData>
    <row r="1" spans="1:27" ht="60" x14ac:dyDescent="0.25">
      <c r="A1" t="s">
        <v>1054</v>
      </c>
      <c r="B1" t="s">
        <v>418</v>
      </c>
      <c r="C1" t="s">
        <v>663</v>
      </c>
      <c r="D1" t="s">
        <v>10</v>
      </c>
      <c r="E1" t="s">
        <v>11</v>
      </c>
      <c r="F1" t="s">
        <v>14</v>
      </c>
      <c r="G1" t="s">
        <v>16</v>
      </c>
      <c r="H1" t="s">
        <v>24</v>
      </c>
      <c r="I1" t="s">
        <v>27</v>
      </c>
      <c r="J1" t="s">
        <v>28</v>
      </c>
      <c r="K1" t="s">
        <v>220</v>
      </c>
      <c r="L1" t="s">
        <v>411</v>
      </c>
      <c r="M1" s="13" t="s">
        <v>4260</v>
      </c>
      <c r="N1" s="14" t="s">
        <v>4262</v>
      </c>
      <c r="O1" s="14" t="s">
        <v>4263</v>
      </c>
      <c r="P1" s="13" t="s">
        <v>4261</v>
      </c>
      <c r="Q1" s="13" t="s">
        <v>412</v>
      </c>
      <c r="R1" s="13" t="s">
        <v>413</v>
      </c>
      <c r="S1" s="13" t="s">
        <v>414</v>
      </c>
      <c r="T1" s="13" t="s">
        <v>415</v>
      </c>
      <c r="U1" s="13" t="s">
        <v>416</v>
      </c>
      <c r="V1" s="13" t="s">
        <v>417</v>
      </c>
      <c r="W1" s="13" t="s">
        <v>15</v>
      </c>
      <c r="X1" s="13" t="s">
        <v>3</v>
      </c>
      <c r="Y1" s="129" t="s">
        <v>4496</v>
      </c>
      <c r="Z1" s="13"/>
      <c r="AA1" s="13"/>
    </row>
    <row r="2" spans="1:27" x14ac:dyDescent="0.25">
      <c r="A2" t="s">
        <v>1054</v>
      </c>
      <c r="B2" t="s">
        <v>16</v>
      </c>
      <c r="C2" t="s">
        <v>1070</v>
      </c>
      <c r="D2">
        <v>0</v>
      </c>
      <c r="E2" t="s">
        <v>4454</v>
      </c>
      <c r="F2">
        <v>15</v>
      </c>
      <c r="G2" t="s">
        <v>1184</v>
      </c>
      <c r="H2" t="s">
        <v>26</v>
      </c>
      <c r="J2" t="s">
        <v>1259</v>
      </c>
      <c r="K2" t="s">
        <v>1373</v>
      </c>
      <c r="L2">
        <v>0</v>
      </c>
      <c r="M2" s="17">
        <f>(D2+F2+L2)/$T$2*100%</f>
        <v>2.2058823529411765E-4</v>
      </c>
      <c r="N2" s="18" t="str">
        <f>LEFT(J2,10)</f>
        <v>2024-06-10</v>
      </c>
      <c r="O2" s="19">
        <f>DATE(LEFT(N2,4),MID(N2,6,2),RIGHT(N2,2))</f>
        <v>45453</v>
      </c>
      <c r="P2" s="17" t="str">
        <f>MID(J2,12,5)</f>
        <v>18:50</v>
      </c>
      <c r="Q2" s="13">
        <f>SUM(D:D)+SUM(L:L)+SUM(F:F)</f>
        <v>3847</v>
      </c>
      <c r="R2" s="12">
        <f>(($Q$2/$T$2)*100%)/$T$9</f>
        <v>4.9625902992776055E-4</v>
      </c>
      <c r="S2" s="12">
        <f>((SUMIF(E:E,"true",D:D)+SUMIF(E:E,"true",F:F)+SUMIF(E:E,"true",L:L))/T2)*100%</f>
        <v>8.5294117647058821E-4</v>
      </c>
      <c r="T2" s="24">
        <v>68000</v>
      </c>
      <c r="U2" s="16">
        <f>SUM(D:D)/Q2</f>
        <v>0.1091759812841175</v>
      </c>
      <c r="V2" s="16">
        <f>SUM(L:L)/Q2</f>
        <v>9.0979984403431243E-3</v>
      </c>
      <c r="W2" s="16">
        <f>SUM(F:F)/Q2</f>
        <v>0.88172602027553937</v>
      </c>
      <c r="X2" s="13"/>
      <c r="Y2" s="13">
        <v>0</v>
      </c>
      <c r="Z2" s="13"/>
      <c r="AA2" s="13"/>
    </row>
    <row r="3" spans="1:27" x14ac:dyDescent="0.25">
      <c r="C3" t="s">
        <v>1071</v>
      </c>
      <c r="D3">
        <v>0</v>
      </c>
      <c r="E3" t="s">
        <v>4454</v>
      </c>
      <c r="F3">
        <v>0</v>
      </c>
      <c r="G3" t="s">
        <v>1185</v>
      </c>
      <c r="H3" t="s">
        <v>26</v>
      </c>
      <c r="J3" t="s">
        <v>1260</v>
      </c>
      <c r="K3" t="s">
        <v>1374</v>
      </c>
      <c r="L3">
        <v>0</v>
      </c>
      <c r="M3" s="17">
        <f t="shared" ref="M3:M66" si="0">(D3+F3+L3)/$T$2*100%</f>
        <v>0</v>
      </c>
      <c r="N3" s="18" t="str">
        <f t="shared" ref="N3:N66" si="1">LEFT(J3,10)</f>
        <v>2024-06-08</v>
      </c>
      <c r="O3" s="19">
        <f t="shared" ref="O3:O66" si="2">DATE(LEFT(N3,4),MID(N3,6,2),RIGHT(N3,2))</f>
        <v>45451</v>
      </c>
      <c r="P3" s="17" t="str">
        <f t="shared" ref="P3:P66" si="3">MID(J3,12,5)</f>
        <v>17:01</v>
      </c>
      <c r="Q3" s="13"/>
      <c r="R3" s="12">
        <f t="shared" ref="R3:R66" si="4">(($Q$2/$T$2)*100%)/$T$9</f>
        <v>4.9625902992776055E-4</v>
      </c>
      <c r="S3" s="20"/>
      <c r="T3" s="13"/>
      <c r="U3" s="13"/>
      <c r="V3" s="13"/>
      <c r="W3" s="13"/>
      <c r="X3" s="13"/>
      <c r="Y3" s="13"/>
      <c r="Z3" s="13"/>
      <c r="AA3" s="13"/>
    </row>
    <row r="4" spans="1:27" x14ac:dyDescent="0.25">
      <c r="C4" t="s">
        <v>1072</v>
      </c>
      <c r="D4">
        <v>4</v>
      </c>
      <c r="E4" t="s">
        <v>4454</v>
      </c>
      <c r="F4">
        <v>4</v>
      </c>
      <c r="G4" s="8" t="s">
        <v>1186</v>
      </c>
      <c r="H4" t="s">
        <v>26</v>
      </c>
      <c r="J4" t="s">
        <v>1261</v>
      </c>
      <c r="K4" t="s">
        <v>1375</v>
      </c>
      <c r="L4">
        <v>0</v>
      </c>
      <c r="M4" s="17">
        <f t="shared" si="0"/>
        <v>1.1764705882352942E-4</v>
      </c>
      <c r="N4" s="18" t="str">
        <f t="shared" si="1"/>
        <v>2024-06-05</v>
      </c>
      <c r="O4" s="19">
        <f t="shared" si="2"/>
        <v>45448</v>
      </c>
      <c r="P4" s="17" t="str">
        <f t="shared" si="3"/>
        <v>17:41</v>
      </c>
      <c r="R4" s="12">
        <f t="shared" si="4"/>
        <v>4.9625902992776055E-4</v>
      </c>
    </row>
    <row r="5" spans="1:27" x14ac:dyDescent="0.25">
      <c r="C5" t="s">
        <v>1073</v>
      </c>
      <c r="D5">
        <v>2</v>
      </c>
      <c r="E5" t="s">
        <v>4454</v>
      </c>
      <c r="F5">
        <v>25</v>
      </c>
      <c r="G5" t="s">
        <v>1187</v>
      </c>
      <c r="H5" t="s">
        <v>26</v>
      </c>
      <c r="J5" t="s">
        <v>1262</v>
      </c>
      <c r="K5" t="s">
        <v>1376</v>
      </c>
      <c r="L5">
        <v>0</v>
      </c>
      <c r="M5" s="17">
        <f t="shared" si="0"/>
        <v>3.9705882352941176E-4</v>
      </c>
      <c r="N5" s="18" t="str">
        <f t="shared" si="1"/>
        <v>2024-06-03</v>
      </c>
      <c r="O5" s="19">
        <f t="shared" si="2"/>
        <v>45446</v>
      </c>
      <c r="P5" s="17" t="str">
        <f t="shared" si="3"/>
        <v>18:35</v>
      </c>
      <c r="R5" s="12">
        <f t="shared" si="4"/>
        <v>4.9625902992776055E-4</v>
      </c>
    </row>
    <row r="6" spans="1:27" x14ac:dyDescent="0.25">
      <c r="C6" t="s">
        <v>1074</v>
      </c>
      <c r="D6">
        <v>50</v>
      </c>
      <c r="E6" t="s">
        <v>4454</v>
      </c>
      <c r="F6">
        <v>137</v>
      </c>
      <c r="H6" t="s">
        <v>26</v>
      </c>
      <c r="J6" t="s">
        <v>1263</v>
      </c>
      <c r="K6" t="s">
        <v>1377</v>
      </c>
      <c r="L6">
        <v>0</v>
      </c>
      <c r="M6" s="17">
        <f t="shared" si="0"/>
        <v>2.7499999999999998E-3</v>
      </c>
      <c r="N6" s="18" t="str">
        <f t="shared" si="1"/>
        <v>2024-06-01</v>
      </c>
      <c r="O6" s="19">
        <f t="shared" si="2"/>
        <v>45444</v>
      </c>
      <c r="P6" s="17" t="str">
        <f t="shared" si="3"/>
        <v>09:29</v>
      </c>
      <c r="R6" s="12">
        <f t="shared" si="4"/>
        <v>4.9625902992776055E-4</v>
      </c>
    </row>
    <row r="7" spans="1:27" ht="15.75" thickBot="1" x14ac:dyDescent="0.3">
      <c r="C7" t="s">
        <v>1075</v>
      </c>
      <c r="D7">
        <v>0</v>
      </c>
      <c r="E7" t="s">
        <v>4454</v>
      </c>
      <c r="F7">
        <v>3</v>
      </c>
      <c r="G7" t="s">
        <v>1188</v>
      </c>
      <c r="H7" t="s">
        <v>26</v>
      </c>
      <c r="J7" t="s">
        <v>1264</v>
      </c>
      <c r="K7" t="s">
        <v>1378</v>
      </c>
      <c r="L7">
        <v>0</v>
      </c>
      <c r="M7" s="17">
        <f t="shared" si="0"/>
        <v>4.4117647058823532E-5</v>
      </c>
      <c r="N7" s="18" t="str">
        <f t="shared" si="1"/>
        <v>2024-05-31</v>
      </c>
      <c r="O7" s="19">
        <f t="shared" si="2"/>
        <v>45443</v>
      </c>
      <c r="P7" s="17" t="str">
        <f t="shared" si="3"/>
        <v>15:25</v>
      </c>
      <c r="R7" s="12">
        <f t="shared" si="4"/>
        <v>4.9625902992776055E-4</v>
      </c>
      <c r="S7" t="s">
        <v>4483</v>
      </c>
    </row>
    <row r="8" spans="1:27" x14ac:dyDescent="0.25">
      <c r="C8" t="s">
        <v>1076</v>
      </c>
      <c r="D8">
        <v>0</v>
      </c>
      <c r="E8" t="s">
        <v>4454</v>
      </c>
      <c r="F8">
        <v>16</v>
      </c>
      <c r="H8" t="s">
        <v>26</v>
      </c>
      <c r="J8" t="s">
        <v>1265</v>
      </c>
      <c r="K8" t="s">
        <v>1379</v>
      </c>
      <c r="L8">
        <v>0</v>
      </c>
      <c r="M8" s="17">
        <f t="shared" si="0"/>
        <v>2.3529411764705883E-4</v>
      </c>
      <c r="N8" s="18" t="str">
        <f t="shared" si="1"/>
        <v>2024-05-29</v>
      </c>
      <c r="O8" s="19">
        <f t="shared" si="2"/>
        <v>45441</v>
      </c>
      <c r="P8" s="17" t="str">
        <f t="shared" si="3"/>
        <v>15:43</v>
      </c>
      <c r="R8" s="12">
        <f t="shared" si="4"/>
        <v>4.9625902992776055E-4</v>
      </c>
      <c r="S8" s="89" t="s">
        <v>4456</v>
      </c>
      <c r="T8" s="90"/>
      <c r="U8" s="91"/>
    </row>
    <row r="9" spans="1:27" x14ac:dyDescent="0.25">
      <c r="C9" t="s">
        <v>1077</v>
      </c>
      <c r="D9">
        <v>6</v>
      </c>
      <c r="E9" t="s">
        <v>4454</v>
      </c>
      <c r="F9">
        <v>200</v>
      </c>
      <c r="H9" t="s">
        <v>26</v>
      </c>
      <c r="J9" t="s">
        <v>1266</v>
      </c>
      <c r="K9" t="s">
        <v>1380</v>
      </c>
      <c r="L9">
        <v>13</v>
      </c>
      <c r="M9" s="17">
        <f t="shared" si="0"/>
        <v>3.2205882352941174E-3</v>
      </c>
      <c r="N9" s="18" t="str">
        <f t="shared" si="1"/>
        <v>2024-05-27</v>
      </c>
      <c r="O9" s="19">
        <f t="shared" si="2"/>
        <v>45439</v>
      </c>
      <c r="P9" s="17" t="str">
        <f t="shared" si="3"/>
        <v>10:48</v>
      </c>
      <c r="R9" s="12">
        <f t="shared" si="4"/>
        <v>4.9625902992776055E-4</v>
      </c>
      <c r="S9" s="54" t="s">
        <v>4458</v>
      </c>
      <c r="T9" s="29">
        <f>COUNTA(C:C)-1</f>
        <v>114</v>
      </c>
      <c r="U9" s="55" t="s">
        <v>4462</v>
      </c>
    </row>
    <row r="10" spans="1:27" x14ac:dyDescent="0.25">
      <c r="C10" t="s">
        <v>1078</v>
      </c>
      <c r="D10">
        <v>0</v>
      </c>
      <c r="E10" t="s">
        <v>4454</v>
      </c>
      <c r="F10">
        <v>58</v>
      </c>
      <c r="H10" t="s">
        <v>26</v>
      </c>
      <c r="J10" t="s">
        <v>1267</v>
      </c>
      <c r="K10" t="s">
        <v>1381</v>
      </c>
      <c r="L10">
        <v>1</v>
      </c>
      <c r="M10" s="17">
        <f t="shared" si="0"/>
        <v>8.6764705882352942E-4</v>
      </c>
      <c r="N10" s="18" t="str">
        <f t="shared" si="1"/>
        <v>2024-05-26</v>
      </c>
      <c r="O10" s="19">
        <f t="shared" si="2"/>
        <v>45438</v>
      </c>
      <c r="P10" s="17" t="str">
        <f t="shared" si="3"/>
        <v>09:35</v>
      </c>
      <c r="R10" s="12">
        <f t="shared" si="4"/>
        <v>4.9625902992776055E-4</v>
      </c>
      <c r="S10" s="54" t="s">
        <v>4457</v>
      </c>
      <c r="T10" s="29">
        <f>SUM(F:F)</f>
        <v>3392</v>
      </c>
      <c r="U10" s="55">
        <f>T10/T9</f>
        <v>29.754385964912281</v>
      </c>
    </row>
    <row r="11" spans="1:27" x14ac:dyDescent="0.25">
      <c r="C11" t="s">
        <v>1079</v>
      </c>
      <c r="D11">
        <v>68</v>
      </c>
      <c r="E11" t="s">
        <v>4454</v>
      </c>
      <c r="F11">
        <v>175</v>
      </c>
      <c r="G11" t="s">
        <v>1189</v>
      </c>
      <c r="H11" t="s">
        <v>26</v>
      </c>
      <c r="J11" t="s">
        <v>1268</v>
      </c>
      <c r="K11" t="s">
        <v>1382</v>
      </c>
      <c r="L11">
        <v>0</v>
      </c>
      <c r="M11" s="17">
        <f t="shared" si="0"/>
        <v>3.5735294117647059E-3</v>
      </c>
      <c r="N11" s="18" t="str">
        <f t="shared" si="1"/>
        <v>2024-05-24</v>
      </c>
      <c r="O11" s="19">
        <f t="shared" si="2"/>
        <v>45436</v>
      </c>
      <c r="P11" s="17" t="str">
        <f t="shared" si="3"/>
        <v>19:48</v>
      </c>
      <c r="R11" s="12">
        <f t="shared" si="4"/>
        <v>4.9625902992776055E-4</v>
      </c>
      <c r="S11" s="54" t="s">
        <v>4459</v>
      </c>
      <c r="T11" s="29">
        <f>SUM(D:D)</f>
        <v>420</v>
      </c>
      <c r="U11" s="55">
        <f>T11/T9</f>
        <v>3.6842105263157894</v>
      </c>
    </row>
    <row r="12" spans="1:27" x14ac:dyDescent="0.25">
      <c r="C12" t="s">
        <v>1080</v>
      </c>
      <c r="D12">
        <v>0</v>
      </c>
      <c r="E12" t="s">
        <v>4454</v>
      </c>
      <c r="F12">
        <v>16</v>
      </c>
      <c r="G12" t="s">
        <v>1190</v>
      </c>
      <c r="H12" t="s">
        <v>26</v>
      </c>
      <c r="J12" t="s">
        <v>1269</v>
      </c>
      <c r="K12" t="s">
        <v>1383</v>
      </c>
      <c r="L12">
        <v>0</v>
      </c>
      <c r="M12" s="17">
        <f t="shared" si="0"/>
        <v>2.3529411764705883E-4</v>
      </c>
      <c r="N12" s="18" t="str">
        <f t="shared" si="1"/>
        <v>2024-05-22</v>
      </c>
      <c r="O12" s="19">
        <f t="shared" si="2"/>
        <v>45434</v>
      </c>
      <c r="P12" s="17" t="str">
        <f t="shared" si="3"/>
        <v>16:38</v>
      </c>
      <c r="R12" s="12">
        <f t="shared" si="4"/>
        <v>4.9625902992776055E-4</v>
      </c>
      <c r="S12" s="54" t="s">
        <v>417</v>
      </c>
      <c r="T12" s="29">
        <f>SUM(L:L)</f>
        <v>35</v>
      </c>
      <c r="U12" s="55">
        <f>T12/T9</f>
        <v>0.30701754385964913</v>
      </c>
    </row>
    <row r="13" spans="1:27" x14ac:dyDescent="0.25">
      <c r="C13" t="s">
        <v>1081</v>
      </c>
      <c r="D13">
        <v>3</v>
      </c>
      <c r="E13" t="s">
        <v>4454</v>
      </c>
      <c r="F13">
        <v>6</v>
      </c>
      <c r="G13" t="s">
        <v>1191</v>
      </c>
      <c r="H13" t="s">
        <v>26</v>
      </c>
      <c r="J13" t="s">
        <v>1270</v>
      </c>
      <c r="K13" t="s">
        <v>1384</v>
      </c>
      <c r="L13">
        <v>0</v>
      </c>
      <c r="M13" s="17">
        <f t="shared" si="0"/>
        <v>1.3235294117647058E-4</v>
      </c>
      <c r="N13" s="18" t="str">
        <f t="shared" si="1"/>
        <v>2024-05-17</v>
      </c>
      <c r="O13" s="19">
        <f t="shared" si="2"/>
        <v>45429</v>
      </c>
      <c r="P13" s="17" t="str">
        <f t="shared" si="3"/>
        <v>16:51</v>
      </c>
      <c r="R13" s="12">
        <f t="shared" si="4"/>
        <v>4.9625902992776055E-4</v>
      </c>
      <c r="S13" s="54" t="s">
        <v>25</v>
      </c>
      <c r="T13" s="29">
        <f>COUNTIF(H:H,"Video")</f>
        <v>8</v>
      </c>
      <c r="U13" s="55"/>
    </row>
    <row r="14" spans="1:27" x14ac:dyDescent="0.25">
      <c r="C14" t="s">
        <v>1082</v>
      </c>
      <c r="D14">
        <v>3</v>
      </c>
      <c r="E14" t="s">
        <v>4454</v>
      </c>
      <c r="F14">
        <v>74</v>
      </c>
      <c r="G14" t="s">
        <v>1192</v>
      </c>
      <c r="H14" t="s">
        <v>26</v>
      </c>
      <c r="J14" t="s">
        <v>1271</v>
      </c>
      <c r="K14" t="s">
        <v>1385</v>
      </c>
      <c r="L14">
        <v>0</v>
      </c>
      <c r="M14" s="17">
        <f t="shared" si="0"/>
        <v>1.1323529411764706E-3</v>
      </c>
      <c r="N14" s="18" t="str">
        <f t="shared" si="1"/>
        <v>2024-05-16</v>
      </c>
      <c r="O14" s="19">
        <f t="shared" si="2"/>
        <v>45428</v>
      </c>
      <c r="P14" s="17" t="str">
        <f t="shared" si="3"/>
        <v>08:35</v>
      </c>
      <c r="R14" s="12">
        <f t="shared" si="4"/>
        <v>4.9625902992776055E-4</v>
      </c>
      <c r="S14" s="54" t="s">
        <v>4460</v>
      </c>
      <c r="T14" s="29">
        <f>COUNTIF(H:H,"Photo")</f>
        <v>97</v>
      </c>
      <c r="U14" s="55"/>
    </row>
    <row r="15" spans="1:27" x14ac:dyDescent="0.25">
      <c r="C15" t="s">
        <v>1083</v>
      </c>
      <c r="D15">
        <v>14</v>
      </c>
      <c r="E15" t="s">
        <v>4454</v>
      </c>
      <c r="F15">
        <v>61</v>
      </c>
      <c r="H15" t="s">
        <v>26</v>
      </c>
      <c r="J15" t="s">
        <v>1272</v>
      </c>
      <c r="K15" t="s">
        <v>1386</v>
      </c>
      <c r="L15">
        <v>1</v>
      </c>
      <c r="M15" s="17">
        <f t="shared" si="0"/>
        <v>1.1176470588235294E-3</v>
      </c>
      <c r="N15" s="18" t="str">
        <f t="shared" si="1"/>
        <v>2024-05-15</v>
      </c>
      <c r="O15" s="19">
        <f t="shared" si="2"/>
        <v>45427</v>
      </c>
      <c r="P15" s="17" t="str">
        <f t="shared" si="3"/>
        <v>17:31</v>
      </c>
      <c r="R15" s="12">
        <f t="shared" si="4"/>
        <v>4.9625902992776055E-4</v>
      </c>
      <c r="S15" s="54" t="s">
        <v>4461</v>
      </c>
      <c r="T15" s="29">
        <f>COUNTIF(H:H,"Text")</f>
        <v>9</v>
      </c>
      <c r="U15" s="55"/>
    </row>
    <row r="16" spans="1:27" ht="15.75" thickBot="1" x14ac:dyDescent="0.3">
      <c r="C16" t="s">
        <v>1084</v>
      </c>
      <c r="D16">
        <v>0</v>
      </c>
      <c r="E16" t="s">
        <v>4454</v>
      </c>
      <c r="F16">
        <v>16</v>
      </c>
      <c r="G16" t="s">
        <v>1191</v>
      </c>
      <c r="H16" t="s">
        <v>26</v>
      </c>
      <c r="J16" t="s">
        <v>1273</v>
      </c>
      <c r="K16" t="s">
        <v>1387</v>
      </c>
      <c r="L16">
        <v>0</v>
      </c>
      <c r="M16" s="17">
        <f t="shared" si="0"/>
        <v>2.3529411764705883E-4</v>
      </c>
      <c r="N16" s="18" t="str">
        <f t="shared" si="1"/>
        <v>2024-05-13</v>
      </c>
      <c r="O16" s="19">
        <f t="shared" si="2"/>
        <v>45425</v>
      </c>
      <c r="P16" s="17" t="str">
        <f t="shared" si="3"/>
        <v>19:10</v>
      </c>
      <c r="R16" s="12">
        <f t="shared" si="4"/>
        <v>4.9625902992776055E-4</v>
      </c>
      <c r="S16" s="56" t="s">
        <v>4464</v>
      </c>
      <c r="T16" s="57">
        <f>COUNTA(G3:G1048576)</f>
        <v>89</v>
      </c>
      <c r="U16" s="58"/>
    </row>
    <row r="17" spans="3:21" x14ac:dyDescent="0.25">
      <c r="C17" t="s">
        <v>1085</v>
      </c>
      <c r="D17">
        <v>0</v>
      </c>
      <c r="E17" t="s">
        <v>4454</v>
      </c>
      <c r="F17">
        <v>1</v>
      </c>
      <c r="G17" t="s">
        <v>1193</v>
      </c>
      <c r="H17" t="s">
        <v>26</v>
      </c>
      <c r="J17" t="s">
        <v>1274</v>
      </c>
      <c r="K17" t="s">
        <v>1388</v>
      </c>
      <c r="L17">
        <v>0</v>
      </c>
      <c r="M17" s="17">
        <f t="shared" si="0"/>
        <v>1.4705882352941177E-5</v>
      </c>
      <c r="N17" s="18" t="str">
        <f t="shared" si="1"/>
        <v>2024-05-12</v>
      </c>
      <c r="O17" s="19">
        <f t="shared" si="2"/>
        <v>45424</v>
      </c>
      <c r="P17" s="17" t="str">
        <f t="shared" si="3"/>
        <v>12:02</v>
      </c>
      <c r="R17" s="12">
        <f t="shared" si="4"/>
        <v>4.9625902992776055E-4</v>
      </c>
      <c r="S17" s="89" t="s">
        <v>4460</v>
      </c>
      <c r="T17" s="90"/>
      <c r="U17" s="91"/>
    </row>
    <row r="18" spans="3:21" x14ac:dyDescent="0.25">
      <c r="C18" t="s">
        <v>1086</v>
      </c>
      <c r="D18">
        <v>14</v>
      </c>
      <c r="E18" t="s">
        <v>4454</v>
      </c>
      <c r="F18">
        <v>27</v>
      </c>
      <c r="H18" t="s">
        <v>26</v>
      </c>
      <c r="J18" t="s">
        <v>1275</v>
      </c>
      <c r="K18" t="s">
        <v>1389</v>
      </c>
      <c r="L18">
        <v>0</v>
      </c>
      <c r="M18" s="17">
        <f t="shared" si="0"/>
        <v>6.0294117647058821E-4</v>
      </c>
      <c r="N18" s="18" t="str">
        <f t="shared" si="1"/>
        <v>2024-05-10</v>
      </c>
      <c r="O18" s="19">
        <f t="shared" si="2"/>
        <v>45422</v>
      </c>
      <c r="P18" s="17" t="str">
        <f t="shared" si="3"/>
        <v>18:14</v>
      </c>
      <c r="R18" s="12">
        <f t="shared" si="4"/>
        <v>4.9625902992776055E-4</v>
      </c>
      <c r="S18" s="54" t="s">
        <v>4463</v>
      </c>
      <c r="T18" s="29">
        <f>T14</f>
        <v>97</v>
      </c>
      <c r="U18" s="55" t="s">
        <v>4462</v>
      </c>
    </row>
    <row r="19" spans="3:21" x14ac:dyDescent="0.25">
      <c r="C19" t="s">
        <v>1087</v>
      </c>
      <c r="D19">
        <v>1</v>
      </c>
      <c r="E19" t="s">
        <v>4454</v>
      </c>
      <c r="F19">
        <v>19</v>
      </c>
      <c r="H19" t="s">
        <v>4259</v>
      </c>
      <c r="J19" t="s">
        <v>1276</v>
      </c>
      <c r="K19" t="s">
        <v>1390</v>
      </c>
      <c r="L19">
        <v>0</v>
      </c>
      <c r="M19" s="17">
        <f t="shared" si="0"/>
        <v>2.941176470588235E-4</v>
      </c>
      <c r="N19" s="18" t="str">
        <f t="shared" si="1"/>
        <v>2024-05-08</v>
      </c>
      <c r="O19" s="19">
        <f t="shared" si="2"/>
        <v>45420</v>
      </c>
      <c r="P19" s="17" t="str">
        <f t="shared" si="3"/>
        <v>19:06</v>
      </c>
      <c r="R19" s="12">
        <f t="shared" si="4"/>
        <v>4.9625902992776055E-4</v>
      </c>
      <c r="S19" s="54" t="s">
        <v>4457</v>
      </c>
      <c r="T19" s="29">
        <f>SUMIF(H:H,"Photo",F:F)</f>
        <v>3226</v>
      </c>
      <c r="U19" s="55">
        <f>T19/T18</f>
        <v>33.257731958762889</v>
      </c>
    </row>
    <row r="20" spans="3:21" x14ac:dyDescent="0.25">
      <c r="C20" t="s">
        <v>1088</v>
      </c>
      <c r="D20">
        <v>4</v>
      </c>
      <c r="E20" t="s">
        <v>4454</v>
      </c>
      <c r="F20">
        <v>33</v>
      </c>
      <c r="G20" t="s">
        <v>1194</v>
      </c>
      <c r="H20" t="s">
        <v>26</v>
      </c>
      <c r="J20" t="s">
        <v>1277</v>
      </c>
      <c r="K20" t="s">
        <v>1391</v>
      </c>
      <c r="L20">
        <v>2</v>
      </c>
      <c r="M20" s="17">
        <f t="shared" si="0"/>
        <v>5.7352941176470591E-4</v>
      </c>
      <c r="N20" s="18" t="str">
        <f t="shared" si="1"/>
        <v>2024-05-06</v>
      </c>
      <c r="O20" s="19">
        <f t="shared" si="2"/>
        <v>45418</v>
      </c>
      <c r="P20" s="17" t="str">
        <f t="shared" si="3"/>
        <v>18:06</v>
      </c>
      <c r="R20" s="12">
        <f t="shared" si="4"/>
        <v>4.9625902992776055E-4</v>
      </c>
      <c r="S20" s="54" t="s">
        <v>4459</v>
      </c>
      <c r="T20" s="29">
        <f>SUMIF(H:H,"Photo",D:D)</f>
        <v>398</v>
      </c>
      <c r="U20" s="55">
        <f>T20/T18</f>
        <v>4.1030927835051543</v>
      </c>
    </row>
    <row r="21" spans="3:21" ht="15.75" thickBot="1" x14ac:dyDescent="0.3">
      <c r="C21" t="s">
        <v>1089</v>
      </c>
      <c r="D21">
        <v>0</v>
      </c>
      <c r="E21" t="s">
        <v>13</v>
      </c>
      <c r="F21">
        <v>13</v>
      </c>
      <c r="G21" t="s">
        <v>1195</v>
      </c>
      <c r="H21" t="s">
        <v>25</v>
      </c>
      <c r="I21">
        <v>2173</v>
      </c>
      <c r="J21" t="s">
        <v>1278</v>
      </c>
      <c r="K21" t="s">
        <v>1392</v>
      </c>
      <c r="L21">
        <v>0</v>
      </c>
      <c r="M21" s="17">
        <f>(D21+F21+L21)/I21*100%</f>
        <v>5.9825126553152324E-3</v>
      </c>
      <c r="N21" s="18" t="str">
        <f t="shared" si="1"/>
        <v>2024-05-06</v>
      </c>
      <c r="O21" s="19">
        <f t="shared" si="2"/>
        <v>45418</v>
      </c>
      <c r="P21" s="17" t="str">
        <f t="shared" si="3"/>
        <v>18:04</v>
      </c>
      <c r="R21" s="12">
        <f t="shared" si="4"/>
        <v>4.9625902992776055E-4</v>
      </c>
      <c r="S21" s="56" t="s">
        <v>417</v>
      </c>
      <c r="T21" s="57">
        <f>SUMIF(H:H,"Photo",L:L)</f>
        <v>34</v>
      </c>
      <c r="U21" s="58">
        <f>T21/T18</f>
        <v>0.35051546391752575</v>
      </c>
    </row>
    <row r="22" spans="3:21" ht="15.75" thickBot="1" x14ac:dyDescent="0.3">
      <c r="C22" t="s">
        <v>1090</v>
      </c>
      <c r="D22">
        <v>12</v>
      </c>
      <c r="E22" t="s">
        <v>4454</v>
      </c>
      <c r="F22">
        <v>83</v>
      </c>
      <c r="G22" t="s">
        <v>1191</v>
      </c>
      <c r="H22" t="s">
        <v>26</v>
      </c>
      <c r="J22" t="s">
        <v>1279</v>
      </c>
      <c r="K22" t="s">
        <v>1393</v>
      </c>
      <c r="L22">
        <v>0</v>
      </c>
      <c r="M22" s="17">
        <f t="shared" si="0"/>
        <v>1.3970588235294118E-3</v>
      </c>
      <c r="N22" s="18" t="str">
        <f t="shared" si="1"/>
        <v>2024-05-03</v>
      </c>
      <c r="O22" s="19">
        <f t="shared" si="2"/>
        <v>45415</v>
      </c>
      <c r="P22" s="17" t="str">
        <f t="shared" si="3"/>
        <v>14:51</v>
      </c>
      <c r="R22" s="12">
        <f t="shared" si="4"/>
        <v>4.9625902992776055E-4</v>
      </c>
      <c r="S22" s="128" t="s">
        <v>413</v>
      </c>
      <c r="T22" s="28">
        <f>(T21+T20+T19)/T18/T2</f>
        <v>5.5457853244390539E-4</v>
      </c>
    </row>
    <row r="23" spans="3:21" x14ac:dyDescent="0.25">
      <c r="C23" t="s">
        <v>1091</v>
      </c>
      <c r="D23">
        <v>0</v>
      </c>
      <c r="E23" t="s">
        <v>4454</v>
      </c>
      <c r="F23">
        <v>6</v>
      </c>
      <c r="H23" t="s">
        <v>26</v>
      </c>
      <c r="J23" t="s">
        <v>1280</v>
      </c>
      <c r="K23" t="s">
        <v>1394</v>
      </c>
      <c r="L23">
        <v>0</v>
      </c>
      <c r="M23" s="17">
        <f t="shared" si="0"/>
        <v>8.8235294117647065E-5</v>
      </c>
      <c r="N23" s="18" t="str">
        <f t="shared" si="1"/>
        <v>2024-05-03</v>
      </c>
      <c r="O23" s="19">
        <f t="shared" si="2"/>
        <v>45415</v>
      </c>
      <c r="P23" s="17" t="str">
        <f t="shared" si="3"/>
        <v>11:13</v>
      </c>
      <c r="R23" s="12">
        <f t="shared" si="4"/>
        <v>4.9625902992776055E-4</v>
      </c>
      <c r="S23" s="89" t="s">
        <v>25</v>
      </c>
      <c r="T23" s="90"/>
      <c r="U23" s="91"/>
    </row>
    <row r="24" spans="3:21" x14ac:dyDescent="0.25">
      <c r="C24" t="s">
        <v>1092</v>
      </c>
      <c r="D24">
        <v>34</v>
      </c>
      <c r="E24" t="s">
        <v>4454</v>
      </c>
      <c r="F24">
        <v>226</v>
      </c>
      <c r="G24" t="s">
        <v>1196</v>
      </c>
      <c r="H24" t="s">
        <v>26</v>
      </c>
      <c r="J24" t="s">
        <v>1281</v>
      </c>
      <c r="K24" t="s">
        <v>1395</v>
      </c>
      <c r="L24">
        <v>0</v>
      </c>
      <c r="M24" s="17">
        <f t="shared" si="0"/>
        <v>3.8235294117647061E-3</v>
      </c>
      <c r="N24" s="18" t="str">
        <f t="shared" si="1"/>
        <v>2024-05-01</v>
      </c>
      <c r="O24" s="19">
        <f t="shared" si="2"/>
        <v>45413</v>
      </c>
      <c r="P24" s="17" t="str">
        <f t="shared" si="3"/>
        <v>15:58</v>
      </c>
      <c r="R24" s="12">
        <f t="shared" si="4"/>
        <v>4.9625902992776055E-4</v>
      </c>
      <c r="S24" s="54" t="s">
        <v>4463</v>
      </c>
      <c r="T24" s="29">
        <f>T13</f>
        <v>8</v>
      </c>
      <c r="U24" s="55" t="s">
        <v>4462</v>
      </c>
    </row>
    <row r="25" spans="3:21" x14ac:dyDescent="0.25">
      <c r="C25" t="s">
        <v>1093</v>
      </c>
      <c r="D25">
        <v>2</v>
      </c>
      <c r="E25" t="s">
        <v>4454</v>
      </c>
      <c r="F25">
        <v>16</v>
      </c>
      <c r="H25" t="s">
        <v>26</v>
      </c>
      <c r="J25" t="s">
        <v>1282</v>
      </c>
      <c r="K25" t="s">
        <v>1396</v>
      </c>
      <c r="L25">
        <v>1</v>
      </c>
      <c r="M25" s="17">
        <f t="shared" si="0"/>
        <v>2.7941176470588236E-4</v>
      </c>
      <c r="N25" s="18" t="str">
        <f t="shared" si="1"/>
        <v>2024-05-01</v>
      </c>
      <c r="O25" s="19">
        <f t="shared" si="2"/>
        <v>45413</v>
      </c>
      <c r="P25" s="17" t="str">
        <f t="shared" si="3"/>
        <v>07:52</v>
      </c>
      <c r="R25" s="12">
        <f t="shared" si="4"/>
        <v>4.9625902992776055E-4</v>
      </c>
      <c r="S25" s="54" t="s">
        <v>4457</v>
      </c>
      <c r="T25" s="29">
        <f>SUMIF(H:H,"Video",F:F)</f>
        <v>43</v>
      </c>
      <c r="U25" s="55">
        <f>T25/T24</f>
        <v>5.375</v>
      </c>
    </row>
    <row r="26" spans="3:21" x14ac:dyDescent="0.25">
      <c r="C26" t="s">
        <v>1094</v>
      </c>
      <c r="D26">
        <v>0</v>
      </c>
      <c r="E26" t="s">
        <v>4454</v>
      </c>
      <c r="F26">
        <v>6</v>
      </c>
      <c r="G26" t="s">
        <v>1197</v>
      </c>
      <c r="H26" t="s">
        <v>26</v>
      </c>
      <c r="J26" t="s">
        <v>1283</v>
      </c>
      <c r="K26" t="s">
        <v>1397</v>
      </c>
      <c r="L26">
        <v>0</v>
      </c>
      <c r="M26" s="17">
        <f t="shared" si="0"/>
        <v>8.8235294117647065E-5</v>
      </c>
      <c r="N26" s="18" t="str">
        <f t="shared" si="1"/>
        <v>2024-04-30</v>
      </c>
      <c r="O26" s="19">
        <f t="shared" si="2"/>
        <v>45412</v>
      </c>
      <c r="P26" s="17" t="str">
        <f t="shared" si="3"/>
        <v>11:54</v>
      </c>
      <c r="R26" s="12">
        <f t="shared" si="4"/>
        <v>4.9625902992776055E-4</v>
      </c>
      <c r="S26" s="54" t="s">
        <v>4459</v>
      </c>
      <c r="T26" s="29">
        <f>SUMIF(H:H,"Video",D:D)</f>
        <v>15</v>
      </c>
      <c r="U26" s="55">
        <f>T26/T24</f>
        <v>1.875</v>
      </c>
    </row>
    <row r="27" spans="3:21" ht="15.75" thickBot="1" x14ac:dyDescent="0.3">
      <c r="C27" t="s">
        <v>1095</v>
      </c>
      <c r="D27">
        <v>0</v>
      </c>
      <c r="E27" t="s">
        <v>4454</v>
      </c>
      <c r="F27">
        <v>3</v>
      </c>
      <c r="G27" t="s">
        <v>1198</v>
      </c>
      <c r="H27" t="s">
        <v>4259</v>
      </c>
      <c r="J27" t="s">
        <v>1284</v>
      </c>
      <c r="K27" t="s">
        <v>1398</v>
      </c>
      <c r="L27">
        <v>0</v>
      </c>
      <c r="M27" s="17">
        <f t="shared" si="0"/>
        <v>4.4117647058823532E-5</v>
      </c>
      <c r="N27" s="18" t="str">
        <f t="shared" si="1"/>
        <v>2024-04-29</v>
      </c>
      <c r="O27" s="19">
        <f t="shared" si="2"/>
        <v>45411</v>
      </c>
      <c r="P27" s="17" t="str">
        <f t="shared" si="3"/>
        <v>10:47</v>
      </c>
      <c r="R27" s="12">
        <f t="shared" si="4"/>
        <v>4.9625902992776055E-4</v>
      </c>
      <c r="S27" s="56" t="s">
        <v>417</v>
      </c>
      <c r="T27" s="57">
        <f>SUMIF(H:H,"Video",L:L)</f>
        <v>0</v>
      </c>
      <c r="U27" s="58">
        <f>T27/T24</f>
        <v>0</v>
      </c>
    </row>
    <row r="28" spans="3:21" x14ac:dyDescent="0.25">
      <c r="C28" t="s">
        <v>1096</v>
      </c>
      <c r="D28">
        <v>0</v>
      </c>
      <c r="E28" t="s">
        <v>4454</v>
      </c>
      <c r="F28">
        <v>1</v>
      </c>
      <c r="G28" t="s">
        <v>1199</v>
      </c>
      <c r="H28" t="s">
        <v>26</v>
      </c>
      <c r="J28" t="s">
        <v>1285</v>
      </c>
      <c r="K28" t="s">
        <v>1399</v>
      </c>
      <c r="L28">
        <v>0</v>
      </c>
      <c r="M28" s="17">
        <f t="shared" si="0"/>
        <v>1.4705882352941177E-5</v>
      </c>
      <c r="N28" s="18" t="str">
        <f t="shared" si="1"/>
        <v>2024-04-26</v>
      </c>
      <c r="O28" s="19">
        <f t="shared" si="2"/>
        <v>45408</v>
      </c>
      <c r="P28" s="17" t="str">
        <f t="shared" si="3"/>
        <v>16:36</v>
      </c>
      <c r="R28" s="12">
        <f t="shared" si="4"/>
        <v>4.9625902992776055E-4</v>
      </c>
      <c r="S28" s="128" t="s">
        <v>4469</v>
      </c>
      <c r="T28">
        <f>SUM(I:I)</f>
        <v>19183</v>
      </c>
      <c r="U28">
        <f>T28/T24</f>
        <v>2397.875</v>
      </c>
    </row>
    <row r="29" spans="3:21" ht="15.75" thickBot="1" x14ac:dyDescent="0.3">
      <c r="C29" t="s">
        <v>1097</v>
      </c>
      <c r="D29">
        <v>10</v>
      </c>
      <c r="E29" t="s">
        <v>4454</v>
      </c>
      <c r="F29">
        <v>100</v>
      </c>
      <c r="G29" t="s">
        <v>1200</v>
      </c>
      <c r="H29" t="s">
        <v>26</v>
      </c>
      <c r="J29" t="s">
        <v>1286</v>
      </c>
      <c r="K29" t="s">
        <v>1400</v>
      </c>
      <c r="L29">
        <v>1</v>
      </c>
      <c r="M29" s="17">
        <f t="shared" si="0"/>
        <v>1.6323529411764706E-3</v>
      </c>
      <c r="N29" s="18" t="str">
        <f t="shared" si="1"/>
        <v>2024-04-24</v>
      </c>
      <c r="O29" s="19">
        <f t="shared" si="2"/>
        <v>45406</v>
      </c>
      <c r="P29" s="17" t="str">
        <f t="shared" si="3"/>
        <v>17:50</v>
      </c>
      <c r="R29" s="12">
        <f t="shared" si="4"/>
        <v>4.9625902992776055E-4</v>
      </c>
      <c r="S29" s="128" t="s">
        <v>413</v>
      </c>
      <c r="T29" s="28">
        <f>(T27+T26+T25)/T28</f>
        <v>3.0235103998331857E-3</v>
      </c>
      <c r="U29" s="28">
        <f>(U27+U26+U25)/U28</f>
        <v>3.0235103998331857E-3</v>
      </c>
    </row>
    <row r="30" spans="3:21" x14ac:dyDescent="0.25">
      <c r="C30" t="s">
        <v>1098</v>
      </c>
      <c r="D30">
        <v>0</v>
      </c>
      <c r="E30" t="s">
        <v>4454</v>
      </c>
      <c r="F30">
        <v>7</v>
      </c>
      <c r="G30" t="s">
        <v>1201</v>
      </c>
      <c r="H30" t="s">
        <v>26</v>
      </c>
      <c r="J30" t="s">
        <v>1287</v>
      </c>
      <c r="K30" t="s">
        <v>1401</v>
      </c>
      <c r="L30">
        <v>0</v>
      </c>
      <c r="M30" s="17">
        <f t="shared" si="0"/>
        <v>1.0294117647058824E-4</v>
      </c>
      <c r="N30" s="18" t="str">
        <f t="shared" si="1"/>
        <v>2024-04-22</v>
      </c>
      <c r="O30" s="19">
        <f t="shared" si="2"/>
        <v>45404</v>
      </c>
      <c r="P30" s="17" t="str">
        <f t="shared" si="3"/>
        <v>14:06</v>
      </c>
      <c r="R30" s="12">
        <f t="shared" si="4"/>
        <v>4.9625902992776055E-4</v>
      </c>
      <c r="S30" s="89" t="s">
        <v>4461</v>
      </c>
      <c r="T30" s="90"/>
      <c r="U30" s="91"/>
    </row>
    <row r="31" spans="3:21" x14ac:dyDescent="0.25">
      <c r="C31" t="s">
        <v>1099</v>
      </c>
      <c r="D31">
        <v>13</v>
      </c>
      <c r="E31" t="s">
        <v>4454</v>
      </c>
      <c r="F31">
        <v>116</v>
      </c>
      <c r="G31" t="s">
        <v>1202</v>
      </c>
      <c r="H31" t="s">
        <v>26</v>
      </c>
      <c r="J31" t="s">
        <v>1288</v>
      </c>
      <c r="K31" t="s">
        <v>1402</v>
      </c>
      <c r="L31">
        <v>0</v>
      </c>
      <c r="M31" s="17">
        <f t="shared" si="0"/>
        <v>1.8970588235294118E-3</v>
      </c>
      <c r="N31" s="18" t="str">
        <f t="shared" si="1"/>
        <v>2024-04-21</v>
      </c>
      <c r="O31" s="19">
        <f t="shared" si="2"/>
        <v>45403</v>
      </c>
      <c r="P31" s="17" t="str">
        <f t="shared" si="3"/>
        <v>11:24</v>
      </c>
      <c r="R31" s="12">
        <f t="shared" si="4"/>
        <v>4.9625902992776055E-4</v>
      </c>
      <c r="S31" s="54" t="s">
        <v>4463</v>
      </c>
      <c r="T31" s="29">
        <f>T15</f>
        <v>9</v>
      </c>
      <c r="U31" s="55" t="s">
        <v>4462</v>
      </c>
    </row>
    <row r="32" spans="3:21" x14ac:dyDescent="0.25">
      <c r="C32" t="s">
        <v>1100</v>
      </c>
      <c r="D32">
        <v>15</v>
      </c>
      <c r="E32" t="s">
        <v>4454</v>
      </c>
      <c r="F32">
        <v>4</v>
      </c>
      <c r="H32" t="s">
        <v>26</v>
      </c>
      <c r="J32" t="s">
        <v>1289</v>
      </c>
      <c r="K32" t="s">
        <v>1403</v>
      </c>
      <c r="L32">
        <v>0</v>
      </c>
      <c r="M32" s="17">
        <f t="shared" si="0"/>
        <v>2.7941176470588236E-4</v>
      </c>
      <c r="N32" s="18" t="str">
        <f t="shared" si="1"/>
        <v>2024-04-19</v>
      </c>
      <c r="O32" s="19">
        <f t="shared" si="2"/>
        <v>45401</v>
      </c>
      <c r="P32" s="17" t="str">
        <f t="shared" si="3"/>
        <v>12:48</v>
      </c>
      <c r="R32" s="12">
        <f t="shared" si="4"/>
        <v>4.9625902992776055E-4</v>
      </c>
      <c r="S32" s="54" t="s">
        <v>4457</v>
      </c>
      <c r="T32" s="29">
        <f>SUMIF(H:H,"Text",F:F)</f>
        <v>123</v>
      </c>
      <c r="U32" s="55">
        <f>T32/T31</f>
        <v>13.666666666666666</v>
      </c>
    </row>
    <row r="33" spans="3:21" x14ac:dyDescent="0.25">
      <c r="C33" t="s">
        <v>1101</v>
      </c>
      <c r="D33">
        <v>0</v>
      </c>
      <c r="E33" t="s">
        <v>13</v>
      </c>
      <c r="F33">
        <v>6</v>
      </c>
      <c r="G33" t="s">
        <v>1203</v>
      </c>
      <c r="H33" t="s">
        <v>25</v>
      </c>
      <c r="I33">
        <v>1582</v>
      </c>
      <c r="J33" t="s">
        <v>1290</v>
      </c>
      <c r="K33" t="s">
        <v>1404</v>
      </c>
      <c r="L33">
        <v>0</v>
      </c>
      <c r="M33" s="17">
        <f>(D33+F33+L33)/I33*100%</f>
        <v>3.7926675094816687E-3</v>
      </c>
      <c r="N33" s="18" t="str">
        <f t="shared" si="1"/>
        <v>2024-04-18</v>
      </c>
      <c r="O33" s="19">
        <f t="shared" si="2"/>
        <v>45400</v>
      </c>
      <c r="P33" s="17" t="str">
        <f t="shared" si="3"/>
        <v>11:08</v>
      </c>
      <c r="R33" s="12">
        <f t="shared" si="4"/>
        <v>4.9625902992776055E-4</v>
      </c>
      <c r="S33" s="54" t="s">
        <v>4459</v>
      </c>
      <c r="T33" s="29">
        <f>SUMIF(H:H,"Text",D:D)</f>
        <v>7</v>
      </c>
      <c r="U33" s="55">
        <f>T33/T31</f>
        <v>0.77777777777777779</v>
      </c>
    </row>
    <row r="34" spans="3:21" ht="15.75" thickBot="1" x14ac:dyDescent="0.3">
      <c r="C34" t="s">
        <v>1102</v>
      </c>
      <c r="D34">
        <v>5</v>
      </c>
      <c r="E34" t="s">
        <v>4454</v>
      </c>
      <c r="F34">
        <v>117</v>
      </c>
      <c r="G34" t="s">
        <v>1204</v>
      </c>
      <c r="H34" t="s">
        <v>26</v>
      </c>
      <c r="J34" t="s">
        <v>1291</v>
      </c>
      <c r="K34" t="s">
        <v>1405</v>
      </c>
      <c r="L34">
        <v>1</v>
      </c>
      <c r="M34" s="17">
        <f t="shared" si="0"/>
        <v>1.8088235294117646E-3</v>
      </c>
      <c r="N34" s="18" t="str">
        <f t="shared" si="1"/>
        <v>2024-04-15</v>
      </c>
      <c r="O34" s="19">
        <f t="shared" si="2"/>
        <v>45397</v>
      </c>
      <c r="P34" s="17" t="str">
        <f t="shared" si="3"/>
        <v>11:16</v>
      </c>
      <c r="R34" s="12">
        <f t="shared" si="4"/>
        <v>4.9625902992776055E-4</v>
      </c>
      <c r="S34" s="56" t="s">
        <v>417</v>
      </c>
      <c r="T34" s="57">
        <f>SUMIF(H:H,"Text",L:L)</f>
        <v>1</v>
      </c>
      <c r="U34" s="58">
        <f>T34/T31</f>
        <v>0.1111111111111111</v>
      </c>
    </row>
    <row r="35" spans="3:21" x14ac:dyDescent="0.25">
      <c r="C35" t="s">
        <v>1103</v>
      </c>
      <c r="D35">
        <v>2</v>
      </c>
      <c r="E35" t="s">
        <v>4454</v>
      </c>
      <c r="F35">
        <v>46</v>
      </c>
      <c r="H35" t="s">
        <v>26</v>
      </c>
      <c r="J35" t="s">
        <v>1292</v>
      </c>
      <c r="K35" t="s">
        <v>1406</v>
      </c>
      <c r="L35">
        <v>0</v>
      </c>
      <c r="M35" s="17">
        <f t="shared" si="0"/>
        <v>7.0588235294117652E-4</v>
      </c>
      <c r="N35" s="18" t="str">
        <f t="shared" si="1"/>
        <v>2024-04-12</v>
      </c>
      <c r="O35" s="19">
        <f t="shared" si="2"/>
        <v>45394</v>
      </c>
      <c r="P35" s="17" t="str">
        <f t="shared" si="3"/>
        <v>17:08</v>
      </c>
      <c r="R35" s="12">
        <f t="shared" si="4"/>
        <v>4.9625902992776055E-4</v>
      </c>
      <c r="S35" s="13" t="s">
        <v>413</v>
      </c>
      <c r="T35" s="12">
        <f>(T34+T33+T32)/T31/T2</f>
        <v>2.1405228758169934E-4</v>
      </c>
      <c r="U35" s="13"/>
    </row>
    <row r="36" spans="3:21" x14ac:dyDescent="0.25">
      <c r="C36" t="s">
        <v>1104</v>
      </c>
      <c r="D36">
        <v>0</v>
      </c>
      <c r="E36" t="s">
        <v>4454</v>
      </c>
      <c r="F36">
        <v>7</v>
      </c>
      <c r="G36" t="s">
        <v>1205</v>
      </c>
      <c r="H36" t="s">
        <v>26</v>
      </c>
      <c r="J36" t="s">
        <v>1293</v>
      </c>
      <c r="K36" t="s">
        <v>1407</v>
      </c>
      <c r="L36">
        <v>0</v>
      </c>
      <c r="M36" s="17">
        <f t="shared" si="0"/>
        <v>1.0294117647058824E-4</v>
      </c>
      <c r="N36" s="18" t="str">
        <f t="shared" si="1"/>
        <v>2024-04-10</v>
      </c>
      <c r="O36" s="19">
        <f t="shared" si="2"/>
        <v>45392</v>
      </c>
      <c r="P36" s="17" t="str">
        <f t="shared" si="3"/>
        <v>16:41</v>
      </c>
      <c r="R36" s="12">
        <f t="shared" si="4"/>
        <v>4.9625902992776055E-4</v>
      </c>
    </row>
    <row r="37" spans="3:21" x14ac:dyDescent="0.25">
      <c r="C37" t="s">
        <v>1105</v>
      </c>
      <c r="D37">
        <v>0</v>
      </c>
      <c r="E37" t="s">
        <v>4454</v>
      </c>
      <c r="F37">
        <v>8</v>
      </c>
      <c r="G37" t="s">
        <v>1206</v>
      </c>
      <c r="H37" t="s">
        <v>26</v>
      </c>
      <c r="J37" t="s">
        <v>1294</v>
      </c>
      <c r="K37" t="s">
        <v>1408</v>
      </c>
      <c r="L37">
        <v>0</v>
      </c>
      <c r="M37" s="17">
        <f t="shared" si="0"/>
        <v>1.1764705882352942E-4</v>
      </c>
      <c r="N37" s="18" t="str">
        <f t="shared" si="1"/>
        <v>2024-04-09</v>
      </c>
      <c r="O37" s="19">
        <f t="shared" si="2"/>
        <v>45391</v>
      </c>
      <c r="P37" s="17" t="str">
        <f t="shared" si="3"/>
        <v>20:02</v>
      </c>
      <c r="R37" s="12">
        <f t="shared" si="4"/>
        <v>4.9625902992776055E-4</v>
      </c>
    </row>
    <row r="38" spans="3:21" x14ac:dyDescent="0.25">
      <c r="C38" t="s">
        <v>1106</v>
      </c>
      <c r="D38">
        <v>0</v>
      </c>
      <c r="E38" t="s">
        <v>4454</v>
      </c>
      <c r="F38">
        <v>14</v>
      </c>
      <c r="G38" t="s">
        <v>1207</v>
      </c>
      <c r="H38" t="s">
        <v>26</v>
      </c>
      <c r="J38" t="s">
        <v>1295</v>
      </c>
      <c r="K38" t="s">
        <v>1409</v>
      </c>
      <c r="L38">
        <v>1</v>
      </c>
      <c r="M38" s="17">
        <f t="shared" si="0"/>
        <v>2.2058823529411765E-4</v>
      </c>
      <c r="N38" s="18" t="str">
        <f t="shared" si="1"/>
        <v>2024-04-08</v>
      </c>
      <c r="O38" s="19">
        <f t="shared" si="2"/>
        <v>45390</v>
      </c>
      <c r="P38" s="17" t="str">
        <f t="shared" si="3"/>
        <v>10:24</v>
      </c>
      <c r="R38" s="12">
        <f t="shared" si="4"/>
        <v>4.9625902992776055E-4</v>
      </c>
    </row>
    <row r="39" spans="3:21" x14ac:dyDescent="0.25">
      <c r="C39" t="s">
        <v>1107</v>
      </c>
      <c r="D39">
        <v>0</v>
      </c>
      <c r="E39" t="s">
        <v>4454</v>
      </c>
      <c r="F39">
        <v>2</v>
      </c>
      <c r="G39" t="s">
        <v>1208</v>
      </c>
      <c r="H39" t="s">
        <v>26</v>
      </c>
      <c r="J39" t="s">
        <v>1296</v>
      </c>
      <c r="K39" t="s">
        <v>1410</v>
      </c>
      <c r="L39">
        <v>0</v>
      </c>
      <c r="M39" s="17">
        <f t="shared" si="0"/>
        <v>2.9411764705882354E-5</v>
      </c>
      <c r="N39" s="18" t="str">
        <f t="shared" si="1"/>
        <v>2024-04-05</v>
      </c>
      <c r="O39" s="19">
        <f t="shared" si="2"/>
        <v>45387</v>
      </c>
      <c r="P39" s="17" t="str">
        <f t="shared" si="3"/>
        <v>13:51</v>
      </c>
      <c r="R39" s="12">
        <f t="shared" si="4"/>
        <v>4.9625902992776055E-4</v>
      </c>
    </row>
    <row r="40" spans="3:21" x14ac:dyDescent="0.25">
      <c r="C40" t="s">
        <v>1108</v>
      </c>
      <c r="D40">
        <v>0</v>
      </c>
      <c r="E40" t="s">
        <v>4454</v>
      </c>
      <c r="F40">
        <v>0</v>
      </c>
      <c r="G40" t="s">
        <v>1209</v>
      </c>
      <c r="H40" t="s">
        <v>26</v>
      </c>
      <c r="J40" t="s">
        <v>1297</v>
      </c>
      <c r="K40" t="s">
        <v>1411</v>
      </c>
      <c r="L40">
        <v>0</v>
      </c>
      <c r="M40" s="17">
        <f t="shared" si="0"/>
        <v>0</v>
      </c>
      <c r="N40" s="18" t="str">
        <f t="shared" si="1"/>
        <v>2024-04-03</v>
      </c>
      <c r="O40" s="19">
        <f t="shared" si="2"/>
        <v>45385</v>
      </c>
      <c r="P40" s="17" t="str">
        <f t="shared" si="3"/>
        <v>18:26</v>
      </c>
      <c r="R40" s="12">
        <f t="shared" si="4"/>
        <v>4.9625902992776055E-4</v>
      </c>
    </row>
    <row r="41" spans="3:21" x14ac:dyDescent="0.25">
      <c r="C41" t="s">
        <v>1109</v>
      </c>
      <c r="D41">
        <v>4</v>
      </c>
      <c r="E41" t="s">
        <v>4454</v>
      </c>
      <c r="F41">
        <v>105</v>
      </c>
      <c r="G41" t="s">
        <v>1210</v>
      </c>
      <c r="H41" t="s">
        <v>26</v>
      </c>
      <c r="J41" t="s">
        <v>1298</v>
      </c>
      <c r="K41" t="s">
        <v>1412</v>
      </c>
      <c r="L41">
        <v>0</v>
      </c>
      <c r="M41" s="17">
        <f t="shared" si="0"/>
        <v>1.6029411764705882E-3</v>
      </c>
      <c r="N41" s="18" t="str">
        <f t="shared" si="1"/>
        <v>2024-04-01</v>
      </c>
      <c r="O41" s="19">
        <f t="shared" si="2"/>
        <v>45383</v>
      </c>
      <c r="P41" s="17" t="str">
        <f t="shared" si="3"/>
        <v>07:00</v>
      </c>
      <c r="R41" s="12">
        <f t="shared" si="4"/>
        <v>4.9625902992776055E-4</v>
      </c>
    </row>
    <row r="42" spans="3:21" x14ac:dyDescent="0.25">
      <c r="C42" t="s">
        <v>1110</v>
      </c>
      <c r="D42">
        <v>16</v>
      </c>
      <c r="E42" t="s">
        <v>4454</v>
      </c>
      <c r="F42">
        <v>64</v>
      </c>
      <c r="G42" t="s">
        <v>1211</v>
      </c>
      <c r="H42" t="s">
        <v>26</v>
      </c>
      <c r="J42" t="s">
        <v>1299</v>
      </c>
      <c r="K42" t="s">
        <v>1413</v>
      </c>
      <c r="L42">
        <v>0</v>
      </c>
      <c r="M42" s="17">
        <f t="shared" si="0"/>
        <v>1.176470588235294E-3</v>
      </c>
      <c r="N42" s="18" t="str">
        <f t="shared" si="1"/>
        <v>2024-03-29</v>
      </c>
      <c r="O42" s="19">
        <f t="shared" si="2"/>
        <v>45380</v>
      </c>
      <c r="P42" s="17" t="str">
        <f t="shared" si="3"/>
        <v>19:02</v>
      </c>
      <c r="R42" s="12">
        <f t="shared" si="4"/>
        <v>4.9625902992776055E-4</v>
      </c>
    </row>
    <row r="43" spans="3:21" x14ac:dyDescent="0.25">
      <c r="C43" t="s">
        <v>1111</v>
      </c>
      <c r="D43">
        <v>7</v>
      </c>
      <c r="E43" t="s">
        <v>4454</v>
      </c>
      <c r="F43">
        <v>81</v>
      </c>
      <c r="G43" t="s">
        <v>1212</v>
      </c>
      <c r="H43" t="s">
        <v>26</v>
      </c>
      <c r="J43" t="s">
        <v>1300</v>
      </c>
      <c r="K43" t="s">
        <v>1414</v>
      </c>
      <c r="L43">
        <v>0</v>
      </c>
      <c r="M43" s="17">
        <f t="shared" si="0"/>
        <v>1.2941176470588236E-3</v>
      </c>
      <c r="N43" s="18" t="str">
        <f t="shared" si="1"/>
        <v>2024-03-28</v>
      </c>
      <c r="O43" s="19">
        <f t="shared" si="2"/>
        <v>45379</v>
      </c>
      <c r="P43" s="17" t="str">
        <f t="shared" si="3"/>
        <v>09:44</v>
      </c>
      <c r="R43" s="12">
        <f t="shared" si="4"/>
        <v>4.9625902992776055E-4</v>
      </c>
    </row>
    <row r="44" spans="3:21" x14ac:dyDescent="0.25">
      <c r="C44" t="s">
        <v>1112</v>
      </c>
      <c r="D44">
        <v>1</v>
      </c>
      <c r="E44" t="s">
        <v>4454</v>
      </c>
      <c r="F44">
        <v>6</v>
      </c>
      <c r="G44" t="s">
        <v>1213</v>
      </c>
      <c r="H44" t="s">
        <v>26</v>
      </c>
      <c r="J44" t="s">
        <v>1301</v>
      </c>
      <c r="K44" t="s">
        <v>1415</v>
      </c>
      <c r="L44">
        <v>0</v>
      </c>
      <c r="M44" s="17">
        <f t="shared" si="0"/>
        <v>1.0294117647058824E-4</v>
      </c>
      <c r="N44" s="18" t="str">
        <f t="shared" si="1"/>
        <v>2024-03-25</v>
      </c>
      <c r="O44" s="19">
        <f t="shared" si="2"/>
        <v>45376</v>
      </c>
      <c r="P44" s="17" t="str">
        <f t="shared" si="3"/>
        <v>20:44</v>
      </c>
      <c r="R44" s="12">
        <f t="shared" si="4"/>
        <v>4.9625902992776055E-4</v>
      </c>
    </row>
    <row r="45" spans="3:21" x14ac:dyDescent="0.25">
      <c r="C45" t="s">
        <v>1113</v>
      </c>
      <c r="D45">
        <v>0</v>
      </c>
      <c r="E45" t="s">
        <v>4454</v>
      </c>
      <c r="F45">
        <v>30</v>
      </c>
      <c r="H45" t="s">
        <v>26</v>
      </c>
      <c r="J45" t="s">
        <v>1302</v>
      </c>
      <c r="K45" t="s">
        <v>1416</v>
      </c>
      <c r="L45">
        <v>0</v>
      </c>
      <c r="M45" s="17">
        <f t="shared" si="0"/>
        <v>4.4117647058823531E-4</v>
      </c>
      <c r="N45" s="18" t="str">
        <f t="shared" si="1"/>
        <v>2024-03-22</v>
      </c>
      <c r="O45" s="19">
        <f t="shared" si="2"/>
        <v>45373</v>
      </c>
      <c r="P45" s="17" t="str">
        <f t="shared" si="3"/>
        <v>19:51</v>
      </c>
      <c r="R45" s="12">
        <f t="shared" si="4"/>
        <v>4.9625902992776055E-4</v>
      </c>
    </row>
    <row r="46" spans="3:21" x14ac:dyDescent="0.25">
      <c r="C46" t="s">
        <v>1114</v>
      </c>
      <c r="D46">
        <v>0</v>
      </c>
      <c r="E46" t="s">
        <v>4454</v>
      </c>
      <c r="F46">
        <v>12</v>
      </c>
      <c r="G46" t="s">
        <v>1214</v>
      </c>
      <c r="H46" t="s">
        <v>26</v>
      </c>
      <c r="J46" t="s">
        <v>1303</v>
      </c>
      <c r="K46" t="s">
        <v>1417</v>
      </c>
      <c r="L46">
        <v>0</v>
      </c>
      <c r="M46" s="17">
        <f t="shared" si="0"/>
        <v>1.7647058823529413E-4</v>
      </c>
      <c r="N46" s="18" t="str">
        <f t="shared" si="1"/>
        <v>2024-03-20</v>
      </c>
      <c r="O46" s="19">
        <f t="shared" si="2"/>
        <v>45371</v>
      </c>
      <c r="P46" s="17" t="str">
        <f t="shared" si="3"/>
        <v>21:17</v>
      </c>
      <c r="R46" s="12">
        <f t="shared" si="4"/>
        <v>4.9625902992776055E-4</v>
      </c>
    </row>
    <row r="47" spans="3:21" x14ac:dyDescent="0.25">
      <c r="C47" t="s">
        <v>1115</v>
      </c>
      <c r="D47">
        <v>7</v>
      </c>
      <c r="E47" t="s">
        <v>4454</v>
      </c>
      <c r="F47">
        <v>17</v>
      </c>
      <c r="G47" t="s">
        <v>1215</v>
      </c>
      <c r="H47" t="s">
        <v>26</v>
      </c>
      <c r="J47" t="s">
        <v>1304</v>
      </c>
      <c r="K47" t="s">
        <v>1418</v>
      </c>
      <c r="L47">
        <v>1</v>
      </c>
      <c r="M47" s="17">
        <f t="shared" si="0"/>
        <v>3.6764705882352941E-4</v>
      </c>
      <c r="N47" s="18" t="str">
        <f t="shared" si="1"/>
        <v>2024-03-18</v>
      </c>
      <c r="O47" s="19">
        <f t="shared" si="2"/>
        <v>45369</v>
      </c>
      <c r="P47" s="17" t="str">
        <f t="shared" si="3"/>
        <v>20:24</v>
      </c>
      <c r="R47" s="12">
        <f t="shared" si="4"/>
        <v>4.9625902992776055E-4</v>
      </c>
    </row>
    <row r="48" spans="3:21" x14ac:dyDescent="0.25">
      <c r="C48" t="s">
        <v>1116</v>
      </c>
      <c r="D48">
        <v>2</v>
      </c>
      <c r="E48" t="s">
        <v>4454</v>
      </c>
      <c r="F48">
        <v>33</v>
      </c>
      <c r="G48" t="s">
        <v>1216</v>
      </c>
      <c r="H48" t="s">
        <v>26</v>
      </c>
      <c r="J48" t="s">
        <v>1305</v>
      </c>
      <c r="K48" t="s">
        <v>1419</v>
      </c>
      <c r="L48">
        <v>0</v>
      </c>
      <c r="M48" s="17">
        <f t="shared" si="0"/>
        <v>5.1470588235294121E-4</v>
      </c>
      <c r="N48" s="18" t="str">
        <f t="shared" si="1"/>
        <v>2024-03-15</v>
      </c>
      <c r="O48" s="19">
        <f t="shared" si="2"/>
        <v>45366</v>
      </c>
      <c r="P48" s="17" t="str">
        <f t="shared" si="3"/>
        <v>11:40</v>
      </c>
      <c r="R48" s="12">
        <f t="shared" si="4"/>
        <v>4.9625902992776055E-4</v>
      </c>
    </row>
    <row r="49" spans="3:18" x14ac:dyDescent="0.25">
      <c r="C49" t="s">
        <v>1117</v>
      </c>
      <c r="D49">
        <v>1</v>
      </c>
      <c r="E49" t="s">
        <v>4454</v>
      </c>
      <c r="F49">
        <v>42</v>
      </c>
      <c r="G49" t="s">
        <v>1217</v>
      </c>
      <c r="H49" t="s">
        <v>26</v>
      </c>
      <c r="J49" t="s">
        <v>1306</v>
      </c>
      <c r="K49" t="s">
        <v>1420</v>
      </c>
      <c r="L49">
        <v>0</v>
      </c>
      <c r="M49" s="17">
        <f t="shared" si="0"/>
        <v>6.3235294117647061E-4</v>
      </c>
      <c r="N49" s="18" t="str">
        <f t="shared" si="1"/>
        <v>2024-03-13</v>
      </c>
      <c r="O49" s="19">
        <f t="shared" si="2"/>
        <v>45364</v>
      </c>
      <c r="P49" s="17" t="str">
        <f t="shared" si="3"/>
        <v>18:56</v>
      </c>
      <c r="R49" s="12">
        <f t="shared" si="4"/>
        <v>4.9625902992776055E-4</v>
      </c>
    </row>
    <row r="50" spans="3:18" x14ac:dyDescent="0.25">
      <c r="C50" t="s">
        <v>1118</v>
      </c>
      <c r="D50">
        <v>0</v>
      </c>
      <c r="E50" t="s">
        <v>13</v>
      </c>
      <c r="F50">
        <v>1</v>
      </c>
      <c r="G50" t="s">
        <v>1218</v>
      </c>
      <c r="H50" t="s">
        <v>25</v>
      </c>
      <c r="I50">
        <v>1679</v>
      </c>
      <c r="J50" t="s">
        <v>1307</v>
      </c>
      <c r="K50" t="s">
        <v>1421</v>
      </c>
      <c r="L50">
        <v>0</v>
      </c>
      <c r="M50" s="17">
        <f>(D50+F50+L50)/I50*100%</f>
        <v>5.9559261465157837E-4</v>
      </c>
      <c r="N50" s="18" t="str">
        <f t="shared" si="1"/>
        <v>2024-03-11</v>
      </c>
      <c r="O50" s="19">
        <f t="shared" si="2"/>
        <v>45362</v>
      </c>
      <c r="P50" s="17" t="str">
        <f t="shared" si="3"/>
        <v>19:55</v>
      </c>
      <c r="R50" s="12">
        <f t="shared" si="4"/>
        <v>4.9625902992776055E-4</v>
      </c>
    </row>
    <row r="51" spans="3:18" x14ac:dyDescent="0.25">
      <c r="C51" t="s">
        <v>1119</v>
      </c>
      <c r="D51">
        <v>0</v>
      </c>
      <c r="E51" t="s">
        <v>4454</v>
      </c>
      <c r="F51">
        <v>10</v>
      </c>
      <c r="G51" t="s">
        <v>1218</v>
      </c>
      <c r="H51" t="s">
        <v>26</v>
      </c>
      <c r="J51" t="s">
        <v>1308</v>
      </c>
      <c r="K51" t="s">
        <v>1422</v>
      </c>
      <c r="L51">
        <v>0</v>
      </c>
      <c r="M51" s="17">
        <f t="shared" si="0"/>
        <v>1.4705882352941175E-4</v>
      </c>
      <c r="N51" s="18" t="str">
        <f t="shared" si="1"/>
        <v>2024-03-07</v>
      </c>
      <c r="O51" s="19">
        <f t="shared" si="2"/>
        <v>45358</v>
      </c>
      <c r="P51" s="17" t="str">
        <f t="shared" si="3"/>
        <v>19:06</v>
      </c>
      <c r="R51" s="12">
        <f t="shared" si="4"/>
        <v>4.9625902992776055E-4</v>
      </c>
    </row>
    <row r="52" spans="3:18" x14ac:dyDescent="0.25">
      <c r="C52" t="s">
        <v>1120</v>
      </c>
      <c r="D52">
        <v>15</v>
      </c>
      <c r="E52" t="s">
        <v>4454</v>
      </c>
      <c r="F52">
        <v>10</v>
      </c>
      <c r="G52" t="s">
        <v>1214</v>
      </c>
      <c r="H52" t="s">
        <v>26</v>
      </c>
      <c r="J52" t="s">
        <v>1309</v>
      </c>
      <c r="K52" t="s">
        <v>1423</v>
      </c>
      <c r="L52">
        <v>0</v>
      </c>
      <c r="M52" s="17">
        <f t="shared" si="0"/>
        <v>3.6764705882352941E-4</v>
      </c>
      <c r="N52" s="18" t="str">
        <f t="shared" si="1"/>
        <v>2024-03-05</v>
      </c>
      <c r="O52" s="19">
        <f t="shared" si="2"/>
        <v>45356</v>
      </c>
      <c r="P52" s="17" t="str">
        <f t="shared" si="3"/>
        <v>12:17</v>
      </c>
      <c r="R52" s="12">
        <f t="shared" si="4"/>
        <v>4.9625902992776055E-4</v>
      </c>
    </row>
    <row r="53" spans="3:18" x14ac:dyDescent="0.25">
      <c r="C53" t="s">
        <v>1121</v>
      </c>
      <c r="D53">
        <v>2</v>
      </c>
      <c r="E53" t="s">
        <v>4454</v>
      </c>
      <c r="F53">
        <v>6</v>
      </c>
      <c r="G53" t="s">
        <v>1219</v>
      </c>
      <c r="H53" t="s">
        <v>26</v>
      </c>
      <c r="J53" t="s">
        <v>1310</v>
      </c>
      <c r="K53" t="s">
        <v>1424</v>
      </c>
      <c r="L53">
        <v>0</v>
      </c>
      <c r="M53" s="17">
        <f t="shared" si="0"/>
        <v>1.1764705882352942E-4</v>
      </c>
      <c r="N53" s="18" t="str">
        <f t="shared" si="1"/>
        <v>2024-03-04</v>
      </c>
      <c r="O53" s="19">
        <f t="shared" si="2"/>
        <v>45355</v>
      </c>
      <c r="P53" s="17" t="str">
        <f t="shared" si="3"/>
        <v>11:16</v>
      </c>
      <c r="R53" s="12">
        <f t="shared" si="4"/>
        <v>4.9625902992776055E-4</v>
      </c>
    </row>
    <row r="54" spans="3:18" x14ac:dyDescent="0.25">
      <c r="C54" t="s">
        <v>1122</v>
      </c>
      <c r="D54">
        <v>0</v>
      </c>
      <c r="E54" t="s">
        <v>4454</v>
      </c>
      <c r="F54">
        <v>4</v>
      </c>
      <c r="H54" t="s">
        <v>26</v>
      </c>
      <c r="J54" t="s">
        <v>1311</v>
      </c>
      <c r="K54" t="s">
        <v>1425</v>
      </c>
      <c r="L54">
        <v>0</v>
      </c>
      <c r="M54" s="17">
        <f t="shared" si="0"/>
        <v>5.8823529411764708E-5</v>
      </c>
      <c r="N54" s="18" t="str">
        <f t="shared" si="1"/>
        <v>2024-03-04</v>
      </c>
      <c r="O54" s="19">
        <f t="shared" si="2"/>
        <v>45355</v>
      </c>
      <c r="P54" s="17" t="str">
        <f t="shared" si="3"/>
        <v>11:15</v>
      </c>
      <c r="R54" s="12">
        <f t="shared" si="4"/>
        <v>4.9625902992776055E-4</v>
      </c>
    </row>
    <row r="55" spans="3:18" x14ac:dyDescent="0.25">
      <c r="C55" t="s">
        <v>1123</v>
      </c>
      <c r="D55">
        <v>6</v>
      </c>
      <c r="E55" t="s">
        <v>4454</v>
      </c>
      <c r="F55">
        <v>71</v>
      </c>
      <c r="G55" t="s">
        <v>1217</v>
      </c>
      <c r="H55" t="s">
        <v>4259</v>
      </c>
      <c r="J55" t="s">
        <v>1312</v>
      </c>
      <c r="K55" t="s">
        <v>1426</v>
      </c>
      <c r="L55">
        <v>0</v>
      </c>
      <c r="M55" s="17">
        <f t="shared" si="0"/>
        <v>1.1323529411764706E-3</v>
      </c>
      <c r="N55" s="18" t="str">
        <f t="shared" si="1"/>
        <v>2024-03-03</v>
      </c>
      <c r="O55" s="19">
        <f t="shared" si="2"/>
        <v>45354</v>
      </c>
      <c r="P55" s="17" t="str">
        <f t="shared" si="3"/>
        <v>18:13</v>
      </c>
      <c r="R55" s="12">
        <f t="shared" si="4"/>
        <v>4.9625902992776055E-4</v>
      </c>
    </row>
    <row r="56" spans="3:18" x14ac:dyDescent="0.25">
      <c r="C56" t="s">
        <v>1124</v>
      </c>
      <c r="D56">
        <v>3</v>
      </c>
      <c r="E56" t="s">
        <v>13</v>
      </c>
      <c r="F56">
        <v>16</v>
      </c>
      <c r="G56" t="s">
        <v>1220</v>
      </c>
      <c r="H56" t="s">
        <v>25</v>
      </c>
      <c r="I56">
        <v>3759</v>
      </c>
      <c r="J56" t="s">
        <v>1313</v>
      </c>
      <c r="K56" t="s">
        <v>1427</v>
      </c>
      <c r="L56">
        <v>0</v>
      </c>
      <c r="M56" s="17">
        <f>(D56+F56+L56)/I56*100%</f>
        <v>5.0545357807927644E-3</v>
      </c>
      <c r="N56" s="18" t="str">
        <f t="shared" si="1"/>
        <v>2024-03-01</v>
      </c>
      <c r="O56" s="19">
        <f t="shared" si="2"/>
        <v>45352</v>
      </c>
      <c r="P56" s="17" t="str">
        <f t="shared" si="3"/>
        <v>11:03</v>
      </c>
      <c r="R56" s="12">
        <f t="shared" si="4"/>
        <v>4.9625902992776055E-4</v>
      </c>
    </row>
    <row r="57" spans="3:18" x14ac:dyDescent="0.25">
      <c r="C57" t="s">
        <v>1125</v>
      </c>
      <c r="D57">
        <v>0</v>
      </c>
      <c r="E57" t="s">
        <v>4454</v>
      </c>
      <c r="F57">
        <v>7</v>
      </c>
      <c r="G57" t="s">
        <v>1221</v>
      </c>
      <c r="H57" t="s">
        <v>26</v>
      </c>
      <c r="J57" t="s">
        <v>1314</v>
      </c>
      <c r="K57" t="s">
        <v>1428</v>
      </c>
      <c r="L57">
        <v>0</v>
      </c>
      <c r="M57" s="17">
        <f t="shared" si="0"/>
        <v>1.0294117647058824E-4</v>
      </c>
      <c r="N57" s="18" t="str">
        <f t="shared" si="1"/>
        <v>2024-02-28</v>
      </c>
      <c r="O57" s="19">
        <f t="shared" si="2"/>
        <v>45350</v>
      </c>
      <c r="P57" s="17" t="str">
        <f t="shared" si="3"/>
        <v>19:27</v>
      </c>
      <c r="R57" s="12">
        <f t="shared" si="4"/>
        <v>4.9625902992776055E-4</v>
      </c>
    </row>
    <row r="58" spans="3:18" x14ac:dyDescent="0.25">
      <c r="C58" t="s">
        <v>1126</v>
      </c>
      <c r="D58">
        <v>0</v>
      </c>
      <c r="E58" t="s">
        <v>4454</v>
      </c>
      <c r="F58">
        <v>8</v>
      </c>
      <c r="H58" t="s">
        <v>26</v>
      </c>
      <c r="J58" t="s">
        <v>1315</v>
      </c>
      <c r="K58" t="s">
        <v>1425</v>
      </c>
      <c r="L58">
        <v>0</v>
      </c>
      <c r="M58" s="17">
        <f t="shared" si="0"/>
        <v>1.1764705882352942E-4</v>
      </c>
      <c r="N58" s="18" t="str">
        <f t="shared" si="1"/>
        <v>2024-02-26</v>
      </c>
      <c r="O58" s="19">
        <f t="shared" si="2"/>
        <v>45348</v>
      </c>
      <c r="P58" s="17" t="str">
        <f t="shared" si="3"/>
        <v>11:17</v>
      </c>
      <c r="R58" s="12">
        <f t="shared" si="4"/>
        <v>4.9625902992776055E-4</v>
      </c>
    </row>
    <row r="59" spans="3:18" x14ac:dyDescent="0.25">
      <c r="C59" t="s">
        <v>1127</v>
      </c>
      <c r="D59">
        <v>5</v>
      </c>
      <c r="E59" t="s">
        <v>4454</v>
      </c>
      <c r="F59">
        <v>83</v>
      </c>
      <c r="G59" t="s">
        <v>1222</v>
      </c>
      <c r="H59" t="s">
        <v>26</v>
      </c>
      <c r="J59" t="s">
        <v>1316</v>
      </c>
      <c r="K59" t="s">
        <v>1429</v>
      </c>
      <c r="L59">
        <v>0</v>
      </c>
      <c r="M59" s="17">
        <f t="shared" si="0"/>
        <v>1.2941176470588236E-3</v>
      </c>
      <c r="N59" s="18" t="str">
        <f t="shared" si="1"/>
        <v>2024-02-25</v>
      </c>
      <c r="O59" s="19">
        <f t="shared" si="2"/>
        <v>45347</v>
      </c>
      <c r="P59" s="17" t="str">
        <f t="shared" si="3"/>
        <v>19:53</v>
      </c>
      <c r="R59" s="12">
        <f t="shared" si="4"/>
        <v>4.9625902992776055E-4</v>
      </c>
    </row>
    <row r="60" spans="3:18" x14ac:dyDescent="0.25">
      <c r="C60" t="s">
        <v>1128</v>
      </c>
      <c r="D60">
        <v>11</v>
      </c>
      <c r="E60" t="s">
        <v>13</v>
      </c>
      <c r="F60">
        <v>3</v>
      </c>
      <c r="G60" t="s">
        <v>1223</v>
      </c>
      <c r="H60" t="s">
        <v>25</v>
      </c>
      <c r="I60">
        <v>2341</v>
      </c>
      <c r="J60" t="s">
        <v>1317</v>
      </c>
      <c r="K60" t="s">
        <v>1430</v>
      </c>
      <c r="L60">
        <v>0</v>
      </c>
      <c r="M60" s="17">
        <f>(D60+F60+L60)/I60*100%</f>
        <v>5.9803502776591203E-3</v>
      </c>
      <c r="N60" s="18" t="str">
        <f t="shared" si="1"/>
        <v>2024-02-23</v>
      </c>
      <c r="O60" s="19">
        <f t="shared" si="2"/>
        <v>45345</v>
      </c>
      <c r="P60" s="17" t="str">
        <f t="shared" si="3"/>
        <v>19:25</v>
      </c>
      <c r="R60" s="12">
        <f t="shared" si="4"/>
        <v>4.9625902992776055E-4</v>
      </c>
    </row>
    <row r="61" spans="3:18" x14ac:dyDescent="0.25">
      <c r="C61" t="s">
        <v>1129</v>
      </c>
      <c r="D61">
        <v>7</v>
      </c>
      <c r="E61" t="s">
        <v>4454</v>
      </c>
      <c r="F61">
        <v>8</v>
      </c>
      <c r="G61" t="s">
        <v>1224</v>
      </c>
      <c r="H61" t="s">
        <v>26</v>
      </c>
      <c r="J61" t="s">
        <v>1318</v>
      </c>
      <c r="K61" t="s">
        <v>1431</v>
      </c>
      <c r="L61">
        <v>0</v>
      </c>
      <c r="M61" s="17">
        <f t="shared" si="0"/>
        <v>2.2058823529411765E-4</v>
      </c>
      <c r="N61" s="18" t="str">
        <f t="shared" si="1"/>
        <v>2024-02-21</v>
      </c>
      <c r="O61" s="19">
        <f t="shared" si="2"/>
        <v>45343</v>
      </c>
      <c r="P61" s="17" t="str">
        <f t="shared" si="3"/>
        <v>19:38</v>
      </c>
      <c r="R61" s="12">
        <f t="shared" si="4"/>
        <v>4.9625902992776055E-4</v>
      </c>
    </row>
    <row r="62" spans="3:18" x14ac:dyDescent="0.25">
      <c r="C62" t="s">
        <v>1130</v>
      </c>
      <c r="D62">
        <v>2</v>
      </c>
      <c r="E62" t="s">
        <v>4454</v>
      </c>
      <c r="F62">
        <v>2</v>
      </c>
      <c r="H62" t="s">
        <v>26</v>
      </c>
      <c r="J62" t="s">
        <v>1319</v>
      </c>
      <c r="K62" t="s">
        <v>1425</v>
      </c>
      <c r="L62">
        <v>0</v>
      </c>
      <c r="M62" s="17">
        <f t="shared" si="0"/>
        <v>5.8823529411764708E-5</v>
      </c>
      <c r="N62" s="18" t="str">
        <f t="shared" si="1"/>
        <v>2024-02-19</v>
      </c>
      <c r="O62" s="19">
        <f t="shared" si="2"/>
        <v>45341</v>
      </c>
      <c r="P62" s="17" t="str">
        <f t="shared" si="3"/>
        <v>11:14</v>
      </c>
      <c r="R62" s="12">
        <f t="shared" si="4"/>
        <v>4.9625902992776055E-4</v>
      </c>
    </row>
    <row r="63" spans="3:18" x14ac:dyDescent="0.25">
      <c r="C63" t="s">
        <v>1131</v>
      </c>
      <c r="D63">
        <v>3</v>
      </c>
      <c r="E63" t="s">
        <v>4454</v>
      </c>
      <c r="F63">
        <v>7</v>
      </c>
      <c r="G63" t="s">
        <v>1225</v>
      </c>
      <c r="H63" t="s">
        <v>26</v>
      </c>
      <c r="J63" t="s">
        <v>1320</v>
      </c>
      <c r="K63" t="s">
        <v>1432</v>
      </c>
      <c r="L63">
        <v>1</v>
      </c>
      <c r="M63" s="17">
        <f t="shared" si="0"/>
        <v>1.6176470588235295E-4</v>
      </c>
      <c r="N63" s="18" t="str">
        <f t="shared" si="1"/>
        <v>2024-02-19</v>
      </c>
      <c r="O63" s="19">
        <f t="shared" si="2"/>
        <v>45341</v>
      </c>
      <c r="P63" s="17" t="str">
        <f t="shared" si="3"/>
        <v>11:13</v>
      </c>
      <c r="R63" s="12">
        <f t="shared" si="4"/>
        <v>4.9625902992776055E-4</v>
      </c>
    </row>
    <row r="64" spans="3:18" x14ac:dyDescent="0.25">
      <c r="C64" t="s">
        <v>1132</v>
      </c>
      <c r="D64">
        <v>0</v>
      </c>
      <c r="E64" t="s">
        <v>4454</v>
      </c>
      <c r="F64">
        <v>4</v>
      </c>
      <c r="G64" t="s">
        <v>1226</v>
      </c>
      <c r="H64" t="s">
        <v>4259</v>
      </c>
      <c r="J64" t="s">
        <v>1321</v>
      </c>
      <c r="K64" t="s">
        <v>1433</v>
      </c>
      <c r="L64">
        <v>0</v>
      </c>
      <c r="M64" s="17">
        <f t="shared" si="0"/>
        <v>5.8823529411764708E-5</v>
      </c>
      <c r="N64" s="18" t="str">
        <f t="shared" si="1"/>
        <v>2024-02-18</v>
      </c>
      <c r="O64" s="19">
        <f t="shared" si="2"/>
        <v>45340</v>
      </c>
      <c r="P64" s="17" t="str">
        <f t="shared" si="3"/>
        <v>19:23</v>
      </c>
      <c r="R64" s="12">
        <f t="shared" si="4"/>
        <v>4.9625902992776055E-4</v>
      </c>
    </row>
    <row r="65" spans="3:18" x14ac:dyDescent="0.25">
      <c r="C65" t="s">
        <v>1133</v>
      </c>
      <c r="D65">
        <v>0</v>
      </c>
      <c r="E65" t="s">
        <v>13</v>
      </c>
      <c r="F65">
        <v>1</v>
      </c>
      <c r="G65" t="s">
        <v>1227</v>
      </c>
      <c r="H65" t="s">
        <v>25</v>
      </c>
      <c r="I65">
        <v>1509</v>
      </c>
      <c r="J65" t="s">
        <v>1322</v>
      </c>
      <c r="K65" t="s">
        <v>1434</v>
      </c>
      <c r="L65">
        <v>0</v>
      </c>
      <c r="M65" s="17">
        <f>(D65+F65+L65)/I65*100%</f>
        <v>6.6269052352551359E-4</v>
      </c>
      <c r="N65" s="18" t="str">
        <f t="shared" si="1"/>
        <v>2024-02-16</v>
      </c>
      <c r="O65" s="19">
        <f t="shared" si="2"/>
        <v>45338</v>
      </c>
      <c r="P65" s="17" t="str">
        <f t="shared" si="3"/>
        <v>16:17</v>
      </c>
      <c r="R65" s="12">
        <f t="shared" si="4"/>
        <v>4.9625902992776055E-4</v>
      </c>
    </row>
    <row r="66" spans="3:18" x14ac:dyDescent="0.25">
      <c r="C66" t="s">
        <v>1134</v>
      </c>
      <c r="D66">
        <v>0</v>
      </c>
      <c r="E66" t="s">
        <v>4454</v>
      </c>
      <c r="F66">
        <v>3</v>
      </c>
      <c r="G66" t="s">
        <v>1228</v>
      </c>
      <c r="H66" t="s">
        <v>26</v>
      </c>
      <c r="J66" t="s">
        <v>1323</v>
      </c>
      <c r="K66" t="s">
        <v>1435</v>
      </c>
      <c r="L66">
        <v>0</v>
      </c>
      <c r="M66" s="17">
        <f t="shared" si="0"/>
        <v>4.4117647058823532E-5</v>
      </c>
      <c r="N66" s="18" t="str">
        <f t="shared" si="1"/>
        <v>2024-02-14</v>
      </c>
      <c r="O66" s="19">
        <f t="shared" si="2"/>
        <v>45336</v>
      </c>
      <c r="P66" s="17" t="str">
        <f t="shared" si="3"/>
        <v>16:10</v>
      </c>
      <c r="R66" s="12">
        <f t="shared" si="4"/>
        <v>4.9625902992776055E-4</v>
      </c>
    </row>
    <row r="67" spans="3:18" x14ac:dyDescent="0.25">
      <c r="C67" t="s">
        <v>1135</v>
      </c>
      <c r="D67">
        <v>0</v>
      </c>
      <c r="E67" t="s">
        <v>4454</v>
      </c>
      <c r="F67">
        <v>7</v>
      </c>
      <c r="G67" t="s">
        <v>1228</v>
      </c>
      <c r="H67" t="s">
        <v>26</v>
      </c>
      <c r="J67" t="s">
        <v>1324</v>
      </c>
      <c r="K67" t="s">
        <v>1436</v>
      </c>
      <c r="L67">
        <v>0</v>
      </c>
      <c r="M67" s="17">
        <f t="shared" ref="M67:M115" si="5">(D67+F67+L67)/$T$2*100%</f>
        <v>1.0294117647058824E-4</v>
      </c>
      <c r="N67" s="18" t="str">
        <f t="shared" ref="N67:N115" si="6">LEFT(J67,10)</f>
        <v>2024-02-13</v>
      </c>
      <c r="O67" s="19">
        <f t="shared" ref="O67:O115" si="7">DATE(LEFT(N67,4),MID(N67,6,2),RIGHT(N67,2))</f>
        <v>45335</v>
      </c>
      <c r="P67" s="17" t="str">
        <f t="shared" ref="P67:P115" si="8">MID(J67,12,5)</f>
        <v>19:23</v>
      </c>
      <c r="R67" s="12">
        <f t="shared" ref="R67:R115" si="9">(($Q$2/$T$2)*100%)/$T$9</f>
        <v>4.9625902992776055E-4</v>
      </c>
    </row>
    <row r="68" spans="3:18" x14ac:dyDescent="0.25">
      <c r="C68" t="s">
        <v>1136</v>
      </c>
      <c r="D68">
        <v>0</v>
      </c>
      <c r="E68" t="s">
        <v>4454</v>
      </c>
      <c r="F68">
        <v>1</v>
      </c>
      <c r="H68" t="s">
        <v>26</v>
      </c>
      <c r="J68" t="s">
        <v>1325</v>
      </c>
      <c r="K68" t="s">
        <v>1425</v>
      </c>
      <c r="L68">
        <v>0</v>
      </c>
      <c r="M68" s="17">
        <f t="shared" si="5"/>
        <v>1.4705882352941177E-5</v>
      </c>
      <c r="N68" s="18" t="str">
        <f t="shared" si="6"/>
        <v>2024-02-13</v>
      </c>
      <c r="O68" s="19">
        <f t="shared" si="7"/>
        <v>45335</v>
      </c>
      <c r="P68" s="17" t="str">
        <f t="shared" si="8"/>
        <v>08:56</v>
      </c>
      <c r="R68" s="12">
        <f t="shared" si="9"/>
        <v>4.9625902992776055E-4</v>
      </c>
    </row>
    <row r="69" spans="3:18" x14ac:dyDescent="0.25">
      <c r="C69" t="s">
        <v>1137</v>
      </c>
      <c r="D69">
        <v>8</v>
      </c>
      <c r="E69" t="s">
        <v>4454</v>
      </c>
      <c r="F69">
        <v>18</v>
      </c>
      <c r="G69" t="s">
        <v>1228</v>
      </c>
      <c r="H69" t="s">
        <v>26</v>
      </c>
      <c r="J69" t="s">
        <v>1326</v>
      </c>
      <c r="K69" t="s">
        <v>1437</v>
      </c>
      <c r="L69">
        <v>0</v>
      </c>
      <c r="M69" s="17">
        <f t="shared" si="5"/>
        <v>3.8235294117647061E-4</v>
      </c>
      <c r="N69" s="18" t="str">
        <f t="shared" si="6"/>
        <v>2024-02-12</v>
      </c>
      <c r="O69" s="19">
        <f t="shared" si="7"/>
        <v>45334</v>
      </c>
      <c r="P69" s="17" t="str">
        <f t="shared" si="8"/>
        <v>18:40</v>
      </c>
      <c r="R69" s="12">
        <f t="shared" si="9"/>
        <v>4.9625902992776055E-4</v>
      </c>
    </row>
    <row r="70" spans="3:18" x14ac:dyDescent="0.25">
      <c r="C70" t="s">
        <v>1138</v>
      </c>
      <c r="D70">
        <v>0</v>
      </c>
      <c r="E70" t="s">
        <v>4454</v>
      </c>
      <c r="F70">
        <v>17</v>
      </c>
      <c r="G70" t="s">
        <v>1229</v>
      </c>
      <c r="H70" t="s">
        <v>4259</v>
      </c>
      <c r="J70" t="s">
        <v>1327</v>
      </c>
      <c r="K70" t="s">
        <v>1438</v>
      </c>
      <c r="L70">
        <v>0</v>
      </c>
      <c r="M70" s="17">
        <f t="shared" si="5"/>
        <v>2.5000000000000001E-4</v>
      </c>
      <c r="N70" s="18" t="str">
        <f t="shared" si="6"/>
        <v>2024-02-10</v>
      </c>
      <c r="O70" s="19">
        <f t="shared" si="7"/>
        <v>45332</v>
      </c>
      <c r="P70" s="17" t="str">
        <f t="shared" si="8"/>
        <v>14:23</v>
      </c>
      <c r="R70" s="12">
        <f t="shared" si="9"/>
        <v>4.9625902992776055E-4</v>
      </c>
    </row>
    <row r="71" spans="3:18" x14ac:dyDescent="0.25">
      <c r="C71" t="s">
        <v>1139</v>
      </c>
      <c r="D71">
        <v>0</v>
      </c>
      <c r="E71" t="s">
        <v>4454</v>
      </c>
      <c r="F71">
        <v>1</v>
      </c>
      <c r="G71" t="s">
        <v>1228</v>
      </c>
      <c r="H71" t="s">
        <v>26</v>
      </c>
      <c r="J71" t="s">
        <v>1328</v>
      </c>
      <c r="K71" t="s">
        <v>1439</v>
      </c>
      <c r="L71">
        <v>0</v>
      </c>
      <c r="M71" s="17">
        <f t="shared" si="5"/>
        <v>1.4705882352941177E-5</v>
      </c>
      <c r="N71" s="18" t="str">
        <f t="shared" si="6"/>
        <v>2024-02-09</v>
      </c>
      <c r="O71" s="19">
        <f t="shared" si="7"/>
        <v>45331</v>
      </c>
      <c r="P71" s="17" t="str">
        <f t="shared" si="8"/>
        <v>19:11</v>
      </c>
      <c r="R71" s="12">
        <f t="shared" si="9"/>
        <v>4.9625902992776055E-4</v>
      </c>
    </row>
    <row r="72" spans="3:18" x14ac:dyDescent="0.25">
      <c r="C72" t="s">
        <v>1140</v>
      </c>
      <c r="D72">
        <v>3</v>
      </c>
      <c r="E72" t="s">
        <v>4454</v>
      </c>
      <c r="F72">
        <v>76</v>
      </c>
      <c r="G72" t="s">
        <v>1230</v>
      </c>
      <c r="H72" t="s">
        <v>26</v>
      </c>
      <c r="J72" t="s">
        <v>1329</v>
      </c>
      <c r="K72" t="s">
        <v>1440</v>
      </c>
      <c r="L72">
        <v>0</v>
      </c>
      <c r="M72" s="17">
        <f t="shared" si="5"/>
        <v>1.161764705882353E-3</v>
      </c>
      <c r="N72" s="18" t="str">
        <f t="shared" si="6"/>
        <v>2024-02-07</v>
      </c>
      <c r="O72" s="19">
        <f t="shared" si="7"/>
        <v>45329</v>
      </c>
      <c r="P72" s="17" t="str">
        <f t="shared" si="8"/>
        <v>20:40</v>
      </c>
      <c r="R72" s="12">
        <f t="shared" si="9"/>
        <v>4.9625902992776055E-4</v>
      </c>
    </row>
    <row r="73" spans="3:18" x14ac:dyDescent="0.25">
      <c r="C73" t="s">
        <v>1141</v>
      </c>
      <c r="D73">
        <v>0</v>
      </c>
      <c r="E73" t="s">
        <v>13</v>
      </c>
      <c r="F73">
        <v>3</v>
      </c>
      <c r="G73" t="s">
        <v>1231</v>
      </c>
      <c r="H73" t="s">
        <v>25</v>
      </c>
      <c r="I73">
        <v>1290</v>
      </c>
      <c r="J73" t="s">
        <v>1330</v>
      </c>
      <c r="K73" t="s">
        <v>1441</v>
      </c>
      <c r="L73">
        <v>0</v>
      </c>
      <c r="M73" s="17">
        <f>(D73+F73+L73)/I73*100%</f>
        <v>2.3255813953488372E-3</v>
      </c>
      <c r="N73" s="18" t="str">
        <f t="shared" si="6"/>
        <v>2024-02-05</v>
      </c>
      <c r="O73" s="19">
        <f t="shared" si="7"/>
        <v>45327</v>
      </c>
      <c r="P73" s="17" t="str">
        <f t="shared" si="8"/>
        <v>09:14</v>
      </c>
      <c r="R73" s="12">
        <f t="shared" si="9"/>
        <v>4.9625902992776055E-4</v>
      </c>
    </row>
    <row r="74" spans="3:18" x14ac:dyDescent="0.25">
      <c r="C74" t="s">
        <v>1142</v>
      </c>
      <c r="D74">
        <v>0</v>
      </c>
      <c r="E74" t="s">
        <v>4454</v>
      </c>
      <c r="F74">
        <v>9</v>
      </c>
      <c r="G74" t="s">
        <v>1232</v>
      </c>
      <c r="H74" t="s">
        <v>26</v>
      </c>
      <c r="J74" t="s">
        <v>1331</v>
      </c>
      <c r="K74" t="s">
        <v>1442</v>
      </c>
      <c r="L74">
        <v>0</v>
      </c>
      <c r="M74" s="17">
        <f t="shared" si="5"/>
        <v>1.3235294117647058E-4</v>
      </c>
      <c r="N74" s="18" t="str">
        <f t="shared" si="6"/>
        <v>2024-02-03</v>
      </c>
      <c r="O74" s="19">
        <f t="shared" si="7"/>
        <v>45325</v>
      </c>
      <c r="P74" s="17" t="str">
        <f t="shared" si="8"/>
        <v>20:53</v>
      </c>
      <c r="R74" s="12">
        <f t="shared" si="9"/>
        <v>4.9625902992776055E-4</v>
      </c>
    </row>
    <row r="75" spans="3:18" x14ac:dyDescent="0.25">
      <c r="C75" t="s">
        <v>1143</v>
      </c>
      <c r="D75">
        <v>0</v>
      </c>
      <c r="E75" t="s">
        <v>4454</v>
      </c>
      <c r="F75">
        <v>11</v>
      </c>
      <c r="G75" t="s">
        <v>1233</v>
      </c>
      <c r="H75" t="s">
        <v>26</v>
      </c>
      <c r="J75" t="s">
        <v>1332</v>
      </c>
      <c r="K75" t="s">
        <v>1443</v>
      </c>
      <c r="L75">
        <v>1</v>
      </c>
      <c r="M75" s="17">
        <f t="shared" si="5"/>
        <v>1.7647058823529413E-4</v>
      </c>
      <c r="N75" s="18" t="str">
        <f t="shared" si="6"/>
        <v>2024-02-01</v>
      </c>
      <c r="O75" s="19">
        <f t="shared" si="7"/>
        <v>45323</v>
      </c>
      <c r="P75" s="17" t="str">
        <f t="shared" si="8"/>
        <v>13:53</v>
      </c>
      <c r="R75" s="12">
        <f t="shared" si="9"/>
        <v>4.9625902992776055E-4</v>
      </c>
    </row>
    <row r="76" spans="3:18" x14ac:dyDescent="0.25">
      <c r="C76" t="s">
        <v>1144</v>
      </c>
      <c r="D76">
        <v>0</v>
      </c>
      <c r="E76" t="s">
        <v>4454</v>
      </c>
      <c r="F76">
        <v>2</v>
      </c>
      <c r="G76" t="s">
        <v>1234</v>
      </c>
      <c r="H76" t="s">
        <v>26</v>
      </c>
      <c r="J76" t="s">
        <v>1333</v>
      </c>
      <c r="K76" t="s">
        <v>1444</v>
      </c>
      <c r="L76">
        <v>0</v>
      </c>
      <c r="M76" s="17">
        <f t="shared" si="5"/>
        <v>2.9411764705882354E-5</v>
      </c>
      <c r="N76" s="18" t="str">
        <f t="shared" si="6"/>
        <v>2024-01-30</v>
      </c>
      <c r="O76" s="19">
        <f t="shared" si="7"/>
        <v>45321</v>
      </c>
      <c r="P76" s="17" t="str">
        <f t="shared" si="8"/>
        <v>14:51</v>
      </c>
      <c r="R76" s="12">
        <f t="shared" si="9"/>
        <v>4.9625902992776055E-4</v>
      </c>
    </row>
    <row r="77" spans="3:18" x14ac:dyDescent="0.25">
      <c r="C77" t="s">
        <v>1145</v>
      </c>
      <c r="D77">
        <v>0</v>
      </c>
      <c r="E77" t="s">
        <v>4454</v>
      </c>
      <c r="F77">
        <v>2</v>
      </c>
      <c r="G77" t="s">
        <v>1235</v>
      </c>
      <c r="H77" t="s">
        <v>26</v>
      </c>
      <c r="J77" t="s">
        <v>1334</v>
      </c>
      <c r="K77" t="s">
        <v>1445</v>
      </c>
      <c r="L77">
        <v>0</v>
      </c>
      <c r="M77" s="17">
        <f t="shared" si="5"/>
        <v>2.9411764705882354E-5</v>
      </c>
      <c r="N77" s="18" t="str">
        <f t="shared" si="6"/>
        <v>2024-01-28</v>
      </c>
      <c r="O77" s="19">
        <f t="shared" si="7"/>
        <v>45319</v>
      </c>
      <c r="P77" s="17" t="str">
        <f t="shared" si="8"/>
        <v>19:55</v>
      </c>
      <c r="R77" s="12">
        <f t="shared" si="9"/>
        <v>4.9625902992776055E-4</v>
      </c>
    </row>
    <row r="78" spans="3:18" x14ac:dyDescent="0.25">
      <c r="C78" t="s">
        <v>1146</v>
      </c>
      <c r="D78">
        <v>6</v>
      </c>
      <c r="E78" t="s">
        <v>4454</v>
      </c>
      <c r="F78">
        <v>26</v>
      </c>
      <c r="G78" t="s">
        <v>1236</v>
      </c>
      <c r="H78" t="s">
        <v>26</v>
      </c>
      <c r="J78" t="s">
        <v>1335</v>
      </c>
      <c r="K78" t="s">
        <v>1446</v>
      </c>
      <c r="L78">
        <v>0</v>
      </c>
      <c r="M78" s="17">
        <f t="shared" si="5"/>
        <v>4.7058823529411766E-4</v>
      </c>
      <c r="N78" s="18" t="str">
        <f t="shared" si="6"/>
        <v>2024-01-27</v>
      </c>
      <c r="O78" s="19">
        <f t="shared" si="7"/>
        <v>45318</v>
      </c>
      <c r="P78" s="17" t="str">
        <f t="shared" si="8"/>
        <v>10:55</v>
      </c>
      <c r="R78" s="12">
        <f t="shared" si="9"/>
        <v>4.9625902992776055E-4</v>
      </c>
    </row>
    <row r="79" spans="3:18" x14ac:dyDescent="0.25">
      <c r="C79" t="s">
        <v>1147</v>
      </c>
      <c r="D79">
        <v>0</v>
      </c>
      <c r="E79" t="s">
        <v>4454</v>
      </c>
      <c r="F79">
        <v>40</v>
      </c>
      <c r="G79" t="s">
        <v>1237</v>
      </c>
      <c r="H79" t="s">
        <v>26</v>
      </c>
      <c r="J79" t="s">
        <v>1336</v>
      </c>
      <c r="K79" t="s">
        <v>1447</v>
      </c>
      <c r="L79">
        <v>1</v>
      </c>
      <c r="M79" s="17">
        <f t="shared" si="5"/>
        <v>6.0294117647058821E-4</v>
      </c>
      <c r="N79" s="18" t="str">
        <f t="shared" si="6"/>
        <v>2024-01-26</v>
      </c>
      <c r="O79" s="19">
        <f t="shared" si="7"/>
        <v>45317</v>
      </c>
      <c r="P79" s="17" t="str">
        <f t="shared" si="8"/>
        <v>15:51</v>
      </c>
      <c r="R79" s="12">
        <f t="shared" si="9"/>
        <v>4.9625902992776055E-4</v>
      </c>
    </row>
    <row r="80" spans="3:18" x14ac:dyDescent="0.25">
      <c r="C80" t="s">
        <v>1148</v>
      </c>
      <c r="D80">
        <v>0</v>
      </c>
      <c r="E80" t="s">
        <v>4454</v>
      </c>
      <c r="F80">
        <v>0</v>
      </c>
      <c r="G80" t="s">
        <v>1235</v>
      </c>
      <c r="H80" t="s">
        <v>26</v>
      </c>
      <c r="J80" t="s">
        <v>1337</v>
      </c>
      <c r="K80" t="s">
        <v>1448</v>
      </c>
      <c r="L80">
        <v>0</v>
      </c>
      <c r="M80" s="17">
        <f t="shared" si="5"/>
        <v>0</v>
      </c>
      <c r="N80" s="18" t="str">
        <f t="shared" si="6"/>
        <v>2024-01-23</v>
      </c>
      <c r="O80" s="19">
        <f t="shared" si="7"/>
        <v>45314</v>
      </c>
      <c r="P80" s="17" t="str">
        <f t="shared" si="8"/>
        <v>13:40</v>
      </c>
      <c r="R80" s="12">
        <f t="shared" si="9"/>
        <v>4.9625902992776055E-4</v>
      </c>
    </row>
    <row r="81" spans="3:18" x14ac:dyDescent="0.25">
      <c r="C81" t="s">
        <v>1149</v>
      </c>
      <c r="D81">
        <v>0</v>
      </c>
      <c r="E81" t="s">
        <v>4454</v>
      </c>
      <c r="F81">
        <v>3</v>
      </c>
      <c r="G81" t="s">
        <v>1238</v>
      </c>
      <c r="H81" t="s">
        <v>26</v>
      </c>
      <c r="J81" t="s">
        <v>1338</v>
      </c>
      <c r="K81" t="s">
        <v>1449</v>
      </c>
      <c r="L81">
        <v>0</v>
      </c>
      <c r="M81" s="17">
        <f t="shared" si="5"/>
        <v>4.4117647058823532E-5</v>
      </c>
      <c r="N81" s="18" t="str">
        <f t="shared" si="6"/>
        <v>2024-01-22</v>
      </c>
      <c r="O81" s="19">
        <f t="shared" si="7"/>
        <v>45313</v>
      </c>
      <c r="P81" s="17" t="str">
        <f t="shared" si="8"/>
        <v>12:21</v>
      </c>
      <c r="R81" s="12">
        <f t="shared" si="9"/>
        <v>4.9625902992776055E-4</v>
      </c>
    </row>
    <row r="82" spans="3:18" x14ac:dyDescent="0.25">
      <c r="C82" t="s">
        <v>1150</v>
      </c>
      <c r="D82">
        <v>0</v>
      </c>
      <c r="E82" t="s">
        <v>4454</v>
      </c>
      <c r="F82">
        <v>7</v>
      </c>
      <c r="G82" t="s">
        <v>1239</v>
      </c>
      <c r="H82" t="s">
        <v>26</v>
      </c>
      <c r="J82" t="s">
        <v>1339</v>
      </c>
      <c r="K82" t="s">
        <v>1450</v>
      </c>
      <c r="L82">
        <v>0</v>
      </c>
      <c r="M82" s="17">
        <f t="shared" si="5"/>
        <v>1.0294117647058824E-4</v>
      </c>
      <c r="N82" s="18" t="str">
        <f t="shared" si="6"/>
        <v>2024-01-22</v>
      </c>
      <c r="O82" s="19">
        <f t="shared" si="7"/>
        <v>45313</v>
      </c>
      <c r="P82" s="17" t="str">
        <f t="shared" si="8"/>
        <v>11:16</v>
      </c>
      <c r="R82" s="12">
        <f t="shared" si="9"/>
        <v>4.9625902992776055E-4</v>
      </c>
    </row>
    <row r="83" spans="3:18" x14ac:dyDescent="0.25">
      <c r="C83" t="s">
        <v>1151</v>
      </c>
      <c r="D83">
        <v>10</v>
      </c>
      <c r="E83" t="s">
        <v>4454</v>
      </c>
      <c r="F83">
        <v>32</v>
      </c>
      <c r="H83" t="s">
        <v>26</v>
      </c>
      <c r="J83" t="s">
        <v>1340</v>
      </c>
      <c r="K83" t="s">
        <v>1451</v>
      </c>
      <c r="L83">
        <v>0</v>
      </c>
      <c r="M83" s="17">
        <f t="shared" si="5"/>
        <v>6.1764705882352941E-4</v>
      </c>
      <c r="N83" s="18" t="str">
        <f t="shared" si="6"/>
        <v>2024-01-21</v>
      </c>
      <c r="O83" s="19">
        <f t="shared" si="7"/>
        <v>45312</v>
      </c>
      <c r="P83" s="17" t="str">
        <f t="shared" si="8"/>
        <v>16:47</v>
      </c>
      <c r="R83" s="12">
        <f t="shared" si="9"/>
        <v>4.9625902992776055E-4</v>
      </c>
    </row>
    <row r="84" spans="3:18" x14ac:dyDescent="0.25">
      <c r="C84" t="s">
        <v>1152</v>
      </c>
      <c r="D84">
        <v>1</v>
      </c>
      <c r="E84" t="s">
        <v>13</v>
      </c>
      <c r="F84">
        <v>0</v>
      </c>
      <c r="H84" t="s">
        <v>25</v>
      </c>
      <c r="I84">
        <v>4850</v>
      </c>
      <c r="J84" t="s">
        <v>1341</v>
      </c>
      <c r="K84" t="s">
        <v>1452</v>
      </c>
      <c r="L84">
        <v>0</v>
      </c>
      <c r="M84" s="17">
        <f>(D84+F84+L84)/I84*100%</f>
        <v>2.0618556701030929E-4</v>
      </c>
      <c r="N84" s="18" t="str">
        <f t="shared" si="6"/>
        <v>2024-01-19</v>
      </c>
      <c r="O84" s="19">
        <f t="shared" si="7"/>
        <v>45310</v>
      </c>
      <c r="P84" s="17" t="str">
        <f t="shared" si="8"/>
        <v>17:42</v>
      </c>
      <c r="R84" s="12">
        <f t="shared" si="9"/>
        <v>4.9625902992776055E-4</v>
      </c>
    </row>
    <row r="85" spans="3:18" x14ac:dyDescent="0.25">
      <c r="C85" t="s">
        <v>1153</v>
      </c>
      <c r="D85">
        <v>0</v>
      </c>
      <c r="E85" t="s">
        <v>4454</v>
      </c>
      <c r="F85">
        <v>20</v>
      </c>
      <c r="H85" t="s">
        <v>26</v>
      </c>
      <c r="J85" t="s">
        <v>1342</v>
      </c>
      <c r="K85" t="s">
        <v>1453</v>
      </c>
      <c r="L85">
        <v>0</v>
      </c>
      <c r="M85" s="17">
        <f t="shared" si="5"/>
        <v>2.941176470588235E-4</v>
      </c>
      <c r="N85" s="18" t="str">
        <f t="shared" si="6"/>
        <v>2024-01-17</v>
      </c>
      <c r="O85" s="19">
        <f t="shared" si="7"/>
        <v>45308</v>
      </c>
      <c r="P85" s="17" t="str">
        <f t="shared" si="8"/>
        <v>10:09</v>
      </c>
      <c r="R85" s="12">
        <f t="shared" si="9"/>
        <v>4.9625902992776055E-4</v>
      </c>
    </row>
    <row r="86" spans="3:18" x14ac:dyDescent="0.25">
      <c r="C86" t="s">
        <v>1154</v>
      </c>
      <c r="D86">
        <v>3</v>
      </c>
      <c r="E86" t="s">
        <v>4454</v>
      </c>
      <c r="F86">
        <v>1</v>
      </c>
      <c r="G86" t="s">
        <v>1240</v>
      </c>
      <c r="H86" t="s">
        <v>26</v>
      </c>
      <c r="J86" t="s">
        <v>1343</v>
      </c>
      <c r="K86" t="s">
        <v>1454</v>
      </c>
      <c r="L86">
        <v>0</v>
      </c>
      <c r="M86" s="17">
        <f t="shared" si="5"/>
        <v>5.8823529411764708E-5</v>
      </c>
      <c r="N86" s="18" t="str">
        <f t="shared" si="6"/>
        <v>2024-01-15</v>
      </c>
      <c r="O86" s="19">
        <f t="shared" si="7"/>
        <v>45306</v>
      </c>
      <c r="P86" s="17" t="str">
        <f t="shared" si="8"/>
        <v>12:06</v>
      </c>
      <c r="R86" s="12">
        <f t="shared" si="9"/>
        <v>4.9625902992776055E-4</v>
      </c>
    </row>
    <row r="87" spans="3:18" x14ac:dyDescent="0.25">
      <c r="C87" t="s">
        <v>1155</v>
      </c>
      <c r="D87">
        <v>0</v>
      </c>
      <c r="E87" t="s">
        <v>4454</v>
      </c>
      <c r="F87">
        <v>3</v>
      </c>
      <c r="G87" t="s">
        <v>1241</v>
      </c>
      <c r="H87" t="s">
        <v>26</v>
      </c>
      <c r="J87" t="s">
        <v>1344</v>
      </c>
      <c r="K87" t="s">
        <v>1455</v>
      </c>
      <c r="L87">
        <v>0</v>
      </c>
      <c r="M87" s="17">
        <f t="shared" si="5"/>
        <v>4.4117647058823532E-5</v>
      </c>
      <c r="N87" s="18" t="str">
        <f t="shared" si="6"/>
        <v>2024-01-15</v>
      </c>
      <c r="O87" s="19">
        <f t="shared" si="7"/>
        <v>45306</v>
      </c>
      <c r="P87" s="17" t="str">
        <f t="shared" si="8"/>
        <v>09:43</v>
      </c>
      <c r="R87" s="12">
        <f t="shared" si="9"/>
        <v>4.9625902992776055E-4</v>
      </c>
    </row>
    <row r="88" spans="3:18" x14ac:dyDescent="0.25">
      <c r="C88" t="s">
        <v>1156</v>
      </c>
      <c r="D88">
        <v>0</v>
      </c>
      <c r="E88" t="s">
        <v>4454</v>
      </c>
      <c r="F88">
        <v>4</v>
      </c>
      <c r="G88" t="s">
        <v>1242</v>
      </c>
      <c r="H88" t="s">
        <v>4259</v>
      </c>
      <c r="J88" t="s">
        <v>1345</v>
      </c>
      <c r="K88" t="s">
        <v>1456</v>
      </c>
      <c r="L88">
        <v>1</v>
      </c>
      <c r="M88" s="17">
        <f t="shared" si="5"/>
        <v>7.3529411764705876E-5</v>
      </c>
      <c r="N88" s="18" t="str">
        <f t="shared" si="6"/>
        <v>2024-01-13</v>
      </c>
      <c r="O88" s="19">
        <f t="shared" si="7"/>
        <v>45304</v>
      </c>
      <c r="P88" s="17" t="str">
        <f t="shared" si="8"/>
        <v>13:00</v>
      </c>
      <c r="R88" s="12">
        <f t="shared" si="9"/>
        <v>4.9625902992776055E-4</v>
      </c>
    </row>
    <row r="89" spans="3:18" x14ac:dyDescent="0.25">
      <c r="C89" t="s">
        <v>1157</v>
      </c>
      <c r="D89">
        <v>0</v>
      </c>
      <c r="E89" t="s">
        <v>4454</v>
      </c>
      <c r="F89">
        <v>38</v>
      </c>
      <c r="G89" t="s">
        <v>1219</v>
      </c>
      <c r="H89" t="s">
        <v>26</v>
      </c>
      <c r="J89" t="s">
        <v>1346</v>
      </c>
      <c r="K89" t="s">
        <v>1457</v>
      </c>
      <c r="L89">
        <v>0</v>
      </c>
      <c r="M89" s="17">
        <f t="shared" si="5"/>
        <v>5.5882352941176471E-4</v>
      </c>
      <c r="N89" s="18" t="str">
        <f t="shared" si="6"/>
        <v>2024-01-11</v>
      </c>
      <c r="O89" s="19">
        <f t="shared" si="7"/>
        <v>45302</v>
      </c>
      <c r="P89" s="17" t="str">
        <f t="shared" si="8"/>
        <v>18:28</v>
      </c>
      <c r="R89" s="12">
        <f t="shared" si="9"/>
        <v>4.9625902992776055E-4</v>
      </c>
    </row>
    <row r="90" spans="3:18" x14ac:dyDescent="0.25">
      <c r="C90" t="s">
        <v>1158</v>
      </c>
      <c r="D90">
        <v>0</v>
      </c>
      <c r="E90" t="s">
        <v>4454</v>
      </c>
      <c r="F90">
        <v>10</v>
      </c>
      <c r="G90" t="s">
        <v>1243</v>
      </c>
      <c r="H90" t="s">
        <v>26</v>
      </c>
      <c r="J90" t="s">
        <v>1347</v>
      </c>
      <c r="K90" t="s">
        <v>1458</v>
      </c>
      <c r="L90">
        <v>0</v>
      </c>
      <c r="M90" s="17">
        <f t="shared" si="5"/>
        <v>1.4705882352941175E-4</v>
      </c>
      <c r="N90" s="18" t="str">
        <f t="shared" si="6"/>
        <v>2024-01-10</v>
      </c>
      <c r="O90" s="19">
        <f t="shared" si="7"/>
        <v>45301</v>
      </c>
      <c r="P90" s="17" t="str">
        <f t="shared" si="8"/>
        <v>11:31</v>
      </c>
      <c r="R90" s="12">
        <f t="shared" si="9"/>
        <v>4.9625902992776055E-4</v>
      </c>
    </row>
    <row r="91" spans="3:18" x14ac:dyDescent="0.25">
      <c r="C91" t="s">
        <v>1159</v>
      </c>
      <c r="D91">
        <v>0</v>
      </c>
      <c r="E91" t="s">
        <v>4454</v>
      </c>
      <c r="F91">
        <v>60</v>
      </c>
      <c r="G91" t="s">
        <v>1244</v>
      </c>
      <c r="H91" t="s">
        <v>26</v>
      </c>
      <c r="J91" t="s">
        <v>1348</v>
      </c>
      <c r="K91" t="s">
        <v>1459</v>
      </c>
      <c r="L91">
        <v>0</v>
      </c>
      <c r="M91" s="17">
        <f t="shared" si="5"/>
        <v>8.8235294117647062E-4</v>
      </c>
      <c r="N91" s="18" t="str">
        <f t="shared" si="6"/>
        <v>2024-01-09</v>
      </c>
      <c r="O91" s="19">
        <f t="shared" si="7"/>
        <v>45300</v>
      </c>
      <c r="P91" s="17" t="str">
        <f t="shared" si="8"/>
        <v>09:49</v>
      </c>
      <c r="R91" s="12">
        <f t="shared" si="9"/>
        <v>4.9625902992776055E-4</v>
      </c>
    </row>
    <row r="92" spans="3:18" x14ac:dyDescent="0.25">
      <c r="C92" t="s">
        <v>1160</v>
      </c>
      <c r="D92">
        <v>7</v>
      </c>
      <c r="E92" t="s">
        <v>4454</v>
      </c>
      <c r="F92">
        <v>9</v>
      </c>
      <c r="G92" t="s">
        <v>1240</v>
      </c>
      <c r="H92" t="s">
        <v>26</v>
      </c>
      <c r="J92" t="s">
        <v>1349</v>
      </c>
      <c r="K92" t="s">
        <v>1460</v>
      </c>
      <c r="L92">
        <v>0</v>
      </c>
      <c r="M92" s="17">
        <f t="shared" si="5"/>
        <v>2.3529411764705883E-4</v>
      </c>
      <c r="N92" s="18" t="str">
        <f t="shared" si="6"/>
        <v>2024-01-08</v>
      </c>
      <c r="O92" s="19">
        <f t="shared" si="7"/>
        <v>45299</v>
      </c>
      <c r="P92" s="17" t="str">
        <f t="shared" si="8"/>
        <v>11:03</v>
      </c>
      <c r="R92" s="12">
        <f t="shared" si="9"/>
        <v>4.9625902992776055E-4</v>
      </c>
    </row>
    <row r="93" spans="3:18" x14ac:dyDescent="0.25">
      <c r="C93" t="s">
        <v>1161</v>
      </c>
      <c r="D93">
        <v>0</v>
      </c>
      <c r="E93" t="s">
        <v>4454</v>
      </c>
      <c r="F93">
        <v>2</v>
      </c>
      <c r="G93" t="s">
        <v>1240</v>
      </c>
      <c r="H93" t="s">
        <v>26</v>
      </c>
      <c r="J93" t="s">
        <v>1350</v>
      </c>
      <c r="K93" t="s">
        <v>1461</v>
      </c>
      <c r="L93">
        <v>0</v>
      </c>
      <c r="M93" s="17">
        <f t="shared" si="5"/>
        <v>2.9411764705882354E-5</v>
      </c>
      <c r="N93" s="18" t="str">
        <f t="shared" si="6"/>
        <v>2024-01-08</v>
      </c>
      <c r="O93" s="19">
        <f t="shared" si="7"/>
        <v>45299</v>
      </c>
      <c r="P93" s="17" t="str">
        <f t="shared" si="8"/>
        <v>11:01</v>
      </c>
      <c r="R93" s="12">
        <f t="shared" si="9"/>
        <v>4.9625902992776055E-4</v>
      </c>
    </row>
    <row r="94" spans="3:18" x14ac:dyDescent="0.25">
      <c r="C94" t="s">
        <v>1162</v>
      </c>
      <c r="D94">
        <v>1</v>
      </c>
      <c r="E94" t="s">
        <v>4454</v>
      </c>
      <c r="F94">
        <v>55</v>
      </c>
      <c r="G94" t="s">
        <v>1245</v>
      </c>
      <c r="H94" t="s">
        <v>26</v>
      </c>
      <c r="J94" t="s">
        <v>1351</v>
      </c>
      <c r="K94" t="s">
        <v>1462</v>
      </c>
      <c r="L94">
        <v>1</v>
      </c>
      <c r="M94" s="17">
        <f t="shared" si="5"/>
        <v>8.3823529411764701E-4</v>
      </c>
      <c r="N94" s="18" t="str">
        <f t="shared" si="6"/>
        <v>2024-01-05</v>
      </c>
      <c r="O94" s="19">
        <f t="shared" si="7"/>
        <v>45296</v>
      </c>
      <c r="P94" s="17" t="str">
        <f t="shared" si="8"/>
        <v>11:50</v>
      </c>
      <c r="R94" s="12">
        <f t="shared" si="9"/>
        <v>4.9625902992776055E-4</v>
      </c>
    </row>
    <row r="95" spans="3:18" x14ac:dyDescent="0.25">
      <c r="C95" t="s">
        <v>1163</v>
      </c>
      <c r="D95">
        <v>8</v>
      </c>
      <c r="E95" t="s">
        <v>4454</v>
      </c>
      <c r="F95">
        <v>210</v>
      </c>
      <c r="G95" t="s">
        <v>1246</v>
      </c>
      <c r="H95" t="s">
        <v>26</v>
      </c>
      <c r="J95" t="s">
        <v>1352</v>
      </c>
      <c r="K95" t="s">
        <v>1463</v>
      </c>
      <c r="L95">
        <v>3</v>
      </c>
      <c r="M95" s="17">
        <f t="shared" si="5"/>
        <v>3.2499999999999999E-3</v>
      </c>
      <c r="N95" s="18" t="str">
        <f t="shared" si="6"/>
        <v>2024-01-04</v>
      </c>
      <c r="O95" s="19">
        <f t="shared" si="7"/>
        <v>45295</v>
      </c>
      <c r="P95" s="17" t="str">
        <f t="shared" si="8"/>
        <v>09:49</v>
      </c>
      <c r="R95" s="12">
        <f t="shared" si="9"/>
        <v>4.9625902992776055E-4</v>
      </c>
    </row>
    <row r="96" spans="3:18" x14ac:dyDescent="0.25">
      <c r="C96" t="s">
        <v>1164</v>
      </c>
      <c r="D96">
        <v>0</v>
      </c>
      <c r="E96" t="s">
        <v>4454</v>
      </c>
      <c r="F96">
        <v>26</v>
      </c>
      <c r="G96" t="s">
        <v>1247</v>
      </c>
      <c r="H96" t="s">
        <v>26</v>
      </c>
      <c r="J96" t="s">
        <v>1353</v>
      </c>
      <c r="K96" t="s">
        <v>1464</v>
      </c>
      <c r="L96">
        <v>0</v>
      </c>
      <c r="M96" s="17">
        <f t="shared" si="5"/>
        <v>3.8235294117647061E-4</v>
      </c>
      <c r="N96" s="18" t="str">
        <f t="shared" si="6"/>
        <v>2024-01-03</v>
      </c>
      <c r="O96" s="19">
        <f t="shared" si="7"/>
        <v>45294</v>
      </c>
      <c r="P96" s="17" t="str">
        <f t="shared" si="8"/>
        <v>14:01</v>
      </c>
      <c r="R96" s="12">
        <f t="shared" si="9"/>
        <v>4.9625902992776055E-4</v>
      </c>
    </row>
    <row r="97" spans="3:18" x14ac:dyDescent="0.25">
      <c r="C97" t="s">
        <v>1165</v>
      </c>
      <c r="D97">
        <v>0</v>
      </c>
      <c r="E97" t="s">
        <v>4454</v>
      </c>
      <c r="F97">
        <v>26</v>
      </c>
      <c r="H97" t="s">
        <v>26</v>
      </c>
      <c r="J97" t="s">
        <v>1354</v>
      </c>
      <c r="K97" t="s">
        <v>1465</v>
      </c>
      <c r="L97">
        <v>0</v>
      </c>
      <c r="M97" s="17">
        <f t="shared" si="5"/>
        <v>3.8235294117647061E-4</v>
      </c>
      <c r="N97" s="18" t="str">
        <f t="shared" si="6"/>
        <v>2023-12-31</v>
      </c>
      <c r="O97" s="19">
        <f t="shared" si="7"/>
        <v>45291</v>
      </c>
      <c r="P97" s="17" t="str">
        <f t="shared" si="8"/>
        <v>16:05</v>
      </c>
      <c r="R97" s="12">
        <f t="shared" si="9"/>
        <v>4.9625902992776055E-4</v>
      </c>
    </row>
    <row r="98" spans="3:18" x14ac:dyDescent="0.25">
      <c r="C98" t="s">
        <v>1166</v>
      </c>
      <c r="D98">
        <v>0</v>
      </c>
      <c r="E98" t="s">
        <v>4454</v>
      </c>
      <c r="F98">
        <v>0</v>
      </c>
      <c r="G98" t="s">
        <v>1248</v>
      </c>
      <c r="H98" t="s">
        <v>4259</v>
      </c>
      <c r="J98" t="s">
        <v>1355</v>
      </c>
      <c r="K98" t="s">
        <v>1466</v>
      </c>
      <c r="L98">
        <v>0</v>
      </c>
      <c r="M98" s="17">
        <f t="shared" si="5"/>
        <v>0</v>
      </c>
      <c r="N98" s="18" t="str">
        <f t="shared" si="6"/>
        <v>2023-12-29</v>
      </c>
      <c r="O98" s="19">
        <f t="shared" si="7"/>
        <v>45289</v>
      </c>
      <c r="P98" s="17" t="str">
        <f t="shared" si="8"/>
        <v>18:00</v>
      </c>
      <c r="R98" s="12">
        <f t="shared" si="9"/>
        <v>4.9625902992776055E-4</v>
      </c>
    </row>
    <row r="99" spans="3:18" x14ac:dyDescent="0.25">
      <c r="C99" t="s">
        <v>1167</v>
      </c>
      <c r="D99">
        <v>1</v>
      </c>
      <c r="E99" t="s">
        <v>4454</v>
      </c>
      <c r="F99">
        <v>13</v>
      </c>
      <c r="G99" t="s">
        <v>1249</v>
      </c>
      <c r="H99" t="s">
        <v>26</v>
      </c>
      <c r="J99" t="s">
        <v>1356</v>
      </c>
      <c r="K99" t="s">
        <v>1467</v>
      </c>
      <c r="L99">
        <v>0</v>
      </c>
      <c r="M99" s="17">
        <f t="shared" si="5"/>
        <v>2.0588235294117648E-4</v>
      </c>
      <c r="N99" s="18" t="str">
        <f t="shared" si="6"/>
        <v>2023-12-27</v>
      </c>
      <c r="O99" s="19">
        <f t="shared" si="7"/>
        <v>45287</v>
      </c>
      <c r="P99" s="17" t="str">
        <f t="shared" si="8"/>
        <v>09:53</v>
      </c>
      <c r="R99" s="12">
        <f t="shared" si="9"/>
        <v>4.9625902992776055E-4</v>
      </c>
    </row>
    <row r="100" spans="3:18" x14ac:dyDescent="0.25">
      <c r="C100" t="s">
        <v>1168</v>
      </c>
      <c r="D100">
        <v>0</v>
      </c>
      <c r="E100" t="s">
        <v>4454</v>
      </c>
      <c r="F100">
        <v>50</v>
      </c>
      <c r="H100" t="s">
        <v>26</v>
      </c>
      <c r="J100" t="s">
        <v>1357</v>
      </c>
      <c r="K100" t="s">
        <v>1468</v>
      </c>
      <c r="L100">
        <v>0</v>
      </c>
      <c r="M100" s="17">
        <f t="shared" si="5"/>
        <v>7.3529411764705881E-4</v>
      </c>
      <c r="N100" s="18" t="str">
        <f t="shared" si="6"/>
        <v>2023-12-23</v>
      </c>
      <c r="O100" s="19">
        <f t="shared" si="7"/>
        <v>45283</v>
      </c>
      <c r="P100" s="17" t="str">
        <f t="shared" si="8"/>
        <v>17:47</v>
      </c>
      <c r="R100" s="12">
        <f t="shared" si="9"/>
        <v>4.9625902992776055E-4</v>
      </c>
    </row>
    <row r="101" spans="3:18" x14ac:dyDescent="0.25">
      <c r="C101" t="s">
        <v>1169</v>
      </c>
      <c r="D101">
        <v>3</v>
      </c>
      <c r="E101" t="s">
        <v>4454</v>
      </c>
      <c r="F101">
        <v>71</v>
      </c>
      <c r="H101" t="s">
        <v>26</v>
      </c>
      <c r="J101" t="s">
        <v>1358</v>
      </c>
      <c r="K101" t="s">
        <v>1469</v>
      </c>
      <c r="L101">
        <v>3</v>
      </c>
      <c r="M101" s="17">
        <f t="shared" si="5"/>
        <v>1.1323529411764706E-3</v>
      </c>
      <c r="N101" s="18" t="str">
        <f t="shared" si="6"/>
        <v>2023-12-22</v>
      </c>
      <c r="O101" s="19">
        <f t="shared" si="7"/>
        <v>45282</v>
      </c>
      <c r="P101" s="17" t="str">
        <f t="shared" si="8"/>
        <v>08:32</v>
      </c>
      <c r="R101" s="12">
        <f t="shared" si="9"/>
        <v>4.9625902992776055E-4</v>
      </c>
    </row>
    <row r="102" spans="3:18" x14ac:dyDescent="0.25">
      <c r="C102" t="s">
        <v>1170</v>
      </c>
      <c r="D102">
        <v>0</v>
      </c>
      <c r="E102" t="s">
        <v>4454</v>
      </c>
      <c r="F102">
        <v>3</v>
      </c>
      <c r="G102" t="s">
        <v>1250</v>
      </c>
      <c r="H102" t="s">
        <v>4259</v>
      </c>
      <c r="J102" t="s">
        <v>1359</v>
      </c>
      <c r="K102" t="s">
        <v>1470</v>
      </c>
      <c r="L102">
        <v>0</v>
      </c>
      <c r="M102" s="17">
        <f t="shared" si="5"/>
        <v>4.4117647058823532E-5</v>
      </c>
      <c r="N102" s="18" t="str">
        <f t="shared" si="6"/>
        <v>2023-12-20</v>
      </c>
      <c r="O102" s="19">
        <f t="shared" si="7"/>
        <v>45280</v>
      </c>
      <c r="P102" s="17" t="str">
        <f t="shared" si="8"/>
        <v>15:46</v>
      </c>
      <c r="R102" s="12">
        <f t="shared" si="9"/>
        <v>4.9625902992776055E-4</v>
      </c>
    </row>
    <row r="103" spans="3:18" x14ac:dyDescent="0.25">
      <c r="C103" t="s">
        <v>1171</v>
      </c>
      <c r="D103">
        <v>7</v>
      </c>
      <c r="E103" t="s">
        <v>4454</v>
      </c>
      <c r="F103">
        <v>96</v>
      </c>
      <c r="G103" t="s">
        <v>1251</v>
      </c>
      <c r="H103" t="s">
        <v>26</v>
      </c>
      <c r="J103" t="s">
        <v>1360</v>
      </c>
      <c r="K103" t="s">
        <v>1471</v>
      </c>
      <c r="L103">
        <v>1</v>
      </c>
      <c r="M103" s="17">
        <f t="shared" si="5"/>
        <v>1.5294117647058824E-3</v>
      </c>
      <c r="N103" s="18" t="str">
        <f t="shared" si="6"/>
        <v>2023-12-18</v>
      </c>
      <c r="O103" s="19">
        <f t="shared" si="7"/>
        <v>45278</v>
      </c>
      <c r="P103" s="17" t="str">
        <f t="shared" si="8"/>
        <v>16:53</v>
      </c>
      <c r="R103" s="12">
        <f t="shared" si="9"/>
        <v>4.9625902992776055E-4</v>
      </c>
    </row>
    <row r="104" spans="3:18" x14ac:dyDescent="0.25">
      <c r="C104" t="s">
        <v>1172</v>
      </c>
      <c r="D104">
        <v>0</v>
      </c>
      <c r="E104" t="s">
        <v>4454</v>
      </c>
      <c r="F104">
        <v>31</v>
      </c>
      <c r="G104" t="s">
        <v>1250</v>
      </c>
      <c r="H104" t="s">
        <v>26</v>
      </c>
      <c r="J104" t="s">
        <v>1361</v>
      </c>
      <c r="K104" t="s">
        <v>1472</v>
      </c>
      <c r="L104">
        <v>0</v>
      </c>
      <c r="M104" s="17">
        <f t="shared" si="5"/>
        <v>4.5588235294117646E-4</v>
      </c>
      <c r="N104" s="18" t="str">
        <f t="shared" si="6"/>
        <v>2023-12-16</v>
      </c>
      <c r="O104" s="19">
        <f t="shared" si="7"/>
        <v>45276</v>
      </c>
      <c r="P104" s="17" t="str">
        <f t="shared" si="8"/>
        <v>08:49</v>
      </c>
      <c r="R104" s="12">
        <f t="shared" si="9"/>
        <v>4.9625902992776055E-4</v>
      </c>
    </row>
    <row r="105" spans="3:18" x14ac:dyDescent="0.25">
      <c r="C105" t="s">
        <v>1173</v>
      </c>
      <c r="D105">
        <v>7</v>
      </c>
      <c r="E105" t="s">
        <v>4454</v>
      </c>
      <c r="F105">
        <v>16</v>
      </c>
      <c r="H105" t="s">
        <v>26</v>
      </c>
      <c r="J105" t="s">
        <v>1362</v>
      </c>
      <c r="K105" t="s">
        <v>1473</v>
      </c>
      <c r="L105">
        <v>0</v>
      </c>
      <c r="M105" s="17">
        <f t="shared" si="5"/>
        <v>3.3823529411764706E-4</v>
      </c>
      <c r="N105" s="18" t="str">
        <f t="shared" si="6"/>
        <v>2023-12-14</v>
      </c>
      <c r="O105" s="19">
        <f t="shared" si="7"/>
        <v>45274</v>
      </c>
      <c r="P105" s="17" t="str">
        <f t="shared" si="8"/>
        <v>15:51</v>
      </c>
      <c r="R105" s="12">
        <f t="shared" si="9"/>
        <v>4.9625902992776055E-4</v>
      </c>
    </row>
    <row r="106" spans="3:18" x14ac:dyDescent="0.25">
      <c r="C106" t="s">
        <v>1174</v>
      </c>
      <c r="D106">
        <v>0</v>
      </c>
      <c r="E106" t="s">
        <v>4454</v>
      </c>
      <c r="F106">
        <v>25</v>
      </c>
      <c r="G106" t="s">
        <v>1252</v>
      </c>
      <c r="H106" t="s">
        <v>26</v>
      </c>
      <c r="J106" t="s">
        <v>1363</v>
      </c>
      <c r="K106" t="s">
        <v>1474</v>
      </c>
      <c r="L106">
        <v>1</v>
      </c>
      <c r="M106" s="17">
        <f t="shared" si="5"/>
        <v>3.8235294117647061E-4</v>
      </c>
      <c r="N106" s="18" t="str">
        <f t="shared" si="6"/>
        <v>2023-12-13</v>
      </c>
      <c r="O106" s="19">
        <f t="shared" si="7"/>
        <v>45273</v>
      </c>
      <c r="P106" s="17" t="str">
        <f t="shared" si="8"/>
        <v>15:37</v>
      </c>
      <c r="R106" s="12">
        <f t="shared" si="9"/>
        <v>4.9625902992776055E-4</v>
      </c>
    </row>
    <row r="107" spans="3:18" x14ac:dyDescent="0.25">
      <c r="C107" t="s">
        <v>1175</v>
      </c>
      <c r="D107">
        <v>0</v>
      </c>
      <c r="E107" t="s">
        <v>4454</v>
      </c>
      <c r="F107">
        <v>0</v>
      </c>
      <c r="G107" t="s">
        <v>1253</v>
      </c>
      <c r="H107" t="s">
        <v>26</v>
      </c>
      <c r="J107" t="s">
        <v>1364</v>
      </c>
      <c r="K107" t="s">
        <v>1475</v>
      </c>
      <c r="L107">
        <v>0</v>
      </c>
      <c r="M107" s="17">
        <f t="shared" si="5"/>
        <v>0</v>
      </c>
      <c r="N107" s="18" t="str">
        <f t="shared" si="6"/>
        <v>2023-12-11</v>
      </c>
      <c r="O107" s="19">
        <f t="shared" si="7"/>
        <v>45271</v>
      </c>
      <c r="P107" s="17" t="str">
        <f t="shared" si="8"/>
        <v>09:03</v>
      </c>
      <c r="R107" s="12">
        <f t="shared" si="9"/>
        <v>4.9625902992776055E-4</v>
      </c>
    </row>
    <row r="108" spans="3:18" x14ac:dyDescent="0.25">
      <c r="C108" t="s">
        <v>1176</v>
      </c>
      <c r="D108">
        <v>0</v>
      </c>
      <c r="E108" t="s">
        <v>4454</v>
      </c>
      <c r="F108">
        <v>3</v>
      </c>
      <c r="G108" t="s">
        <v>1253</v>
      </c>
      <c r="H108" t="s">
        <v>26</v>
      </c>
      <c r="J108" t="s">
        <v>1365</v>
      </c>
      <c r="K108" t="s">
        <v>1476</v>
      </c>
      <c r="L108">
        <v>0</v>
      </c>
      <c r="M108" s="17">
        <f t="shared" si="5"/>
        <v>4.4117647058823532E-5</v>
      </c>
      <c r="N108" s="18" t="str">
        <f t="shared" si="6"/>
        <v>2023-12-11</v>
      </c>
      <c r="O108" s="19">
        <f t="shared" si="7"/>
        <v>45271</v>
      </c>
      <c r="P108" s="17" t="str">
        <f t="shared" si="8"/>
        <v>09:02</v>
      </c>
      <c r="R108" s="12">
        <f t="shared" si="9"/>
        <v>4.9625902992776055E-4</v>
      </c>
    </row>
    <row r="109" spans="3:18" x14ac:dyDescent="0.25">
      <c r="C109" t="s">
        <v>1177</v>
      </c>
      <c r="D109">
        <v>0</v>
      </c>
      <c r="E109" t="s">
        <v>4454</v>
      </c>
      <c r="F109">
        <v>9</v>
      </c>
      <c r="G109" t="s">
        <v>1254</v>
      </c>
      <c r="H109" t="s">
        <v>26</v>
      </c>
      <c r="J109" t="s">
        <v>1366</v>
      </c>
      <c r="K109" t="s">
        <v>1477</v>
      </c>
      <c r="L109">
        <v>0</v>
      </c>
      <c r="M109" s="17">
        <f t="shared" si="5"/>
        <v>1.3235294117647058E-4</v>
      </c>
      <c r="N109" s="18" t="str">
        <f t="shared" si="6"/>
        <v>2023-12-10</v>
      </c>
      <c r="O109" s="19">
        <f t="shared" si="7"/>
        <v>45270</v>
      </c>
      <c r="P109" s="17" t="str">
        <f t="shared" si="8"/>
        <v>19:30</v>
      </c>
      <c r="R109" s="12">
        <f t="shared" si="9"/>
        <v>4.9625902992776055E-4</v>
      </c>
    </row>
    <row r="110" spans="3:18" x14ac:dyDescent="0.25">
      <c r="C110" s="8" t="s">
        <v>1178</v>
      </c>
      <c r="D110">
        <v>0</v>
      </c>
      <c r="E110" t="s">
        <v>4454</v>
      </c>
      <c r="F110">
        <v>0</v>
      </c>
      <c r="G110" t="s">
        <v>1255</v>
      </c>
      <c r="H110" t="s">
        <v>26</v>
      </c>
      <c r="J110" t="s">
        <v>1367</v>
      </c>
      <c r="K110" t="s">
        <v>1478</v>
      </c>
      <c r="L110">
        <v>0</v>
      </c>
      <c r="M110" s="17">
        <f t="shared" si="5"/>
        <v>0</v>
      </c>
      <c r="N110" s="18" t="str">
        <f t="shared" si="6"/>
        <v>2023-12-08</v>
      </c>
      <c r="O110" s="19">
        <f t="shared" si="7"/>
        <v>45268</v>
      </c>
      <c r="P110" s="17" t="str">
        <f t="shared" si="8"/>
        <v>12:37</v>
      </c>
      <c r="R110" s="12">
        <f t="shared" si="9"/>
        <v>4.9625902992776055E-4</v>
      </c>
    </row>
    <row r="111" spans="3:18" x14ac:dyDescent="0.25">
      <c r="C111" t="s">
        <v>1179</v>
      </c>
      <c r="D111">
        <v>0</v>
      </c>
      <c r="E111" t="s">
        <v>4454</v>
      </c>
      <c r="F111">
        <v>10</v>
      </c>
      <c r="G111" t="s">
        <v>1256</v>
      </c>
      <c r="H111" t="s">
        <v>26</v>
      </c>
      <c r="J111" t="s">
        <v>1368</v>
      </c>
      <c r="K111" t="s">
        <v>1479</v>
      </c>
      <c r="L111">
        <v>0</v>
      </c>
      <c r="M111" s="17">
        <f t="shared" si="5"/>
        <v>1.4705882352941175E-4</v>
      </c>
      <c r="N111" s="18" t="str">
        <f t="shared" si="6"/>
        <v>2023-12-06</v>
      </c>
      <c r="O111" s="19">
        <f t="shared" si="7"/>
        <v>45266</v>
      </c>
      <c r="P111" s="17" t="str">
        <f t="shared" si="8"/>
        <v>18:29</v>
      </c>
      <c r="R111" s="12">
        <f t="shared" si="9"/>
        <v>4.9625902992776055E-4</v>
      </c>
    </row>
    <row r="112" spans="3:18" x14ac:dyDescent="0.25">
      <c r="C112" t="s">
        <v>1180</v>
      </c>
      <c r="D112">
        <v>0</v>
      </c>
      <c r="E112" t="s">
        <v>4454</v>
      </c>
      <c r="F112">
        <v>2</v>
      </c>
      <c r="G112" t="s">
        <v>1255</v>
      </c>
      <c r="H112" t="s">
        <v>26</v>
      </c>
      <c r="J112" t="s">
        <v>1369</v>
      </c>
      <c r="K112" t="s">
        <v>1480</v>
      </c>
      <c r="L112">
        <v>0</v>
      </c>
      <c r="M112" s="17">
        <f t="shared" si="5"/>
        <v>2.9411764705882354E-5</v>
      </c>
      <c r="N112" s="18" t="str">
        <f t="shared" si="6"/>
        <v>2023-12-06</v>
      </c>
      <c r="O112" s="19">
        <f t="shared" si="7"/>
        <v>45266</v>
      </c>
      <c r="P112" s="17" t="str">
        <f t="shared" si="8"/>
        <v>18:07</v>
      </c>
      <c r="R112" s="12">
        <f t="shared" si="9"/>
        <v>4.9625902992776055E-4</v>
      </c>
    </row>
    <row r="113" spans="3:18" x14ac:dyDescent="0.25">
      <c r="C113" t="s">
        <v>1181</v>
      </c>
      <c r="D113">
        <v>0</v>
      </c>
      <c r="E113" t="s">
        <v>4454</v>
      </c>
      <c r="F113">
        <v>2</v>
      </c>
      <c r="G113" t="s">
        <v>1257</v>
      </c>
      <c r="H113" t="s">
        <v>4259</v>
      </c>
      <c r="J113" t="s">
        <v>1370</v>
      </c>
      <c r="K113" t="s">
        <v>1481</v>
      </c>
      <c r="L113">
        <v>0</v>
      </c>
      <c r="M113" s="17">
        <f t="shared" si="5"/>
        <v>2.9411764705882354E-5</v>
      </c>
      <c r="N113" s="18" t="str">
        <f t="shared" si="6"/>
        <v>2023-12-05</v>
      </c>
      <c r="O113" s="19">
        <f t="shared" si="7"/>
        <v>45265</v>
      </c>
      <c r="P113" s="17" t="str">
        <f t="shared" si="8"/>
        <v>10:28</v>
      </c>
      <c r="R113" s="12">
        <f t="shared" si="9"/>
        <v>4.9625902992776055E-4</v>
      </c>
    </row>
    <row r="114" spans="3:18" x14ac:dyDescent="0.25">
      <c r="C114" t="s">
        <v>1182</v>
      </c>
      <c r="D114">
        <v>0</v>
      </c>
      <c r="E114" t="s">
        <v>4454</v>
      </c>
      <c r="F114">
        <v>38</v>
      </c>
      <c r="H114" t="s">
        <v>26</v>
      </c>
      <c r="J114" t="s">
        <v>1371</v>
      </c>
      <c r="K114" t="s">
        <v>1482</v>
      </c>
      <c r="L114">
        <v>0</v>
      </c>
      <c r="M114" s="17">
        <f t="shared" si="5"/>
        <v>5.5882352941176471E-4</v>
      </c>
      <c r="N114" s="18" t="str">
        <f t="shared" si="6"/>
        <v>2023-12-03</v>
      </c>
      <c r="O114" s="19">
        <f t="shared" si="7"/>
        <v>45263</v>
      </c>
      <c r="P114" s="17" t="str">
        <f t="shared" si="8"/>
        <v>18:18</v>
      </c>
      <c r="R114" s="12">
        <f t="shared" si="9"/>
        <v>4.9625902992776055E-4</v>
      </c>
    </row>
    <row r="115" spans="3:18" x14ac:dyDescent="0.25">
      <c r="C115" t="s">
        <v>1183</v>
      </c>
      <c r="D115">
        <v>1</v>
      </c>
      <c r="E115" t="s">
        <v>4454</v>
      </c>
      <c r="F115">
        <v>3</v>
      </c>
      <c r="G115" t="s">
        <v>1258</v>
      </c>
      <c r="H115" t="s">
        <v>26</v>
      </c>
      <c r="J115" t="s">
        <v>1372</v>
      </c>
      <c r="K115" t="s">
        <v>1483</v>
      </c>
      <c r="L115">
        <v>0</v>
      </c>
      <c r="M115" s="17">
        <f t="shared" si="5"/>
        <v>5.8823529411764708E-5</v>
      </c>
      <c r="N115" s="18" t="str">
        <f t="shared" si="6"/>
        <v>2023-12-01</v>
      </c>
      <c r="O115" s="19">
        <f t="shared" si="7"/>
        <v>45261</v>
      </c>
      <c r="P115" s="17" t="str">
        <f t="shared" si="8"/>
        <v>14:10</v>
      </c>
      <c r="R115" s="12">
        <f t="shared" si="9"/>
        <v>4.9625902992776055E-4</v>
      </c>
    </row>
  </sheetData>
  <autoFilter ref="A1:S115" xr:uid="{00000000-0009-0000-0000-000003000000}"/>
  <mergeCells count="4">
    <mergeCell ref="S8:U8"/>
    <mergeCell ref="S17:U17"/>
    <mergeCell ref="S23:U23"/>
    <mergeCell ref="S30:U30"/>
  </mergeCells>
  <hyperlinks>
    <hyperlink ref="G4" r:id="rId1" xr:uid="{00000000-0004-0000-0300-000000000000}"/>
    <hyperlink ref="C110"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X115"/>
  <sheetViews>
    <sheetView topLeftCell="J1" workbookViewId="0">
      <selection activeCell="N43" sqref="N43"/>
    </sheetView>
  </sheetViews>
  <sheetFormatPr defaultColWidth="9" defaultRowHeight="15" x14ac:dyDescent="0.25"/>
  <cols>
    <col min="3" max="3" width="30.85546875"/>
    <col min="7" max="7" width="9.140625"/>
    <col min="9" max="9" width="11" customWidth="1"/>
    <col min="10" max="10" width="23.5703125" bestFit="1" customWidth="1"/>
    <col min="11" max="11" width="40.140625" customWidth="1"/>
    <col min="13" max="13" width="8.5703125" customWidth="1"/>
    <col min="14" max="14" width="11.140625" bestFit="1" customWidth="1"/>
    <col min="15" max="15" width="10.7109375" bestFit="1" customWidth="1"/>
    <col min="16" max="18" width="8.5703125" customWidth="1"/>
    <col min="19" max="19" width="13.5703125" customWidth="1"/>
    <col min="20" max="20" width="10.5703125" customWidth="1"/>
    <col min="21" max="21" width="32.28515625" bestFit="1" customWidth="1"/>
    <col min="22" max="23" width="8.5703125" customWidth="1"/>
  </cols>
  <sheetData>
    <row r="1" spans="1:24" x14ac:dyDescent="0.25">
      <c r="A1" t="s">
        <v>1054</v>
      </c>
      <c r="B1" t="s">
        <v>418</v>
      </c>
      <c r="C1" t="s">
        <v>663</v>
      </c>
      <c r="D1" t="s">
        <v>10</v>
      </c>
      <c r="E1" t="s">
        <v>11</v>
      </c>
      <c r="F1" t="s">
        <v>14</v>
      </c>
      <c r="G1" t="s">
        <v>16</v>
      </c>
      <c r="H1" t="s">
        <v>24</v>
      </c>
      <c r="I1" t="s">
        <v>27</v>
      </c>
      <c r="J1" t="s">
        <v>28</v>
      </c>
      <c r="K1" t="s">
        <v>220</v>
      </c>
      <c r="L1" t="s">
        <v>411</v>
      </c>
      <c r="M1" s="13" t="s">
        <v>4260</v>
      </c>
      <c r="N1" s="14" t="s">
        <v>4262</v>
      </c>
      <c r="O1" s="14" t="s">
        <v>4263</v>
      </c>
      <c r="P1" s="13" t="s">
        <v>4261</v>
      </c>
      <c r="Q1" s="13" t="s">
        <v>412</v>
      </c>
      <c r="R1" s="13" t="s">
        <v>413</v>
      </c>
      <c r="S1" s="13" t="s">
        <v>414</v>
      </c>
      <c r="T1" s="13" t="s">
        <v>415</v>
      </c>
      <c r="U1" s="13" t="s">
        <v>416</v>
      </c>
      <c r="V1" s="13" t="s">
        <v>417</v>
      </c>
      <c r="W1" s="13" t="s">
        <v>15</v>
      </c>
      <c r="X1" t="s">
        <v>4496</v>
      </c>
    </row>
    <row r="2" spans="1:24" x14ac:dyDescent="0.25">
      <c r="C2" s="8" t="s">
        <v>1487</v>
      </c>
      <c r="F2">
        <v>0</v>
      </c>
      <c r="G2" t="s">
        <v>1671</v>
      </c>
      <c r="H2" t="s">
        <v>26</v>
      </c>
      <c r="J2" t="s">
        <v>1579</v>
      </c>
      <c r="K2" t="s">
        <v>1715</v>
      </c>
      <c r="L2">
        <v>0</v>
      </c>
      <c r="M2" s="17">
        <f>(D2+F2+L2)/$T$2*100%</f>
        <v>0</v>
      </c>
      <c r="N2" s="18" t="str">
        <f>LEFT(J2,10)</f>
        <v>2024-06-10</v>
      </c>
      <c r="O2" s="19">
        <f>DATE(LEFT(N2,4),MID(N2,6,2),RIGHT(N2,2))</f>
        <v>45453</v>
      </c>
      <c r="P2" s="17" t="str">
        <f>MID(J2,12,5)</f>
        <v>19:58</v>
      </c>
      <c r="Q2" s="13">
        <f>SUM(D:D)+SUM(L:L)+SUM(F:F)</f>
        <v>7224</v>
      </c>
      <c r="R2" s="12">
        <f>((Q2/T2)*100%)/T9</f>
        <v>4.8470209339774559E-4</v>
      </c>
      <c r="S2" s="12">
        <f>((SUMIF(E:E,"true",D:D)+SUMIF(E:E,"true",F:F)+SUMIF(E:E,"true",L:L))/T2)*100%</f>
        <v>4.7530864197530866E-4</v>
      </c>
      <c r="T2" s="24">
        <v>162000</v>
      </c>
      <c r="U2" s="16">
        <f>SUM(D:D)/Q2</f>
        <v>0.14078073089700996</v>
      </c>
      <c r="V2" s="16">
        <f>SUM(L:L)/Q2</f>
        <v>1.0243632336655593E-2</v>
      </c>
      <c r="W2" s="16">
        <f>SUM(F:F)/Q2</f>
        <v>0.84897563676633447</v>
      </c>
      <c r="X2">
        <v>0</v>
      </c>
    </row>
    <row r="3" spans="1:24" x14ac:dyDescent="0.25">
      <c r="C3" t="s">
        <v>1488</v>
      </c>
      <c r="D3">
        <v>11</v>
      </c>
      <c r="F3">
        <v>5</v>
      </c>
      <c r="G3" t="s">
        <v>1672</v>
      </c>
      <c r="H3" t="s">
        <v>26</v>
      </c>
      <c r="J3" t="s">
        <v>1580</v>
      </c>
      <c r="K3" t="s">
        <v>1716</v>
      </c>
      <c r="L3">
        <v>0</v>
      </c>
      <c r="M3" s="17">
        <f t="shared" ref="M3:M66" si="0">(D3+F3+L3)/$T$2*100%</f>
        <v>9.8765432098765426E-5</v>
      </c>
      <c r="N3" s="18" t="str">
        <f t="shared" ref="N3:N66" si="1">LEFT(J3,10)</f>
        <v>2024-06-07</v>
      </c>
      <c r="O3" s="19">
        <f t="shared" ref="O3:O66" si="2">DATE(LEFT(N3,4),MID(N3,6,2),RIGHT(N3,2))</f>
        <v>45450</v>
      </c>
      <c r="P3" s="17" t="str">
        <f t="shared" ref="P3:P66" si="3">MID(J3,12,5)</f>
        <v>19:15</v>
      </c>
      <c r="Q3" s="13"/>
      <c r="R3" s="13"/>
      <c r="S3" s="20"/>
      <c r="T3" s="13"/>
      <c r="U3" s="13"/>
      <c r="V3" s="13"/>
      <c r="W3" s="13"/>
      <c r="X3" t="s">
        <v>4497</v>
      </c>
    </row>
    <row r="4" spans="1:24" x14ac:dyDescent="0.25">
      <c r="C4" t="s">
        <v>1489</v>
      </c>
      <c r="F4">
        <v>8</v>
      </c>
      <c r="G4" t="s">
        <v>1673</v>
      </c>
      <c r="H4" t="s">
        <v>26</v>
      </c>
      <c r="J4" t="s">
        <v>1581</v>
      </c>
      <c r="K4" t="s">
        <v>1717</v>
      </c>
      <c r="L4">
        <v>0</v>
      </c>
      <c r="M4" s="17">
        <f t="shared" si="0"/>
        <v>4.9382716049382713E-5</v>
      </c>
      <c r="N4" s="18" t="str">
        <f t="shared" si="1"/>
        <v>2024-06-05</v>
      </c>
      <c r="O4" s="19">
        <f t="shared" si="2"/>
        <v>45448</v>
      </c>
      <c r="P4" s="17" t="str">
        <f t="shared" si="3"/>
        <v>17:43</v>
      </c>
    </row>
    <row r="5" spans="1:24" x14ac:dyDescent="0.25">
      <c r="C5" t="s">
        <v>1490</v>
      </c>
      <c r="F5">
        <v>12</v>
      </c>
      <c r="G5" t="s">
        <v>1674</v>
      </c>
      <c r="H5" t="s">
        <v>26</v>
      </c>
      <c r="J5" t="s">
        <v>1582</v>
      </c>
      <c r="K5" t="s">
        <v>1718</v>
      </c>
      <c r="L5">
        <v>0</v>
      </c>
      <c r="M5" s="17">
        <f t="shared" si="0"/>
        <v>7.4074074074074073E-5</v>
      </c>
      <c r="N5" s="18" t="str">
        <f t="shared" si="1"/>
        <v>2024-06-03</v>
      </c>
      <c r="O5" s="19">
        <f t="shared" si="2"/>
        <v>45446</v>
      </c>
      <c r="P5" s="17" t="str">
        <f t="shared" si="3"/>
        <v>15:36</v>
      </c>
    </row>
    <row r="6" spans="1:24" x14ac:dyDescent="0.25">
      <c r="B6" t="s">
        <v>1484</v>
      </c>
      <c r="C6" t="s">
        <v>1491</v>
      </c>
      <c r="D6">
        <v>5</v>
      </c>
      <c r="E6" t="s">
        <v>13</v>
      </c>
      <c r="F6">
        <v>18</v>
      </c>
      <c r="G6" t="s">
        <v>1675</v>
      </c>
      <c r="H6" t="s">
        <v>25</v>
      </c>
      <c r="I6">
        <v>1160</v>
      </c>
      <c r="J6" t="s">
        <v>1583</v>
      </c>
      <c r="K6" t="s">
        <v>1719</v>
      </c>
      <c r="L6">
        <v>0</v>
      </c>
      <c r="M6" s="17">
        <f>(D6+F6+L6)/I6*100%</f>
        <v>1.9827586206896553E-2</v>
      </c>
      <c r="N6" s="18" t="str">
        <f t="shared" si="1"/>
        <v>2024-05-30</v>
      </c>
      <c r="O6" s="19">
        <f t="shared" si="2"/>
        <v>45442</v>
      </c>
      <c r="P6" s="17" t="str">
        <f t="shared" si="3"/>
        <v>07:35</v>
      </c>
    </row>
    <row r="7" spans="1:24" ht="15.75" thickBot="1" x14ac:dyDescent="0.3">
      <c r="C7" t="s">
        <v>1492</v>
      </c>
      <c r="D7">
        <v>3</v>
      </c>
      <c r="F7">
        <v>3</v>
      </c>
      <c r="G7" t="s">
        <v>1674</v>
      </c>
      <c r="H7" t="s">
        <v>26</v>
      </c>
      <c r="J7" t="s">
        <v>1584</v>
      </c>
      <c r="K7" t="s">
        <v>1720</v>
      </c>
      <c r="L7">
        <v>0</v>
      </c>
      <c r="M7" s="17">
        <f t="shared" si="0"/>
        <v>3.7037037037037037E-5</v>
      </c>
      <c r="N7" s="18" t="str">
        <f t="shared" si="1"/>
        <v>2024-05-27</v>
      </c>
      <c r="O7" s="19">
        <f t="shared" si="2"/>
        <v>45439</v>
      </c>
      <c r="P7" s="17" t="str">
        <f t="shared" si="3"/>
        <v>18:53</v>
      </c>
      <c r="S7" t="s">
        <v>4482</v>
      </c>
    </row>
    <row r="8" spans="1:24" x14ac:dyDescent="0.25">
      <c r="C8" t="s">
        <v>1493</v>
      </c>
      <c r="D8">
        <v>11</v>
      </c>
      <c r="F8">
        <v>13</v>
      </c>
      <c r="H8" t="s">
        <v>26</v>
      </c>
      <c r="J8" t="s">
        <v>1585</v>
      </c>
      <c r="K8" t="s">
        <v>1721</v>
      </c>
      <c r="L8">
        <v>0</v>
      </c>
      <c r="M8" s="17">
        <f t="shared" si="0"/>
        <v>1.4814814814814815E-4</v>
      </c>
      <c r="N8" s="18" t="str">
        <f t="shared" si="1"/>
        <v>2024-05-24</v>
      </c>
      <c r="O8" s="19">
        <f t="shared" si="2"/>
        <v>45436</v>
      </c>
      <c r="P8" s="17" t="str">
        <f t="shared" si="3"/>
        <v>11:54</v>
      </c>
      <c r="S8" s="89" t="s">
        <v>4456</v>
      </c>
      <c r="T8" s="90"/>
      <c r="U8" s="91"/>
    </row>
    <row r="9" spans="1:24" x14ac:dyDescent="0.25">
      <c r="C9" t="s">
        <v>1494</v>
      </c>
      <c r="D9">
        <v>4</v>
      </c>
      <c r="F9">
        <v>3</v>
      </c>
      <c r="G9" t="s">
        <v>1676</v>
      </c>
      <c r="H9" t="s">
        <v>26</v>
      </c>
      <c r="J9" t="s">
        <v>1586</v>
      </c>
      <c r="K9" t="s">
        <v>1722</v>
      </c>
      <c r="L9">
        <v>0</v>
      </c>
      <c r="M9" s="17">
        <f t="shared" si="0"/>
        <v>4.3209876543209875E-5</v>
      </c>
      <c r="N9" s="18" t="str">
        <f t="shared" si="1"/>
        <v>2024-05-22</v>
      </c>
      <c r="O9" s="19">
        <f t="shared" si="2"/>
        <v>45434</v>
      </c>
      <c r="P9" s="17" t="str">
        <f t="shared" si="3"/>
        <v>13:50</v>
      </c>
      <c r="S9" s="54" t="s">
        <v>4458</v>
      </c>
      <c r="T9" s="29">
        <f>COUNTA(C:C)-1</f>
        <v>92</v>
      </c>
      <c r="U9" s="55" t="s">
        <v>4462</v>
      </c>
    </row>
    <row r="10" spans="1:24" x14ac:dyDescent="0.25">
      <c r="C10" t="s">
        <v>1495</v>
      </c>
      <c r="D10">
        <v>22</v>
      </c>
      <c r="F10">
        <v>669</v>
      </c>
      <c r="G10" t="s">
        <v>1672</v>
      </c>
      <c r="H10" t="s">
        <v>26</v>
      </c>
      <c r="J10" t="s">
        <v>1587</v>
      </c>
      <c r="K10" t="s">
        <v>1723</v>
      </c>
      <c r="L10">
        <v>9</v>
      </c>
      <c r="M10" s="17">
        <f t="shared" si="0"/>
        <v>4.3209876543209872E-3</v>
      </c>
      <c r="N10" s="18" t="str">
        <f t="shared" si="1"/>
        <v>2024-05-19</v>
      </c>
      <c r="O10" s="19">
        <f t="shared" si="2"/>
        <v>45431</v>
      </c>
      <c r="P10" s="17" t="str">
        <f t="shared" si="3"/>
        <v>07:51</v>
      </c>
      <c r="S10" s="54" t="s">
        <v>4457</v>
      </c>
      <c r="T10" s="29">
        <f>SUM(F:F)</f>
        <v>6133</v>
      </c>
      <c r="U10" s="55">
        <f>T10/T9</f>
        <v>66.663043478260875</v>
      </c>
    </row>
    <row r="11" spans="1:24" x14ac:dyDescent="0.25">
      <c r="C11" t="s">
        <v>1496</v>
      </c>
      <c r="D11">
        <v>3</v>
      </c>
      <c r="F11">
        <v>8</v>
      </c>
      <c r="G11" t="s">
        <v>1674</v>
      </c>
      <c r="H11" t="s">
        <v>26</v>
      </c>
      <c r="J11" t="s">
        <v>1588</v>
      </c>
      <c r="K11" t="s">
        <v>1724</v>
      </c>
      <c r="L11">
        <v>0</v>
      </c>
      <c r="M11" s="17">
        <f t="shared" si="0"/>
        <v>6.7901234567901235E-5</v>
      </c>
      <c r="N11" s="18" t="str">
        <f t="shared" si="1"/>
        <v>2024-05-17</v>
      </c>
      <c r="O11" s="19">
        <f t="shared" si="2"/>
        <v>45429</v>
      </c>
      <c r="P11" s="17" t="str">
        <f t="shared" si="3"/>
        <v>16:48</v>
      </c>
      <c r="S11" s="54" t="s">
        <v>4459</v>
      </c>
      <c r="T11" s="29">
        <f>SUM(D:D)</f>
        <v>1017</v>
      </c>
      <c r="U11" s="55">
        <f>T11/T9</f>
        <v>11.054347826086957</v>
      </c>
    </row>
    <row r="12" spans="1:24" x14ac:dyDescent="0.25">
      <c r="C12" t="s">
        <v>1497</v>
      </c>
      <c r="D12">
        <v>22</v>
      </c>
      <c r="F12">
        <v>170</v>
      </c>
      <c r="H12" t="s">
        <v>26</v>
      </c>
      <c r="J12" t="s">
        <v>1589</v>
      </c>
      <c r="K12" t="s">
        <v>1725</v>
      </c>
      <c r="L12">
        <v>2</v>
      </c>
      <c r="M12" s="17">
        <f t="shared" si="0"/>
        <v>1.1975308641975308E-3</v>
      </c>
      <c r="N12" s="18" t="str">
        <f t="shared" si="1"/>
        <v>2024-05-15</v>
      </c>
      <c r="O12" s="19">
        <f t="shared" si="2"/>
        <v>45427</v>
      </c>
      <c r="P12" s="17" t="str">
        <f t="shared" si="3"/>
        <v>21:20</v>
      </c>
      <c r="S12" s="54" t="s">
        <v>417</v>
      </c>
      <c r="T12" s="29">
        <f>SUM(L:L)</f>
        <v>74</v>
      </c>
      <c r="U12" s="55">
        <f>T12/T9</f>
        <v>0.80434782608695654</v>
      </c>
    </row>
    <row r="13" spans="1:24" x14ac:dyDescent="0.25">
      <c r="C13" t="s">
        <v>1498</v>
      </c>
      <c r="F13">
        <v>3</v>
      </c>
      <c r="G13" t="s">
        <v>1677</v>
      </c>
      <c r="H13" t="s">
        <v>4259</v>
      </c>
      <c r="J13" t="s">
        <v>1590</v>
      </c>
      <c r="K13" t="s">
        <v>1726</v>
      </c>
      <c r="L13">
        <v>0</v>
      </c>
      <c r="M13" s="17">
        <f t="shared" si="0"/>
        <v>1.8518518518518518E-5</v>
      </c>
      <c r="N13" s="18" t="str">
        <f t="shared" si="1"/>
        <v>2024-05-12</v>
      </c>
      <c r="O13" s="19">
        <f t="shared" si="2"/>
        <v>45424</v>
      </c>
      <c r="P13" s="17" t="str">
        <f t="shared" si="3"/>
        <v>09:35</v>
      </c>
      <c r="S13" s="54" t="s">
        <v>25</v>
      </c>
      <c r="T13" s="29">
        <f>COUNTIF(H:H,"Video")</f>
        <v>3</v>
      </c>
      <c r="U13" s="55"/>
    </row>
    <row r="14" spans="1:24" x14ac:dyDescent="0.25">
      <c r="C14" t="s">
        <v>1499</v>
      </c>
      <c r="D14">
        <v>29</v>
      </c>
      <c r="F14">
        <v>25</v>
      </c>
      <c r="H14" t="s">
        <v>26</v>
      </c>
      <c r="J14" t="s">
        <v>1591</v>
      </c>
      <c r="K14" t="s">
        <v>1727</v>
      </c>
      <c r="L14">
        <v>0</v>
      </c>
      <c r="M14" s="17">
        <f t="shared" si="0"/>
        <v>3.3333333333333332E-4</v>
      </c>
      <c r="N14" s="18" t="str">
        <f t="shared" si="1"/>
        <v>2024-05-09</v>
      </c>
      <c r="O14" s="19">
        <f t="shared" si="2"/>
        <v>45421</v>
      </c>
      <c r="P14" s="17" t="str">
        <f t="shared" si="3"/>
        <v>12:46</v>
      </c>
      <c r="S14" s="54" t="s">
        <v>4460</v>
      </c>
      <c r="T14" s="29">
        <f>COUNTIF(H:H,"Photo")</f>
        <v>84</v>
      </c>
      <c r="U14" s="55"/>
    </row>
    <row r="15" spans="1:24" x14ac:dyDescent="0.25">
      <c r="C15" t="s">
        <v>1500</v>
      </c>
      <c r="D15">
        <v>35</v>
      </c>
      <c r="F15">
        <v>72</v>
      </c>
      <c r="G15" t="s">
        <v>1678</v>
      </c>
      <c r="H15" t="s">
        <v>26</v>
      </c>
      <c r="J15" t="s">
        <v>1592</v>
      </c>
      <c r="K15" t="s">
        <v>1728</v>
      </c>
      <c r="L15">
        <v>3</v>
      </c>
      <c r="M15" s="17">
        <f t="shared" si="0"/>
        <v>6.7901234567901232E-4</v>
      </c>
      <c r="N15" s="18" t="str">
        <f t="shared" si="1"/>
        <v>2024-05-06</v>
      </c>
      <c r="O15" s="19">
        <f t="shared" si="2"/>
        <v>45418</v>
      </c>
      <c r="P15" s="17" t="str">
        <f t="shared" si="3"/>
        <v>14:21</v>
      </c>
      <c r="S15" s="54" t="s">
        <v>4461</v>
      </c>
      <c r="T15" s="29">
        <f>COUNTIF(H:H,"Text")</f>
        <v>4</v>
      </c>
      <c r="U15" s="55"/>
    </row>
    <row r="16" spans="1:24" ht="15.75" thickBot="1" x14ac:dyDescent="0.3">
      <c r="C16" t="s">
        <v>1501</v>
      </c>
      <c r="D16">
        <v>5</v>
      </c>
      <c r="F16">
        <v>10</v>
      </c>
      <c r="H16" t="s">
        <v>26</v>
      </c>
      <c r="J16" t="s">
        <v>1593</v>
      </c>
      <c r="K16" t="s">
        <v>1729</v>
      </c>
      <c r="L16">
        <v>0</v>
      </c>
      <c r="M16" s="17">
        <f t="shared" si="0"/>
        <v>9.2592592592592588E-5</v>
      </c>
      <c r="N16" s="18" t="str">
        <f t="shared" si="1"/>
        <v>2024-05-03</v>
      </c>
      <c r="O16" s="19">
        <f t="shared" si="2"/>
        <v>45415</v>
      </c>
      <c r="P16" s="17" t="str">
        <f t="shared" si="3"/>
        <v>08:32</v>
      </c>
      <c r="S16" s="56" t="s">
        <v>4464</v>
      </c>
      <c r="T16" s="57">
        <f>COUNTA(G3:G1048576)</f>
        <v>68</v>
      </c>
      <c r="U16" s="58"/>
    </row>
    <row r="17" spans="2:21" x14ac:dyDescent="0.25">
      <c r="C17" t="s">
        <v>1502</v>
      </c>
      <c r="D17">
        <v>5</v>
      </c>
      <c r="F17">
        <v>55</v>
      </c>
      <c r="H17" t="s">
        <v>26</v>
      </c>
      <c r="J17" t="s">
        <v>1594</v>
      </c>
      <c r="K17" t="s">
        <v>1730</v>
      </c>
      <c r="L17">
        <v>0</v>
      </c>
      <c r="M17" s="17">
        <f t="shared" si="0"/>
        <v>3.7037037037037035E-4</v>
      </c>
      <c r="N17" s="18" t="str">
        <f t="shared" si="1"/>
        <v>2024-04-29</v>
      </c>
      <c r="O17" s="19">
        <f t="shared" si="2"/>
        <v>45411</v>
      </c>
      <c r="P17" s="17" t="str">
        <f t="shared" si="3"/>
        <v>10:44</v>
      </c>
      <c r="S17" s="89" t="s">
        <v>4460</v>
      </c>
      <c r="T17" s="90"/>
      <c r="U17" s="91"/>
    </row>
    <row r="18" spans="2:21" x14ac:dyDescent="0.25">
      <c r="C18" t="s">
        <v>1503</v>
      </c>
      <c r="D18">
        <v>22</v>
      </c>
      <c r="F18">
        <v>15</v>
      </c>
      <c r="H18" t="s">
        <v>26</v>
      </c>
      <c r="J18" t="s">
        <v>1595</v>
      </c>
      <c r="K18" t="s">
        <v>1731</v>
      </c>
      <c r="L18">
        <v>1</v>
      </c>
      <c r="M18" s="17">
        <f t="shared" si="0"/>
        <v>2.3456790123456791E-4</v>
      </c>
      <c r="N18" s="18" t="str">
        <f t="shared" si="1"/>
        <v>2024-04-28</v>
      </c>
      <c r="O18" s="19">
        <f t="shared" si="2"/>
        <v>45410</v>
      </c>
      <c r="P18" s="17" t="str">
        <f t="shared" si="3"/>
        <v>09:25</v>
      </c>
      <c r="S18" s="54" t="s">
        <v>4463</v>
      </c>
      <c r="T18" s="29">
        <f>T14</f>
        <v>84</v>
      </c>
      <c r="U18" s="55" t="s">
        <v>4462</v>
      </c>
    </row>
    <row r="19" spans="2:21" x14ac:dyDescent="0.25">
      <c r="C19" t="s">
        <v>1504</v>
      </c>
      <c r="D19">
        <v>2</v>
      </c>
      <c r="F19">
        <v>15</v>
      </c>
      <c r="G19" t="s">
        <v>1679</v>
      </c>
      <c r="H19" t="s">
        <v>26</v>
      </c>
      <c r="J19" t="s">
        <v>1596</v>
      </c>
      <c r="K19" t="s">
        <v>1732</v>
      </c>
      <c r="L19">
        <v>0</v>
      </c>
      <c r="M19" s="17">
        <f t="shared" si="0"/>
        <v>1.0493827160493828E-4</v>
      </c>
      <c r="N19" s="18" t="str">
        <f t="shared" si="1"/>
        <v>2024-04-26</v>
      </c>
      <c r="O19" s="19">
        <f t="shared" si="2"/>
        <v>45408</v>
      </c>
      <c r="P19" s="17" t="str">
        <f t="shared" si="3"/>
        <v>16:43</v>
      </c>
      <c r="S19" s="54" t="s">
        <v>4457</v>
      </c>
      <c r="T19" s="29">
        <f>SUMIF(H:H,"Photo",F:F)</f>
        <v>6028</v>
      </c>
      <c r="U19" s="55">
        <f>T19/T18</f>
        <v>71.761904761904759</v>
      </c>
    </row>
    <row r="20" spans="2:21" x14ac:dyDescent="0.25">
      <c r="C20" t="s">
        <v>1505</v>
      </c>
      <c r="F20">
        <v>22</v>
      </c>
      <c r="G20" t="s">
        <v>1680</v>
      </c>
      <c r="H20" t="s">
        <v>26</v>
      </c>
      <c r="J20" t="s">
        <v>1597</v>
      </c>
      <c r="K20" t="s">
        <v>1733</v>
      </c>
      <c r="L20">
        <v>0</v>
      </c>
      <c r="M20" s="17">
        <f t="shared" si="0"/>
        <v>1.3580246913580247E-4</v>
      </c>
      <c r="N20" s="18" t="str">
        <f t="shared" si="1"/>
        <v>2024-04-23</v>
      </c>
      <c r="O20" s="19">
        <f t="shared" si="2"/>
        <v>45405</v>
      </c>
      <c r="P20" s="17" t="str">
        <f t="shared" si="3"/>
        <v>14:10</v>
      </c>
      <c r="S20" s="54" t="s">
        <v>4459</v>
      </c>
      <c r="T20" s="29">
        <f>SUMIF(H:H,"Photo",D:D)</f>
        <v>979</v>
      </c>
      <c r="U20" s="55">
        <f>T20/T18</f>
        <v>11.654761904761905</v>
      </c>
    </row>
    <row r="21" spans="2:21" ht="15.75" thickBot="1" x14ac:dyDescent="0.3">
      <c r="C21" t="s">
        <v>1506</v>
      </c>
      <c r="F21">
        <v>19</v>
      </c>
      <c r="G21" t="s">
        <v>1681</v>
      </c>
      <c r="H21" t="s">
        <v>26</v>
      </c>
      <c r="J21" t="s">
        <v>1598</v>
      </c>
      <c r="K21" t="s">
        <v>1734</v>
      </c>
      <c r="L21">
        <v>0</v>
      </c>
      <c r="M21" s="17">
        <f t="shared" si="0"/>
        <v>1.1728395061728395E-4</v>
      </c>
      <c r="N21" s="18" t="str">
        <f t="shared" si="1"/>
        <v>2024-04-21</v>
      </c>
      <c r="O21" s="19">
        <f t="shared" si="2"/>
        <v>45403</v>
      </c>
      <c r="P21" s="17" t="str">
        <f t="shared" si="3"/>
        <v>11:40</v>
      </c>
      <c r="S21" s="56" t="s">
        <v>417</v>
      </c>
      <c r="T21" s="57">
        <f>SUMIF(H:H,"Photo",L:L)</f>
        <v>74</v>
      </c>
      <c r="U21" s="58">
        <f>T21/T18</f>
        <v>0.88095238095238093</v>
      </c>
    </row>
    <row r="22" spans="2:21" ht="15.75" thickBot="1" x14ac:dyDescent="0.3">
      <c r="C22" t="s">
        <v>1507</v>
      </c>
      <c r="D22">
        <v>6</v>
      </c>
      <c r="F22">
        <v>9</v>
      </c>
      <c r="H22" t="s">
        <v>26</v>
      </c>
      <c r="J22" t="s">
        <v>1599</v>
      </c>
      <c r="K22" t="s">
        <v>1735</v>
      </c>
      <c r="L22">
        <v>0</v>
      </c>
      <c r="M22" s="17">
        <f t="shared" si="0"/>
        <v>9.2592592592592588E-5</v>
      </c>
      <c r="N22" s="18" t="str">
        <f t="shared" si="1"/>
        <v>2024-04-20</v>
      </c>
      <c r="O22" s="19">
        <f t="shared" si="2"/>
        <v>45402</v>
      </c>
      <c r="P22" s="17" t="str">
        <f t="shared" si="3"/>
        <v>09:09</v>
      </c>
      <c r="S22" s="128" t="s">
        <v>413</v>
      </c>
      <c r="T22" s="28">
        <f>(T21+T20+T19)/T18/T2</f>
        <v>5.203556731334509E-4</v>
      </c>
    </row>
    <row r="23" spans="2:21" x14ac:dyDescent="0.25">
      <c r="C23" t="s">
        <v>1508</v>
      </c>
      <c r="F23">
        <v>33</v>
      </c>
      <c r="G23" t="s">
        <v>1682</v>
      </c>
      <c r="H23" t="s">
        <v>26</v>
      </c>
      <c r="J23" t="s">
        <v>1600</v>
      </c>
      <c r="K23" t="s">
        <v>1736</v>
      </c>
      <c r="L23">
        <v>0</v>
      </c>
      <c r="M23" s="17">
        <f t="shared" si="0"/>
        <v>2.0370370370370369E-4</v>
      </c>
      <c r="N23" s="18" t="str">
        <f t="shared" si="1"/>
        <v>2024-04-19</v>
      </c>
      <c r="O23" s="19">
        <f t="shared" si="2"/>
        <v>45401</v>
      </c>
      <c r="P23" s="17" t="str">
        <f t="shared" si="3"/>
        <v>08:29</v>
      </c>
      <c r="S23" s="89" t="s">
        <v>25</v>
      </c>
      <c r="T23" s="90"/>
      <c r="U23" s="91"/>
    </row>
    <row r="24" spans="2:21" x14ac:dyDescent="0.25">
      <c r="C24" t="s">
        <v>1509</v>
      </c>
      <c r="D24">
        <v>94</v>
      </c>
      <c r="F24">
        <v>2166</v>
      </c>
      <c r="H24" t="s">
        <v>26</v>
      </c>
      <c r="J24" t="s">
        <v>1601</v>
      </c>
      <c r="K24" t="s">
        <v>1737</v>
      </c>
      <c r="L24">
        <v>6</v>
      </c>
      <c r="M24" s="17">
        <f t="shared" si="0"/>
        <v>1.3987654320987654E-2</v>
      </c>
      <c r="N24" s="18" t="str">
        <f t="shared" si="1"/>
        <v>2024-04-17</v>
      </c>
      <c r="O24" s="19">
        <f t="shared" si="2"/>
        <v>45399</v>
      </c>
      <c r="P24" s="17" t="str">
        <f t="shared" si="3"/>
        <v>14:11</v>
      </c>
      <c r="S24" s="54" t="s">
        <v>4463</v>
      </c>
      <c r="T24" s="29">
        <f>T13</f>
        <v>3</v>
      </c>
      <c r="U24" s="55" t="s">
        <v>4462</v>
      </c>
    </row>
    <row r="25" spans="2:21" x14ac:dyDescent="0.25">
      <c r="C25" t="s">
        <v>1510</v>
      </c>
      <c r="D25">
        <v>3</v>
      </c>
      <c r="F25">
        <v>11</v>
      </c>
      <c r="G25" t="s">
        <v>1683</v>
      </c>
      <c r="H25" t="s">
        <v>26</v>
      </c>
      <c r="J25" t="s">
        <v>1602</v>
      </c>
      <c r="K25" t="s">
        <v>1738</v>
      </c>
      <c r="L25">
        <v>1</v>
      </c>
      <c r="M25" s="17">
        <f t="shared" si="0"/>
        <v>9.2592592592592588E-5</v>
      </c>
      <c r="N25" s="18" t="str">
        <f t="shared" si="1"/>
        <v>2024-04-15</v>
      </c>
      <c r="O25" s="19">
        <f t="shared" si="2"/>
        <v>45397</v>
      </c>
      <c r="P25" s="17" t="str">
        <f t="shared" si="3"/>
        <v>12:00</v>
      </c>
      <c r="S25" s="54" t="s">
        <v>4457</v>
      </c>
      <c r="T25" s="29">
        <f>SUMIF(H:H,"Video",F:F)</f>
        <v>56</v>
      </c>
      <c r="U25" s="55">
        <f>T25/T24</f>
        <v>18.666666666666668</v>
      </c>
    </row>
    <row r="26" spans="2:21" x14ac:dyDescent="0.25">
      <c r="C26" t="s">
        <v>1511</v>
      </c>
      <c r="D26">
        <v>208</v>
      </c>
      <c r="F26">
        <v>220</v>
      </c>
      <c r="G26" t="s">
        <v>1684</v>
      </c>
      <c r="H26" t="s">
        <v>26</v>
      </c>
      <c r="J26" t="s">
        <v>1603</v>
      </c>
      <c r="K26" t="s">
        <v>1739</v>
      </c>
      <c r="L26">
        <v>4</v>
      </c>
      <c r="M26" s="17">
        <f t="shared" si="0"/>
        <v>2.6666666666666666E-3</v>
      </c>
      <c r="N26" s="18" t="str">
        <f t="shared" si="1"/>
        <v>2024-04-12</v>
      </c>
      <c r="O26" s="19">
        <f t="shared" si="2"/>
        <v>45394</v>
      </c>
      <c r="P26" s="17" t="str">
        <f t="shared" si="3"/>
        <v>11:29</v>
      </c>
      <c r="S26" s="54" t="s">
        <v>4459</v>
      </c>
      <c r="T26" s="29">
        <f>SUMIF(H:H,"Video",D:D)</f>
        <v>21</v>
      </c>
      <c r="U26" s="55">
        <f>T26/T24</f>
        <v>7</v>
      </c>
    </row>
    <row r="27" spans="2:21" ht="15.75" thickBot="1" x14ac:dyDescent="0.3">
      <c r="C27" t="s">
        <v>1512</v>
      </c>
      <c r="F27">
        <v>5</v>
      </c>
      <c r="G27" t="s">
        <v>1685</v>
      </c>
      <c r="H27" t="s">
        <v>26</v>
      </c>
      <c r="J27" t="s">
        <v>1604</v>
      </c>
      <c r="K27" t="s">
        <v>1740</v>
      </c>
      <c r="L27">
        <v>0</v>
      </c>
      <c r="M27" s="17">
        <f t="shared" si="0"/>
        <v>3.0864197530864198E-5</v>
      </c>
      <c r="N27" s="18" t="str">
        <f t="shared" si="1"/>
        <v>2024-04-10</v>
      </c>
      <c r="O27" s="19">
        <f t="shared" si="2"/>
        <v>45392</v>
      </c>
      <c r="P27" s="17" t="str">
        <f t="shared" si="3"/>
        <v>19:24</v>
      </c>
      <c r="S27" s="56" t="s">
        <v>417</v>
      </c>
      <c r="T27" s="57">
        <f>SUMIF(H:H,"Video",L:L)</f>
        <v>0</v>
      </c>
      <c r="U27" s="58">
        <f>T27/T24</f>
        <v>0</v>
      </c>
    </row>
    <row r="28" spans="2:21" x14ac:dyDescent="0.25">
      <c r="C28" t="s">
        <v>1513</v>
      </c>
      <c r="F28">
        <v>4</v>
      </c>
      <c r="G28" t="s">
        <v>1686</v>
      </c>
      <c r="H28" t="s">
        <v>4259</v>
      </c>
      <c r="J28" t="s">
        <v>1605</v>
      </c>
      <c r="K28" t="s">
        <v>1741</v>
      </c>
      <c r="L28">
        <v>0</v>
      </c>
      <c r="M28" s="17">
        <f t="shared" si="0"/>
        <v>2.4691358024691357E-5</v>
      </c>
      <c r="N28" s="18" t="str">
        <f t="shared" si="1"/>
        <v>2024-04-09</v>
      </c>
      <c r="O28" s="19">
        <f t="shared" si="2"/>
        <v>45391</v>
      </c>
      <c r="P28" s="17" t="str">
        <f t="shared" si="3"/>
        <v>16:19</v>
      </c>
      <c r="S28" s="128" t="s">
        <v>4469</v>
      </c>
      <c r="T28">
        <f>SUM(I:I)</f>
        <v>3533</v>
      </c>
      <c r="U28">
        <f>T28/T24</f>
        <v>1177.6666666666667</v>
      </c>
    </row>
    <row r="29" spans="2:21" ht="15.75" thickBot="1" x14ac:dyDescent="0.3">
      <c r="C29" t="s">
        <v>1514</v>
      </c>
      <c r="D29">
        <v>1</v>
      </c>
      <c r="F29">
        <v>23</v>
      </c>
      <c r="H29" t="s">
        <v>26</v>
      </c>
      <c r="J29" t="s">
        <v>1606</v>
      </c>
      <c r="K29" t="s">
        <v>1742</v>
      </c>
      <c r="L29">
        <v>0</v>
      </c>
      <c r="M29" s="17">
        <f t="shared" si="0"/>
        <v>1.4814814814814815E-4</v>
      </c>
      <c r="N29" s="18" t="str">
        <f t="shared" si="1"/>
        <v>2024-04-08</v>
      </c>
      <c r="O29" s="19">
        <f t="shared" si="2"/>
        <v>45390</v>
      </c>
      <c r="P29" s="17" t="str">
        <f t="shared" si="3"/>
        <v>15:29</v>
      </c>
      <c r="S29" s="128" t="s">
        <v>413</v>
      </c>
      <c r="T29" s="28">
        <f>(T27+T26+T25)/T28</f>
        <v>2.1794508915935467E-2</v>
      </c>
      <c r="U29" s="28">
        <f>(U27+U26+U25)/U28</f>
        <v>2.1794508915935464E-2</v>
      </c>
    </row>
    <row r="30" spans="2:21" x14ac:dyDescent="0.25">
      <c r="C30" t="s">
        <v>1515</v>
      </c>
      <c r="D30">
        <v>185</v>
      </c>
      <c r="F30">
        <v>53</v>
      </c>
      <c r="H30" t="s">
        <v>26</v>
      </c>
      <c r="J30" t="s">
        <v>1607</v>
      </c>
      <c r="K30" t="s">
        <v>1743</v>
      </c>
      <c r="L30">
        <v>1</v>
      </c>
      <c r="M30" s="17">
        <f t="shared" si="0"/>
        <v>1.4753086419753087E-3</v>
      </c>
      <c r="N30" s="18" t="str">
        <f t="shared" si="1"/>
        <v>2024-04-06</v>
      </c>
      <c r="O30" s="19">
        <f t="shared" si="2"/>
        <v>45388</v>
      </c>
      <c r="P30" s="17" t="str">
        <f t="shared" si="3"/>
        <v>14:15</v>
      </c>
      <c r="S30" s="89" t="s">
        <v>4461</v>
      </c>
      <c r="T30" s="90"/>
      <c r="U30" s="91"/>
    </row>
    <row r="31" spans="2:21" x14ac:dyDescent="0.25">
      <c r="B31" t="s">
        <v>1485</v>
      </c>
      <c r="C31" t="s">
        <v>1516</v>
      </c>
      <c r="D31">
        <v>16</v>
      </c>
      <c r="E31" t="s">
        <v>13</v>
      </c>
      <c r="F31">
        <v>21</v>
      </c>
      <c r="H31" t="s">
        <v>25</v>
      </c>
      <c r="I31">
        <v>673</v>
      </c>
      <c r="J31" t="s">
        <v>1608</v>
      </c>
      <c r="K31" t="s">
        <v>1744</v>
      </c>
      <c r="L31">
        <v>0</v>
      </c>
      <c r="M31" s="17">
        <f>(D31+F31+L31)/I31*100%</f>
        <v>5.4977711738484397E-2</v>
      </c>
      <c r="N31" s="18" t="str">
        <f t="shared" si="1"/>
        <v>2024-04-05</v>
      </c>
      <c r="O31" s="19">
        <f t="shared" si="2"/>
        <v>45387</v>
      </c>
      <c r="P31" s="17" t="str">
        <f t="shared" si="3"/>
        <v>10:58</v>
      </c>
      <c r="S31" s="54" t="s">
        <v>4463</v>
      </c>
      <c r="T31" s="29">
        <f>T15</f>
        <v>4</v>
      </c>
      <c r="U31" s="55" t="s">
        <v>4462</v>
      </c>
    </row>
    <row r="32" spans="2:21" x14ac:dyDescent="0.25">
      <c r="C32" t="s">
        <v>1517</v>
      </c>
      <c r="F32">
        <v>12</v>
      </c>
      <c r="H32" t="s">
        <v>26</v>
      </c>
      <c r="J32" t="s">
        <v>1609</v>
      </c>
      <c r="K32" t="s">
        <v>1745</v>
      </c>
      <c r="L32">
        <v>0</v>
      </c>
      <c r="M32" s="17">
        <f t="shared" si="0"/>
        <v>7.4074074074074073E-5</v>
      </c>
      <c r="N32" s="18" t="str">
        <f t="shared" si="1"/>
        <v>2024-04-04</v>
      </c>
      <c r="O32" s="19">
        <f t="shared" si="2"/>
        <v>45386</v>
      </c>
      <c r="P32" s="17" t="str">
        <f t="shared" si="3"/>
        <v>13:12</v>
      </c>
      <c r="S32" s="54" t="s">
        <v>4457</v>
      </c>
      <c r="T32" s="29">
        <f>SUMIF(H:H,"Text",F:F)</f>
        <v>30</v>
      </c>
      <c r="U32" s="55">
        <f>T32/T31</f>
        <v>7.5</v>
      </c>
    </row>
    <row r="33" spans="3:21" x14ac:dyDescent="0.25">
      <c r="C33" t="s">
        <v>1518</v>
      </c>
      <c r="D33">
        <v>12</v>
      </c>
      <c r="F33">
        <v>14</v>
      </c>
      <c r="H33" t="s">
        <v>26</v>
      </c>
      <c r="J33" t="s">
        <v>1610</v>
      </c>
      <c r="K33" t="s">
        <v>1746</v>
      </c>
      <c r="L33">
        <v>0</v>
      </c>
      <c r="M33" s="17">
        <f t="shared" si="0"/>
        <v>1.6049382716049382E-4</v>
      </c>
      <c r="N33" s="18" t="str">
        <f t="shared" si="1"/>
        <v>2024-04-03</v>
      </c>
      <c r="O33" s="19">
        <f t="shared" si="2"/>
        <v>45385</v>
      </c>
      <c r="P33" s="17" t="str">
        <f t="shared" si="3"/>
        <v>08:56</v>
      </c>
      <c r="S33" s="54" t="s">
        <v>4459</v>
      </c>
      <c r="T33" s="29">
        <f>SUMIF(H:H,"Text",D:D)</f>
        <v>7</v>
      </c>
      <c r="U33" s="55">
        <f>T33/T31</f>
        <v>1.75</v>
      </c>
    </row>
    <row r="34" spans="3:21" ht="15.75" thickBot="1" x14ac:dyDescent="0.3">
      <c r="C34" t="s">
        <v>1519</v>
      </c>
      <c r="D34">
        <v>2</v>
      </c>
      <c r="F34">
        <v>9</v>
      </c>
      <c r="G34" t="s">
        <v>1687</v>
      </c>
      <c r="H34" t="s">
        <v>26</v>
      </c>
      <c r="J34" t="s">
        <v>1611</v>
      </c>
      <c r="K34" t="s">
        <v>1747</v>
      </c>
      <c r="L34">
        <v>0</v>
      </c>
      <c r="M34" s="17">
        <f t="shared" si="0"/>
        <v>6.7901234567901235E-5</v>
      </c>
      <c r="N34" s="18" t="str">
        <f t="shared" si="1"/>
        <v>2024-03-29</v>
      </c>
      <c r="O34" s="19">
        <f t="shared" si="2"/>
        <v>45380</v>
      </c>
      <c r="P34" s="17" t="str">
        <f t="shared" si="3"/>
        <v>16:40</v>
      </c>
      <c r="S34" s="56" t="s">
        <v>417</v>
      </c>
      <c r="T34" s="57">
        <f>SUMIF(H:H,"Text",L:L)</f>
        <v>0</v>
      </c>
      <c r="U34" s="58">
        <f>T34/T31</f>
        <v>0</v>
      </c>
    </row>
    <row r="35" spans="3:21" x14ac:dyDescent="0.25">
      <c r="C35" t="s">
        <v>1520</v>
      </c>
      <c r="F35">
        <v>12</v>
      </c>
      <c r="H35" t="s">
        <v>26</v>
      </c>
      <c r="J35" t="s">
        <v>1612</v>
      </c>
      <c r="K35" t="s">
        <v>1748</v>
      </c>
      <c r="L35">
        <v>0</v>
      </c>
      <c r="M35" s="17">
        <f t="shared" si="0"/>
        <v>7.4074074074074073E-5</v>
      </c>
      <c r="N35" s="18" t="str">
        <f t="shared" si="1"/>
        <v>2024-03-27</v>
      </c>
      <c r="O35" s="19">
        <f t="shared" si="2"/>
        <v>45378</v>
      </c>
      <c r="P35" s="17" t="str">
        <f t="shared" si="3"/>
        <v>10:10</v>
      </c>
      <c r="S35" s="13" t="s">
        <v>413</v>
      </c>
      <c r="T35" s="12">
        <f>(T34+T33+T32)/T31/T2</f>
        <v>5.7098765432098768E-5</v>
      </c>
      <c r="U35" s="13"/>
    </row>
    <row r="36" spans="3:21" x14ac:dyDescent="0.25">
      <c r="C36" t="s">
        <v>1521</v>
      </c>
      <c r="F36">
        <v>11</v>
      </c>
      <c r="H36" t="s">
        <v>26</v>
      </c>
      <c r="J36" t="s">
        <v>1613</v>
      </c>
      <c r="K36" t="s">
        <v>1749</v>
      </c>
      <c r="L36">
        <v>0</v>
      </c>
      <c r="M36" s="17">
        <f t="shared" si="0"/>
        <v>6.7901234567901235E-5</v>
      </c>
      <c r="N36" s="18" t="str">
        <f t="shared" si="1"/>
        <v>2024-03-25</v>
      </c>
      <c r="O36" s="19">
        <f t="shared" si="2"/>
        <v>45376</v>
      </c>
      <c r="P36" s="17" t="str">
        <f t="shared" si="3"/>
        <v>18:19</v>
      </c>
    </row>
    <row r="37" spans="3:21" x14ac:dyDescent="0.25">
      <c r="C37" t="s">
        <v>1522</v>
      </c>
      <c r="D37">
        <v>4</v>
      </c>
      <c r="F37">
        <v>10</v>
      </c>
      <c r="G37" t="s">
        <v>1687</v>
      </c>
      <c r="H37" t="s">
        <v>26</v>
      </c>
      <c r="J37" t="s">
        <v>1614</v>
      </c>
      <c r="K37" t="s">
        <v>1750</v>
      </c>
      <c r="L37">
        <v>0</v>
      </c>
      <c r="M37" s="17">
        <f t="shared" si="0"/>
        <v>8.641975308641975E-5</v>
      </c>
      <c r="N37" s="18" t="str">
        <f t="shared" si="1"/>
        <v>2024-03-23</v>
      </c>
      <c r="O37" s="19">
        <f t="shared" si="2"/>
        <v>45374</v>
      </c>
      <c r="P37" s="17" t="str">
        <f t="shared" si="3"/>
        <v>09:25</v>
      </c>
    </row>
    <row r="38" spans="3:21" x14ac:dyDescent="0.25">
      <c r="C38" t="s">
        <v>1523</v>
      </c>
      <c r="F38">
        <v>7</v>
      </c>
      <c r="G38" t="s">
        <v>1687</v>
      </c>
      <c r="H38" t="s">
        <v>26</v>
      </c>
      <c r="J38" t="s">
        <v>1615</v>
      </c>
      <c r="K38" t="s">
        <v>1751</v>
      </c>
      <c r="L38">
        <v>0</v>
      </c>
      <c r="M38" s="17">
        <f t="shared" si="0"/>
        <v>4.3209876543209875E-5</v>
      </c>
      <c r="N38" s="18" t="str">
        <f t="shared" si="1"/>
        <v>2024-03-20</v>
      </c>
      <c r="O38" s="19">
        <f t="shared" si="2"/>
        <v>45371</v>
      </c>
      <c r="P38" s="17" t="str">
        <f t="shared" si="3"/>
        <v>16:13</v>
      </c>
    </row>
    <row r="39" spans="3:21" x14ac:dyDescent="0.25">
      <c r="C39" t="s">
        <v>1524</v>
      </c>
      <c r="F39">
        <v>22</v>
      </c>
      <c r="G39" t="s">
        <v>1687</v>
      </c>
      <c r="H39" t="s">
        <v>26</v>
      </c>
      <c r="J39" t="s">
        <v>1616</v>
      </c>
      <c r="K39" t="s">
        <v>1752</v>
      </c>
      <c r="L39">
        <v>1</v>
      </c>
      <c r="M39" s="17">
        <f t="shared" si="0"/>
        <v>1.4197530864197531E-4</v>
      </c>
      <c r="N39" s="18" t="str">
        <f t="shared" si="1"/>
        <v>2024-03-19</v>
      </c>
      <c r="O39" s="19">
        <f t="shared" si="2"/>
        <v>45370</v>
      </c>
      <c r="P39" s="17" t="str">
        <f t="shared" si="3"/>
        <v>18:18</v>
      </c>
    </row>
    <row r="40" spans="3:21" x14ac:dyDescent="0.25">
      <c r="C40" t="s">
        <v>1525</v>
      </c>
      <c r="F40">
        <v>8</v>
      </c>
      <c r="G40" t="s">
        <v>1687</v>
      </c>
      <c r="H40" t="s">
        <v>26</v>
      </c>
      <c r="J40" t="s">
        <v>1617</v>
      </c>
      <c r="K40" t="s">
        <v>1753</v>
      </c>
      <c r="L40">
        <v>0</v>
      </c>
      <c r="M40" s="17">
        <f t="shared" si="0"/>
        <v>4.9382716049382713E-5</v>
      </c>
      <c r="N40" s="18" t="str">
        <f t="shared" si="1"/>
        <v>2024-03-18</v>
      </c>
      <c r="O40" s="19">
        <f t="shared" si="2"/>
        <v>45369</v>
      </c>
      <c r="P40" s="17" t="str">
        <f t="shared" si="3"/>
        <v>18:03</v>
      </c>
    </row>
    <row r="41" spans="3:21" x14ac:dyDescent="0.25">
      <c r="C41" t="s">
        <v>1526</v>
      </c>
      <c r="D41">
        <v>9</v>
      </c>
      <c r="F41">
        <v>241</v>
      </c>
      <c r="G41" t="s">
        <v>1688</v>
      </c>
      <c r="H41" t="s">
        <v>26</v>
      </c>
      <c r="J41" t="s">
        <v>1618</v>
      </c>
      <c r="K41" t="s">
        <v>1754</v>
      </c>
      <c r="L41">
        <v>5</v>
      </c>
      <c r="M41" s="17">
        <f t="shared" si="0"/>
        <v>1.5740740740740741E-3</v>
      </c>
      <c r="N41" s="18" t="str">
        <f t="shared" si="1"/>
        <v>2024-03-13</v>
      </c>
      <c r="O41" s="19">
        <f t="shared" si="2"/>
        <v>45364</v>
      </c>
      <c r="P41" s="17" t="str">
        <f t="shared" si="3"/>
        <v>13:18</v>
      </c>
    </row>
    <row r="42" spans="3:21" x14ac:dyDescent="0.25">
      <c r="C42" t="s">
        <v>1527</v>
      </c>
      <c r="D42">
        <v>4</v>
      </c>
      <c r="F42">
        <v>13</v>
      </c>
      <c r="G42" t="s">
        <v>1687</v>
      </c>
      <c r="H42" t="s">
        <v>26</v>
      </c>
      <c r="J42" t="s">
        <v>1619</v>
      </c>
      <c r="K42" t="s">
        <v>1755</v>
      </c>
      <c r="L42">
        <v>0</v>
      </c>
      <c r="M42" s="17">
        <f t="shared" si="0"/>
        <v>1.0493827160493828E-4</v>
      </c>
      <c r="N42" s="18" t="str">
        <f t="shared" si="1"/>
        <v>2024-03-11</v>
      </c>
      <c r="O42" s="19">
        <f t="shared" si="2"/>
        <v>45362</v>
      </c>
      <c r="P42" s="17" t="str">
        <f t="shared" si="3"/>
        <v>10:58</v>
      </c>
    </row>
    <row r="43" spans="3:21" x14ac:dyDescent="0.25">
      <c r="C43" t="s">
        <v>1528</v>
      </c>
      <c r="D43">
        <v>8</v>
      </c>
      <c r="F43">
        <v>151</v>
      </c>
      <c r="G43" t="s">
        <v>1688</v>
      </c>
      <c r="H43" t="s">
        <v>26</v>
      </c>
      <c r="J43" t="s">
        <v>1620</v>
      </c>
      <c r="K43" t="s">
        <v>1756</v>
      </c>
      <c r="L43">
        <v>7</v>
      </c>
      <c r="M43" s="17">
        <f t="shared" si="0"/>
        <v>1.0246913580246914E-3</v>
      </c>
      <c r="N43" s="18" t="str">
        <f t="shared" si="1"/>
        <v>2024-03-08</v>
      </c>
      <c r="O43" s="19">
        <f t="shared" si="2"/>
        <v>45359</v>
      </c>
      <c r="P43" s="17" t="str">
        <f t="shared" si="3"/>
        <v>09:30</v>
      </c>
    </row>
    <row r="44" spans="3:21" x14ac:dyDescent="0.25">
      <c r="C44" t="s">
        <v>1529</v>
      </c>
      <c r="F44">
        <v>13</v>
      </c>
      <c r="G44" t="s">
        <v>1688</v>
      </c>
      <c r="H44" t="s">
        <v>26</v>
      </c>
      <c r="J44" t="s">
        <v>1621</v>
      </c>
      <c r="K44" t="s">
        <v>1757</v>
      </c>
      <c r="L44">
        <v>0</v>
      </c>
      <c r="M44" s="17">
        <f t="shared" si="0"/>
        <v>8.0246913580246911E-5</v>
      </c>
      <c r="N44" s="18" t="str">
        <f t="shared" si="1"/>
        <v>2024-03-06</v>
      </c>
      <c r="O44" s="19">
        <f t="shared" si="2"/>
        <v>45357</v>
      </c>
      <c r="P44" s="17" t="str">
        <f t="shared" si="3"/>
        <v>20:20</v>
      </c>
    </row>
    <row r="45" spans="3:21" x14ac:dyDescent="0.25">
      <c r="C45" t="s">
        <v>1530</v>
      </c>
      <c r="D45">
        <v>1</v>
      </c>
      <c r="F45">
        <v>18</v>
      </c>
      <c r="G45" t="s">
        <v>1687</v>
      </c>
      <c r="H45" t="s">
        <v>26</v>
      </c>
      <c r="J45" t="s">
        <v>1622</v>
      </c>
      <c r="K45" t="s">
        <v>1758</v>
      </c>
      <c r="L45">
        <v>0</v>
      </c>
      <c r="M45" s="17">
        <f t="shared" si="0"/>
        <v>1.1728395061728395E-4</v>
      </c>
      <c r="N45" s="18" t="str">
        <f t="shared" si="1"/>
        <v>2024-03-04</v>
      </c>
      <c r="O45" s="19">
        <f t="shared" si="2"/>
        <v>45355</v>
      </c>
      <c r="P45" s="17" t="str">
        <f t="shared" si="3"/>
        <v>17:33</v>
      </c>
    </row>
    <row r="46" spans="3:21" x14ac:dyDescent="0.25">
      <c r="C46" t="s">
        <v>1531</v>
      </c>
      <c r="D46">
        <v>1</v>
      </c>
      <c r="F46">
        <v>30</v>
      </c>
      <c r="G46" t="s">
        <v>1689</v>
      </c>
      <c r="H46" t="s">
        <v>26</v>
      </c>
      <c r="J46" t="s">
        <v>1623</v>
      </c>
      <c r="K46" t="s">
        <v>1759</v>
      </c>
      <c r="L46">
        <v>0</v>
      </c>
      <c r="M46" s="17">
        <f t="shared" si="0"/>
        <v>1.9135802469135801E-4</v>
      </c>
      <c r="N46" s="18" t="str">
        <f t="shared" si="1"/>
        <v>2024-03-01</v>
      </c>
      <c r="O46" s="19">
        <f t="shared" si="2"/>
        <v>45352</v>
      </c>
      <c r="P46" s="17" t="str">
        <f t="shared" si="3"/>
        <v>17:41</v>
      </c>
    </row>
    <row r="47" spans="3:21" x14ac:dyDescent="0.25">
      <c r="C47" t="s">
        <v>1532</v>
      </c>
      <c r="F47">
        <v>18</v>
      </c>
      <c r="G47" t="s">
        <v>1689</v>
      </c>
      <c r="H47" t="s">
        <v>26</v>
      </c>
      <c r="J47" t="s">
        <v>1624</v>
      </c>
      <c r="K47" t="s">
        <v>1760</v>
      </c>
      <c r="L47">
        <v>1</v>
      </c>
      <c r="M47" s="17">
        <f t="shared" si="0"/>
        <v>1.1728395061728395E-4</v>
      </c>
      <c r="N47" s="18" t="str">
        <f t="shared" si="1"/>
        <v>2024-02-28</v>
      </c>
      <c r="O47" s="19">
        <f t="shared" si="2"/>
        <v>45350</v>
      </c>
      <c r="P47" s="17" t="str">
        <f t="shared" si="3"/>
        <v>17:56</v>
      </c>
    </row>
    <row r="48" spans="3:21" x14ac:dyDescent="0.25">
      <c r="C48" t="s">
        <v>1533</v>
      </c>
      <c r="F48">
        <v>12</v>
      </c>
      <c r="G48" t="s">
        <v>1689</v>
      </c>
      <c r="H48" t="s">
        <v>26</v>
      </c>
      <c r="J48" t="s">
        <v>1625</v>
      </c>
      <c r="K48" t="s">
        <v>1761</v>
      </c>
      <c r="L48">
        <v>1</v>
      </c>
      <c r="M48" s="17">
        <f t="shared" si="0"/>
        <v>8.0246913580246911E-5</v>
      </c>
      <c r="N48" s="18" t="str">
        <f t="shared" si="1"/>
        <v>2024-02-26</v>
      </c>
      <c r="O48" s="19">
        <f t="shared" si="2"/>
        <v>45348</v>
      </c>
      <c r="P48" s="17" t="str">
        <f t="shared" si="3"/>
        <v>15:59</v>
      </c>
    </row>
    <row r="49" spans="3:16" x14ac:dyDescent="0.25">
      <c r="C49" t="s">
        <v>1534</v>
      </c>
      <c r="F49">
        <v>8</v>
      </c>
      <c r="G49" t="s">
        <v>1690</v>
      </c>
      <c r="H49" t="s">
        <v>26</v>
      </c>
      <c r="J49" t="s">
        <v>1626</v>
      </c>
      <c r="K49" t="s">
        <v>1762</v>
      </c>
      <c r="L49">
        <v>1</v>
      </c>
      <c r="M49" s="17">
        <f t="shared" si="0"/>
        <v>5.5555555555555558E-5</v>
      </c>
      <c r="N49" s="18" t="str">
        <f t="shared" si="1"/>
        <v>2024-02-25</v>
      </c>
      <c r="O49" s="19">
        <f t="shared" si="2"/>
        <v>45347</v>
      </c>
      <c r="P49" s="17" t="str">
        <f t="shared" si="3"/>
        <v>13:54</v>
      </c>
    </row>
    <row r="50" spans="3:16" x14ac:dyDescent="0.25">
      <c r="C50" t="s">
        <v>1535</v>
      </c>
      <c r="D50">
        <v>1</v>
      </c>
      <c r="F50">
        <v>15</v>
      </c>
      <c r="G50" t="s">
        <v>1690</v>
      </c>
      <c r="H50" t="s">
        <v>26</v>
      </c>
      <c r="J50" t="s">
        <v>1627</v>
      </c>
      <c r="K50" t="s">
        <v>1763</v>
      </c>
      <c r="L50">
        <v>0</v>
      </c>
      <c r="M50" s="17">
        <f t="shared" si="0"/>
        <v>9.8765432098765426E-5</v>
      </c>
      <c r="N50" s="18" t="str">
        <f t="shared" si="1"/>
        <v>2024-02-23</v>
      </c>
      <c r="O50" s="19">
        <f t="shared" si="2"/>
        <v>45345</v>
      </c>
      <c r="P50" s="17" t="str">
        <f t="shared" si="3"/>
        <v>18:02</v>
      </c>
    </row>
    <row r="51" spans="3:16" x14ac:dyDescent="0.25">
      <c r="C51" t="s">
        <v>1536</v>
      </c>
      <c r="D51">
        <v>2</v>
      </c>
      <c r="F51">
        <v>18</v>
      </c>
      <c r="G51" t="s">
        <v>1691</v>
      </c>
      <c r="H51" t="s">
        <v>26</v>
      </c>
      <c r="J51" t="s">
        <v>1628</v>
      </c>
      <c r="K51" t="s">
        <v>1764</v>
      </c>
      <c r="L51">
        <v>0</v>
      </c>
      <c r="M51" s="17">
        <f t="shared" si="0"/>
        <v>1.2345679012345679E-4</v>
      </c>
      <c r="N51" s="18" t="str">
        <f t="shared" si="1"/>
        <v>2024-02-21</v>
      </c>
      <c r="O51" s="19">
        <f t="shared" si="2"/>
        <v>45343</v>
      </c>
      <c r="P51" s="17" t="str">
        <f t="shared" si="3"/>
        <v>15:39</v>
      </c>
    </row>
    <row r="52" spans="3:16" x14ac:dyDescent="0.25">
      <c r="C52" t="s">
        <v>1537</v>
      </c>
      <c r="D52">
        <v>1</v>
      </c>
      <c r="F52">
        <v>21</v>
      </c>
      <c r="G52" t="s">
        <v>1689</v>
      </c>
      <c r="H52" t="s">
        <v>26</v>
      </c>
      <c r="J52" t="s">
        <v>1629</v>
      </c>
      <c r="K52" t="s">
        <v>1765</v>
      </c>
      <c r="L52">
        <v>0</v>
      </c>
      <c r="M52" s="17">
        <f t="shared" si="0"/>
        <v>1.3580246913580247E-4</v>
      </c>
      <c r="N52" s="18" t="str">
        <f t="shared" si="1"/>
        <v>2024-02-16</v>
      </c>
      <c r="O52" s="19">
        <f t="shared" si="2"/>
        <v>45338</v>
      </c>
      <c r="P52" s="17" t="str">
        <f t="shared" si="3"/>
        <v>14:59</v>
      </c>
    </row>
    <row r="53" spans="3:16" x14ac:dyDescent="0.25">
      <c r="C53" t="s">
        <v>1538</v>
      </c>
      <c r="F53">
        <v>11</v>
      </c>
      <c r="H53" t="s">
        <v>26</v>
      </c>
      <c r="J53" t="s">
        <v>1630</v>
      </c>
      <c r="K53" t="s">
        <v>1425</v>
      </c>
      <c r="L53">
        <v>0</v>
      </c>
      <c r="M53" s="17">
        <f t="shared" si="0"/>
        <v>6.7901234567901235E-5</v>
      </c>
      <c r="N53" s="18" t="str">
        <f t="shared" si="1"/>
        <v>2024-02-16</v>
      </c>
      <c r="O53" s="19">
        <f t="shared" si="2"/>
        <v>45338</v>
      </c>
      <c r="P53" s="17" t="str">
        <f t="shared" si="3"/>
        <v>08:04</v>
      </c>
    </row>
    <row r="54" spans="3:16" x14ac:dyDescent="0.25">
      <c r="C54" t="s">
        <v>1539</v>
      </c>
      <c r="F54">
        <v>17</v>
      </c>
      <c r="G54" t="s">
        <v>1692</v>
      </c>
      <c r="H54" t="s">
        <v>26</v>
      </c>
      <c r="J54" t="s">
        <v>1631</v>
      </c>
      <c r="K54" t="s">
        <v>1766</v>
      </c>
      <c r="L54">
        <v>0</v>
      </c>
      <c r="M54" s="17">
        <f t="shared" si="0"/>
        <v>1.0493827160493828E-4</v>
      </c>
      <c r="N54" s="18" t="str">
        <f t="shared" si="1"/>
        <v>2024-02-14</v>
      </c>
      <c r="O54" s="19">
        <f t="shared" si="2"/>
        <v>45336</v>
      </c>
      <c r="P54" s="17" t="str">
        <f t="shared" si="3"/>
        <v>11:27</v>
      </c>
    </row>
    <row r="55" spans="3:16" x14ac:dyDescent="0.25">
      <c r="C55" t="s">
        <v>1540</v>
      </c>
      <c r="D55">
        <v>2</v>
      </c>
      <c r="F55">
        <v>15</v>
      </c>
      <c r="G55" t="s">
        <v>1691</v>
      </c>
      <c r="H55" t="s">
        <v>26</v>
      </c>
      <c r="J55" t="s">
        <v>1632</v>
      </c>
      <c r="K55" t="s">
        <v>1767</v>
      </c>
      <c r="L55">
        <v>0</v>
      </c>
      <c r="M55" s="17">
        <f t="shared" si="0"/>
        <v>1.0493827160493828E-4</v>
      </c>
      <c r="N55" s="18" t="str">
        <f t="shared" si="1"/>
        <v>2024-02-13</v>
      </c>
      <c r="O55" s="19">
        <f t="shared" si="2"/>
        <v>45335</v>
      </c>
      <c r="P55" s="17" t="str">
        <f t="shared" si="3"/>
        <v>16:15</v>
      </c>
    </row>
    <row r="56" spans="3:16" x14ac:dyDescent="0.25">
      <c r="C56" t="s">
        <v>1541</v>
      </c>
      <c r="D56">
        <v>12</v>
      </c>
      <c r="F56">
        <v>17</v>
      </c>
      <c r="G56" t="s">
        <v>1693</v>
      </c>
      <c r="H56" t="s">
        <v>26</v>
      </c>
      <c r="J56" t="s">
        <v>1633</v>
      </c>
      <c r="K56" t="s">
        <v>1768</v>
      </c>
      <c r="L56">
        <v>0</v>
      </c>
      <c r="M56" s="17">
        <f t="shared" si="0"/>
        <v>1.7901234567901234E-4</v>
      </c>
      <c r="N56" s="18" t="str">
        <f t="shared" si="1"/>
        <v>2024-02-09</v>
      </c>
      <c r="O56" s="19">
        <f t="shared" si="2"/>
        <v>45331</v>
      </c>
      <c r="P56" s="17" t="str">
        <f t="shared" si="3"/>
        <v>18:22</v>
      </c>
    </row>
    <row r="57" spans="3:16" x14ac:dyDescent="0.25">
      <c r="C57" t="s">
        <v>1542</v>
      </c>
      <c r="D57">
        <v>8</v>
      </c>
      <c r="F57">
        <v>27</v>
      </c>
      <c r="G57" t="s">
        <v>1694</v>
      </c>
      <c r="H57" t="s">
        <v>26</v>
      </c>
      <c r="J57" t="s">
        <v>1634</v>
      </c>
      <c r="K57" t="s">
        <v>1769</v>
      </c>
      <c r="L57">
        <v>0</v>
      </c>
      <c r="M57" s="17">
        <f t="shared" si="0"/>
        <v>2.1604938271604939E-4</v>
      </c>
      <c r="N57" s="18" t="str">
        <f t="shared" si="1"/>
        <v>2024-02-07</v>
      </c>
      <c r="O57" s="19">
        <f t="shared" si="2"/>
        <v>45329</v>
      </c>
      <c r="P57" s="17" t="str">
        <f t="shared" si="3"/>
        <v>14:45</v>
      </c>
    </row>
    <row r="58" spans="3:16" x14ac:dyDescent="0.25">
      <c r="C58" t="s">
        <v>1543</v>
      </c>
      <c r="D58">
        <v>3</v>
      </c>
      <c r="F58">
        <v>16</v>
      </c>
      <c r="G58" t="s">
        <v>1695</v>
      </c>
      <c r="H58" t="s">
        <v>26</v>
      </c>
      <c r="J58" t="s">
        <v>1635</v>
      </c>
      <c r="K58" t="s">
        <v>1770</v>
      </c>
      <c r="L58">
        <v>0</v>
      </c>
      <c r="M58" s="17">
        <f t="shared" si="0"/>
        <v>1.1728395061728395E-4</v>
      </c>
      <c r="N58" s="18" t="str">
        <f t="shared" si="1"/>
        <v>2024-02-06</v>
      </c>
      <c r="O58" s="19">
        <f t="shared" si="2"/>
        <v>45328</v>
      </c>
      <c r="P58" s="17" t="str">
        <f t="shared" si="3"/>
        <v>16:49</v>
      </c>
    </row>
    <row r="59" spans="3:16" x14ac:dyDescent="0.25">
      <c r="C59" t="s">
        <v>1544</v>
      </c>
      <c r="D59">
        <v>10</v>
      </c>
      <c r="F59">
        <v>19</v>
      </c>
      <c r="G59" t="s">
        <v>1692</v>
      </c>
      <c r="H59" t="s">
        <v>1714</v>
      </c>
      <c r="J59" t="s">
        <v>1636</v>
      </c>
      <c r="K59" t="s">
        <v>1771</v>
      </c>
      <c r="L59">
        <v>0</v>
      </c>
      <c r="M59" s="17">
        <f t="shared" si="0"/>
        <v>1.7901234567901234E-4</v>
      </c>
      <c r="N59" s="18" t="str">
        <f t="shared" si="1"/>
        <v>2024-02-01</v>
      </c>
      <c r="O59" s="19">
        <f t="shared" si="2"/>
        <v>45323</v>
      </c>
      <c r="P59" s="17" t="str">
        <f t="shared" si="3"/>
        <v>17:43</v>
      </c>
    </row>
    <row r="60" spans="3:16" x14ac:dyDescent="0.25">
      <c r="C60" t="s">
        <v>1545</v>
      </c>
      <c r="D60">
        <v>17</v>
      </c>
      <c r="F60">
        <v>25</v>
      </c>
      <c r="G60" t="s">
        <v>1694</v>
      </c>
      <c r="H60" t="s">
        <v>26</v>
      </c>
      <c r="J60" t="s">
        <v>1637</v>
      </c>
      <c r="K60" t="s">
        <v>1772</v>
      </c>
      <c r="L60">
        <v>0</v>
      </c>
      <c r="M60" s="17">
        <f t="shared" si="0"/>
        <v>2.5925925925925926E-4</v>
      </c>
      <c r="N60" s="18" t="str">
        <f t="shared" si="1"/>
        <v>2024-01-31</v>
      </c>
      <c r="O60" s="19">
        <f t="shared" si="2"/>
        <v>45322</v>
      </c>
      <c r="P60" s="17" t="str">
        <f t="shared" si="3"/>
        <v>14:57</v>
      </c>
    </row>
    <row r="61" spans="3:16" x14ac:dyDescent="0.25">
      <c r="C61" t="s">
        <v>1546</v>
      </c>
      <c r="D61">
        <v>13</v>
      </c>
      <c r="F61">
        <v>28</v>
      </c>
      <c r="G61" t="s">
        <v>1696</v>
      </c>
      <c r="H61" t="s">
        <v>26</v>
      </c>
      <c r="J61" t="s">
        <v>1638</v>
      </c>
      <c r="K61" t="s">
        <v>1773</v>
      </c>
      <c r="L61">
        <v>0</v>
      </c>
      <c r="M61" s="17">
        <f t="shared" si="0"/>
        <v>2.5308641975308642E-4</v>
      </c>
      <c r="N61" s="18" t="str">
        <f t="shared" si="1"/>
        <v>2024-01-29</v>
      </c>
      <c r="O61" s="19">
        <f t="shared" si="2"/>
        <v>45320</v>
      </c>
      <c r="P61" s="17" t="str">
        <f t="shared" si="3"/>
        <v>13:59</v>
      </c>
    </row>
    <row r="62" spans="3:16" x14ac:dyDescent="0.25">
      <c r="C62" t="s">
        <v>1547</v>
      </c>
      <c r="D62">
        <v>2</v>
      </c>
      <c r="F62">
        <v>19</v>
      </c>
      <c r="G62" t="s">
        <v>1694</v>
      </c>
      <c r="H62" t="s">
        <v>26</v>
      </c>
      <c r="J62" t="s">
        <v>1639</v>
      </c>
      <c r="K62" t="s">
        <v>1774</v>
      </c>
      <c r="L62">
        <v>1</v>
      </c>
      <c r="M62" s="17">
        <f t="shared" si="0"/>
        <v>1.3580246913580247E-4</v>
      </c>
      <c r="N62" s="18" t="str">
        <f t="shared" si="1"/>
        <v>2024-01-26</v>
      </c>
      <c r="O62" s="19">
        <f t="shared" si="2"/>
        <v>45317</v>
      </c>
      <c r="P62" s="17" t="str">
        <f t="shared" si="3"/>
        <v>11:06</v>
      </c>
    </row>
    <row r="63" spans="3:16" x14ac:dyDescent="0.25">
      <c r="C63" t="s">
        <v>1548</v>
      </c>
      <c r="D63">
        <v>21</v>
      </c>
      <c r="F63">
        <v>154</v>
      </c>
      <c r="G63" t="s">
        <v>1697</v>
      </c>
      <c r="H63" t="s">
        <v>26</v>
      </c>
      <c r="J63" t="s">
        <v>1640</v>
      </c>
      <c r="K63" t="s">
        <v>1775</v>
      </c>
      <c r="L63">
        <v>21</v>
      </c>
      <c r="M63" s="17">
        <f t="shared" si="0"/>
        <v>1.2098765432098765E-3</v>
      </c>
      <c r="N63" s="18" t="str">
        <f t="shared" si="1"/>
        <v>2024-01-24</v>
      </c>
      <c r="O63" s="19">
        <f t="shared" si="2"/>
        <v>45315</v>
      </c>
      <c r="P63" s="17" t="str">
        <f t="shared" si="3"/>
        <v>14:48</v>
      </c>
    </row>
    <row r="64" spans="3:16" x14ac:dyDescent="0.25">
      <c r="C64" t="s">
        <v>1549</v>
      </c>
      <c r="D64">
        <v>14</v>
      </c>
      <c r="F64">
        <v>40</v>
      </c>
      <c r="G64" t="s">
        <v>1694</v>
      </c>
      <c r="H64" t="s">
        <v>26</v>
      </c>
      <c r="J64" t="s">
        <v>1641</v>
      </c>
      <c r="K64" t="s">
        <v>1776</v>
      </c>
      <c r="L64">
        <v>0</v>
      </c>
      <c r="M64" s="17">
        <f t="shared" si="0"/>
        <v>3.3333333333333332E-4</v>
      </c>
      <c r="N64" s="18" t="str">
        <f t="shared" si="1"/>
        <v>2024-01-23</v>
      </c>
      <c r="O64" s="19">
        <f t="shared" si="2"/>
        <v>45314</v>
      </c>
      <c r="P64" s="17" t="str">
        <f t="shared" si="3"/>
        <v>19:07</v>
      </c>
    </row>
    <row r="65" spans="2:16" x14ac:dyDescent="0.25">
      <c r="C65" t="s">
        <v>1550</v>
      </c>
      <c r="D65">
        <v>15</v>
      </c>
      <c r="F65">
        <v>31</v>
      </c>
      <c r="G65" t="s">
        <v>1694</v>
      </c>
      <c r="H65" t="s">
        <v>26</v>
      </c>
      <c r="J65" t="s">
        <v>1642</v>
      </c>
      <c r="K65" t="s">
        <v>1777</v>
      </c>
      <c r="L65">
        <v>1</v>
      </c>
      <c r="M65" s="17">
        <f t="shared" si="0"/>
        <v>2.9012345679012345E-4</v>
      </c>
      <c r="N65" s="18" t="str">
        <f t="shared" si="1"/>
        <v>2024-01-22</v>
      </c>
      <c r="O65" s="19">
        <f t="shared" si="2"/>
        <v>45313</v>
      </c>
      <c r="P65" s="17" t="str">
        <f t="shared" si="3"/>
        <v>18:06</v>
      </c>
    </row>
    <row r="66" spans="2:16" x14ac:dyDescent="0.25">
      <c r="C66" t="s">
        <v>1551</v>
      </c>
      <c r="D66">
        <v>5</v>
      </c>
      <c r="F66">
        <v>17</v>
      </c>
      <c r="H66" t="s">
        <v>4259</v>
      </c>
      <c r="J66" t="s">
        <v>1643</v>
      </c>
      <c r="K66" t="s">
        <v>1778</v>
      </c>
      <c r="L66">
        <v>0</v>
      </c>
      <c r="M66" s="17">
        <f t="shared" si="0"/>
        <v>1.3580246913580247E-4</v>
      </c>
      <c r="N66" s="18" t="str">
        <f t="shared" si="1"/>
        <v>2024-01-18</v>
      </c>
      <c r="O66" s="19">
        <f t="shared" si="2"/>
        <v>45309</v>
      </c>
      <c r="P66" s="17" t="str">
        <f t="shared" si="3"/>
        <v>10:58</v>
      </c>
    </row>
    <row r="67" spans="2:16" x14ac:dyDescent="0.25">
      <c r="C67" t="s">
        <v>1552</v>
      </c>
      <c r="D67">
        <v>2</v>
      </c>
      <c r="F67">
        <v>19</v>
      </c>
      <c r="H67" t="s">
        <v>26</v>
      </c>
      <c r="J67" t="s">
        <v>1644</v>
      </c>
      <c r="K67" t="s">
        <v>1779</v>
      </c>
      <c r="L67">
        <v>0</v>
      </c>
      <c r="M67" s="17">
        <f t="shared" ref="M67:M115" si="4">(D67+F67+L67)/$T$2*100%</f>
        <v>1.2962962962962963E-4</v>
      </c>
      <c r="N67" s="18" t="str">
        <f t="shared" ref="N67:N115" si="5">LEFT(J67,10)</f>
        <v>2024-01-17</v>
      </c>
      <c r="O67" s="19">
        <f t="shared" ref="O67:O115" si="6">DATE(LEFT(N67,4),MID(N67,6,2),RIGHT(N67,2))</f>
        <v>45308</v>
      </c>
      <c r="P67" s="17" t="str">
        <f t="shared" ref="P67:P115" si="7">MID(J67,12,5)</f>
        <v>11:20</v>
      </c>
    </row>
    <row r="68" spans="2:16" x14ac:dyDescent="0.25">
      <c r="C68" t="s">
        <v>1553</v>
      </c>
      <c r="D68">
        <v>12</v>
      </c>
      <c r="F68">
        <v>621</v>
      </c>
      <c r="G68" t="s">
        <v>1698</v>
      </c>
      <c r="H68" t="s">
        <v>26</v>
      </c>
      <c r="J68" t="s">
        <v>1645</v>
      </c>
      <c r="K68" t="s">
        <v>1780</v>
      </c>
      <c r="L68">
        <v>1</v>
      </c>
      <c r="M68" s="17">
        <f t="shared" si="4"/>
        <v>3.9135802469135806E-3</v>
      </c>
      <c r="N68" s="18" t="str">
        <f t="shared" si="5"/>
        <v>2024-01-15</v>
      </c>
      <c r="O68" s="19">
        <f t="shared" si="6"/>
        <v>45306</v>
      </c>
      <c r="P68" s="17" t="str">
        <f t="shared" si="7"/>
        <v>10:48</v>
      </c>
    </row>
    <row r="69" spans="2:16" x14ac:dyDescent="0.25">
      <c r="C69" t="s">
        <v>1554</v>
      </c>
      <c r="D69">
        <v>36</v>
      </c>
      <c r="F69">
        <v>201</v>
      </c>
      <c r="H69" t="s">
        <v>26</v>
      </c>
      <c r="J69" t="s">
        <v>1646</v>
      </c>
      <c r="K69" t="s">
        <v>1781</v>
      </c>
      <c r="L69">
        <v>1</v>
      </c>
      <c r="M69" s="17">
        <f t="shared" si="4"/>
        <v>1.4691358024691357E-3</v>
      </c>
      <c r="N69" s="18" t="str">
        <f t="shared" si="5"/>
        <v>2024-01-13</v>
      </c>
      <c r="O69" s="19">
        <f t="shared" si="6"/>
        <v>45304</v>
      </c>
      <c r="P69" s="17" t="str">
        <f t="shared" si="7"/>
        <v>10:45</v>
      </c>
    </row>
    <row r="70" spans="2:16" x14ac:dyDescent="0.25">
      <c r="B70" t="s">
        <v>1486</v>
      </c>
      <c r="C70" t="s">
        <v>1555</v>
      </c>
      <c r="E70" t="s">
        <v>13</v>
      </c>
      <c r="F70">
        <v>17</v>
      </c>
      <c r="H70" t="s">
        <v>25</v>
      </c>
      <c r="I70">
        <v>1700</v>
      </c>
      <c r="J70" t="s">
        <v>1647</v>
      </c>
      <c r="K70" t="s">
        <v>1782</v>
      </c>
      <c r="L70">
        <v>0</v>
      </c>
      <c r="M70" s="17">
        <f>(D70+F70+L70)/I70*100%</f>
        <v>0.01</v>
      </c>
      <c r="N70" s="18" t="str">
        <f t="shared" si="5"/>
        <v>2024-01-12</v>
      </c>
      <c r="O70" s="19">
        <f t="shared" si="6"/>
        <v>45303</v>
      </c>
      <c r="P70" s="17" t="str">
        <f t="shared" si="7"/>
        <v>16:27</v>
      </c>
    </row>
    <row r="71" spans="2:16" x14ac:dyDescent="0.25">
      <c r="C71" t="s">
        <v>1556</v>
      </c>
      <c r="D71">
        <v>2</v>
      </c>
      <c r="F71">
        <v>16</v>
      </c>
      <c r="G71" t="s">
        <v>1699</v>
      </c>
      <c r="H71" t="s">
        <v>26</v>
      </c>
      <c r="J71" t="s">
        <v>1648</v>
      </c>
      <c r="K71" t="s">
        <v>1783</v>
      </c>
      <c r="L71">
        <v>1</v>
      </c>
      <c r="M71" s="17">
        <f t="shared" si="4"/>
        <v>1.1728395061728395E-4</v>
      </c>
      <c r="N71" s="18" t="str">
        <f t="shared" si="5"/>
        <v>2024-01-10</v>
      </c>
      <c r="O71" s="19">
        <f t="shared" si="6"/>
        <v>45301</v>
      </c>
      <c r="P71" s="17" t="str">
        <f t="shared" si="7"/>
        <v>11:55</v>
      </c>
    </row>
    <row r="72" spans="2:16" x14ac:dyDescent="0.25">
      <c r="C72" t="s">
        <v>1557</v>
      </c>
      <c r="F72">
        <v>23</v>
      </c>
      <c r="H72" t="s">
        <v>26</v>
      </c>
      <c r="J72" t="s">
        <v>1649</v>
      </c>
      <c r="K72" t="s">
        <v>1784</v>
      </c>
      <c r="L72">
        <v>2</v>
      </c>
      <c r="M72" s="17">
        <f t="shared" si="4"/>
        <v>1.5432098765432098E-4</v>
      </c>
      <c r="N72" s="18" t="str">
        <f t="shared" si="5"/>
        <v>2024-01-08</v>
      </c>
      <c r="O72" s="19">
        <f t="shared" si="6"/>
        <v>45299</v>
      </c>
      <c r="P72" s="17" t="str">
        <f t="shared" si="7"/>
        <v>16:32</v>
      </c>
    </row>
    <row r="73" spans="2:16" x14ac:dyDescent="0.25">
      <c r="C73" t="s">
        <v>1558</v>
      </c>
      <c r="D73">
        <v>2</v>
      </c>
      <c r="F73">
        <v>14</v>
      </c>
      <c r="G73" t="s">
        <v>1700</v>
      </c>
      <c r="H73" t="s">
        <v>26</v>
      </c>
      <c r="J73" t="s">
        <v>1650</v>
      </c>
      <c r="K73" t="s">
        <v>1785</v>
      </c>
      <c r="L73">
        <v>0</v>
      </c>
      <c r="M73" s="17">
        <f t="shared" si="4"/>
        <v>9.8765432098765426E-5</v>
      </c>
      <c r="N73" s="18" t="str">
        <f t="shared" si="5"/>
        <v>2024-01-07</v>
      </c>
      <c r="O73" s="19">
        <f t="shared" si="6"/>
        <v>45298</v>
      </c>
      <c r="P73" s="17" t="str">
        <f t="shared" si="7"/>
        <v>16:15</v>
      </c>
    </row>
    <row r="74" spans="2:16" x14ac:dyDescent="0.25">
      <c r="C74" t="s">
        <v>1559</v>
      </c>
      <c r="F74">
        <v>13</v>
      </c>
      <c r="G74" t="s">
        <v>1701</v>
      </c>
      <c r="H74" t="s">
        <v>26</v>
      </c>
      <c r="J74" t="s">
        <v>1651</v>
      </c>
      <c r="K74" t="s">
        <v>1786</v>
      </c>
      <c r="L74">
        <v>0</v>
      </c>
      <c r="M74" s="17">
        <f t="shared" si="4"/>
        <v>8.0246913580246911E-5</v>
      </c>
      <c r="N74" s="18" t="str">
        <f t="shared" si="5"/>
        <v>2024-01-04</v>
      </c>
      <c r="O74" s="19">
        <f t="shared" si="6"/>
        <v>45295</v>
      </c>
      <c r="P74" s="17" t="str">
        <f t="shared" si="7"/>
        <v>10:19</v>
      </c>
    </row>
    <row r="75" spans="2:16" x14ac:dyDescent="0.25">
      <c r="C75" t="s">
        <v>1560</v>
      </c>
      <c r="D75">
        <v>4</v>
      </c>
      <c r="F75">
        <v>14</v>
      </c>
      <c r="G75" t="s">
        <v>1702</v>
      </c>
      <c r="H75" t="s">
        <v>26</v>
      </c>
      <c r="J75" t="s">
        <v>1652</v>
      </c>
      <c r="K75" t="s">
        <v>1787</v>
      </c>
      <c r="L75">
        <v>0</v>
      </c>
      <c r="M75" s="17">
        <f t="shared" si="4"/>
        <v>1.1111111111111112E-4</v>
      </c>
      <c r="N75" s="18" t="str">
        <f t="shared" si="5"/>
        <v>2024-01-02</v>
      </c>
      <c r="O75" s="19">
        <f t="shared" si="6"/>
        <v>45293</v>
      </c>
      <c r="P75" s="17" t="str">
        <f t="shared" si="7"/>
        <v>14:26</v>
      </c>
    </row>
    <row r="76" spans="2:16" x14ac:dyDescent="0.25">
      <c r="C76" t="s">
        <v>1561</v>
      </c>
      <c r="D76">
        <v>2</v>
      </c>
      <c r="F76">
        <v>24</v>
      </c>
      <c r="G76" t="s">
        <v>1703</v>
      </c>
      <c r="H76" t="s">
        <v>26</v>
      </c>
      <c r="J76" t="s">
        <v>1653</v>
      </c>
      <c r="K76" t="s">
        <v>1788</v>
      </c>
      <c r="L76">
        <v>0</v>
      </c>
      <c r="M76" s="17">
        <f t="shared" si="4"/>
        <v>1.6049382716049382E-4</v>
      </c>
      <c r="N76" s="18" t="str">
        <f t="shared" si="5"/>
        <v>2023-12-31</v>
      </c>
      <c r="O76" s="19">
        <f t="shared" si="6"/>
        <v>45291</v>
      </c>
      <c r="P76" s="17" t="str">
        <f t="shared" si="7"/>
        <v>16:01</v>
      </c>
    </row>
    <row r="77" spans="2:16" x14ac:dyDescent="0.25">
      <c r="C77" t="s">
        <v>1562</v>
      </c>
      <c r="F77">
        <v>15</v>
      </c>
      <c r="H77" t="s">
        <v>26</v>
      </c>
      <c r="J77" t="s">
        <v>1654</v>
      </c>
      <c r="K77" t="s">
        <v>1789</v>
      </c>
      <c r="L77">
        <v>0</v>
      </c>
      <c r="M77" s="17">
        <f t="shared" si="4"/>
        <v>9.2592592592592588E-5</v>
      </c>
      <c r="N77" s="18" t="str">
        <f t="shared" si="5"/>
        <v>2023-12-29</v>
      </c>
      <c r="O77" s="19">
        <f t="shared" si="6"/>
        <v>45289</v>
      </c>
      <c r="P77" s="17" t="str">
        <f t="shared" si="7"/>
        <v>17:21</v>
      </c>
    </row>
    <row r="78" spans="2:16" x14ac:dyDescent="0.25">
      <c r="C78" t="s">
        <v>1563</v>
      </c>
      <c r="F78">
        <v>12</v>
      </c>
      <c r="G78" t="s">
        <v>1704</v>
      </c>
      <c r="H78" t="s">
        <v>26</v>
      </c>
      <c r="J78" t="s">
        <v>1655</v>
      </c>
      <c r="K78" t="s">
        <v>1790</v>
      </c>
      <c r="L78">
        <v>0</v>
      </c>
      <c r="M78" s="17">
        <f t="shared" si="4"/>
        <v>7.4074074074074073E-5</v>
      </c>
      <c r="N78" s="18" t="str">
        <f t="shared" si="5"/>
        <v>2023-12-28</v>
      </c>
      <c r="O78" s="19">
        <f t="shared" si="6"/>
        <v>45288</v>
      </c>
      <c r="P78" s="17" t="str">
        <f t="shared" si="7"/>
        <v>18:59</v>
      </c>
    </row>
    <row r="79" spans="2:16" x14ac:dyDescent="0.25">
      <c r="C79" t="s">
        <v>1564</v>
      </c>
      <c r="D79">
        <v>4</v>
      </c>
      <c r="F79">
        <v>33</v>
      </c>
      <c r="G79" t="s">
        <v>1705</v>
      </c>
      <c r="H79" t="s">
        <v>26</v>
      </c>
      <c r="J79" t="s">
        <v>1656</v>
      </c>
      <c r="K79" t="s">
        <v>1791</v>
      </c>
      <c r="L79">
        <v>0</v>
      </c>
      <c r="M79" s="17">
        <f t="shared" si="4"/>
        <v>2.2839506172839507E-4</v>
      </c>
      <c r="N79" s="18" t="str">
        <f t="shared" si="5"/>
        <v>2023-12-23</v>
      </c>
      <c r="O79" s="19">
        <f t="shared" si="6"/>
        <v>45283</v>
      </c>
      <c r="P79" s="17" t="str">
        <f t="shared" si="7"/>
        <v>18:08</v>
      </c>
    </row>
    <row r="80" spans="2:16" x14ac:dyDescent="0.25">
      <c r="C80" t="s">
        <v>1565</v>
      </c>
      <c r="F80">
        <v>16</v>
      </c>
      <c r="G80" t="s">
        <v>1706</v>
      </c>
      <c r="H80" t="s">
        <v>26</v>
      </c>
      <c r="J80" t="s">
        <v>1657</v>
      </c>
      <c r="K80" t="s">
        <v>1792</v>
      </c>
      <c r="L80">
        <v>0</v>
      </c>
      <c r="M80" s="17">
        <f t="shared" si="4"/>
        <v>9.8765432098765426E-5</v>
      </c>
      <c r="N80" s="18" t="str">
        <f t="shared" si="5"/>
        <v>2023-12-22</v>
      </c>
      <c r="O80" s="19">
        <f t="shared" si="6"/>
        <v>45282</v>
      </c>
      <c r="P80" s="17" t="str">
        <f t="shared" si="7"/>
        <v>08:47</v>
      </c>
    </row>
    <row r="81" spans="3:16" x14ac:dyDescent="0.25">
      <c r="C81" t="s">
        <v>1566</v>
      </c>
      <c r="D81">
        <v>7</v>
      </c>
      <c r="F81">
        <v>24</v>
      </c>
      <c r="G81" t="s">
        <v>1707</v>
      </c>
      <c r="H81" t="s">
        <v>26</v>
      </c>
      <c r="J81" t="s">
        <v>1658</v>
      </c>
      <c r="K81" t="s">
        <v>1793</v>
      </c>
      <c r="L81">
        <v>0</v>
      </c>
      <c r="M81" s="17">
        <f t="shared" si="4"/>
        <v>1.9135802469135801E-4</v>
      </c>
      <c r="N81" s="18" t="str">
        <f t="shared" si="5"/>
        <v>2023-12-19</v>
      </c>
      <c r="O81" s="19">
        <f t="shared" si="6"/>
        <v>45279</v>
      </c>
      <c r="P81" s="17" t="str">
        <f t="shared" si="7"/>
        <v>14:41</v>
      </c>
    </row>
    <row r="82" spans="3:16" x14ac:dyDescent="0.25">
      <c r="C82" t="s">
        <v>1567</v>
      </c>
      <c r="F82">
        <v>11</v>
      </c>
      <c r="G82" t="s">
        <v>1707</v>
      </c>
      <c r="H82" t="s">
        <v>26</v>
      </c>
      <c r="J82" t="s">
        <v>1659</v>
      </c>
      <c r="K82" t="s">
        <v>1794</v>
      </c>
      <c r="L82">
        <v>1</v>
      </c>
      <c r="M82" s="17">
        <f t="shared" si="4"/>
        <v>7.4074074074074073E-5</v>
      </c>
      <c r="N82" s="18" t="str">
        <f t="shared" si="5"/>
        <v>2023-12-18</v>
      </c>
      <c r="O82" s="19">
        <f t="shared" si="6"/>
        <v>45278</v>
      </c>
      <c r="P82" s="17" t="str">
        <f t="shared" si="7"/>
        <v>16:03</v>
      </c>
    </row>
    <row r="83" spans="3:16" x14ac:dyDescent="0.25">
      <c r="C83" t="s">
        <v>1568</v>
      </c>
      <c r="D83">
        <v>4</v>
      </c>
      <c r="F83">
        <v>19</v>
      </c>
      <c r="G83" t="s">
        <v>1708</v>
      </c>
      <c r="H83" t="s">
        <v>26</v>
      </c>
      <c r="J83" t="s">
        <v>1660</v>
      </c>
      <c r="K83" t="s">
        <v>1795</v>
      </c>
      <c r="L83">
        <v>0</v>
      </c>
      <c r="M83" s="17">
        <f t="shared" si="4"/>
        <v>1.4197530864197531E-4</v>
      </c>
      <c r="N83" s="18" t="str">
        <f t="shared" si="5"/>
        <v>2023-12-17</v>
      </c>
      <c r="O83" s="19">
        <f t="shared" si="6"/>
        <v>45277</v>
      </c>
      <c r="P83" s="17" t="str">
        <f t="shared" si="7"/>
        <v>13:43</v>
      </c>
    </row>
    <row r="84" spans="3:16" x14ac:dyDescent="0.25">
      <c r="C84" t="s">
        <v>1569</v>
      </c>
      <c r="F84">
        <v>11</v>
      </c>
      <c r="G84" t="s">
        <v>1707</v>
      </c>
      <c r="H84" t="s">
        <v>26</v>
      </c>
      <c r="J84" t="s">
        <v>1661</v>
      </c>
      <c r="K84" t="s">
        <v>1796</v>
      </c>
      <c r="L84">
        <v>0</v>
      </c>
      <c r="M84" s="17">
        <f t="shared" si="4"/>
        <v>6.7901234567901235E-5</v>
      </c>
      <c r="N84" s="18" t="str">
        <f t="shared" si="5"/>
        <v>2023-12-15</v>
      </c>
      <c r="O84" s="19">
        <f t="shared" si="6"/>
        <v>45275</v>
      </c>
      <c r="P84" s="17" t="str">
        <f t="shared" si="7"/>
        <v>10:20</v>
      </c>
    </row>
    <row r="85" spans="3:16" x14ac:dyDescent="0.25">
      <c r="C85" t="s">
        <v>1570</v>
      </c>
      <c r="D85">
        <v>6</v>
      </c>
      <c r="F85">
        <v>24</v>
      </c>
      <c r="G85" t="s">
        <v>1707</v>
      </c>
      <c r="H85" t="s">
        <v>26</v>
      </c>
      <c r="J85" t="s">
        <v>1662</v>
      </c>
      <c r="K85" t="s">
        <v>1797</v>
      </c>
      <c r="L85">
        <v>1</v>
      </c>
      <c r="M85" s="17">
        <f t="shared" si="4"/>
        <v>1.9135802469135801E-4</v>
      </c>
      <c r="N85" s="18" t="str">
        <f t="shared" si="5"/>
        <v>2023-12-13</v>
      </c>
      <c r="O85" s="19">
        <f t="shared" si="6"/>
        <v>45273</v>
      </c>
      <c r="P85" s="17" t="str">
        <f t="shared" si="7"/>
        <v>15:49</v>
      </c>
    </row>
    <row r="86" spans="3:16" x14ac:dyDescent="0.25">
      <c r="C86" t="s">
        <v>1571</v>
      </c>
      <c r="D86">
        <v>22</v>
      </c>
      <c r="F86">
        <v>49</v>
      </c>
      <c r="G86" t="s">
        <v>1709</v>
      </c>
      <c r="H86" t="s">
        <v>26</v>
      </c>
      <c r="J86" t="s">
        <v>1663</v>
      </c>
      <c r="K86" t="s">
        <v>1798</v>
      </c>
      <c r="L86">
        <v>0</v>
      </c>
      <c r="M86" s="17">
        <f t="shared" si="4"/>
        <v>4.3827160493827163E-4</v>
      </c>
      <c r="N86" s="18" t="str">
        <f t="shared" si="5"/>
        <v>2023-12-11</v>
      </c>
      <c r="O86" s="19">
        <f t="shared" si="6"/>
        <v>45271</v>
      </c>
      <c r="P86" s="17" t="str">
        <f t="shared" si="7"/>
        <v>10:47</v>
      </c>
    </row>
    <row r="87" spans="3:16" x14ac:dyDescent="0.25">
      <c r="C87" t="s">
        <v>1572</v>
      </c>
      <c r="D87">
        <v>3</v>
      </c>
      <c r="F87">
        <v>12</v>
      </c>
      <c r="H87" t="s">
        <v>26</v>
      </c>
      <c r="J87" t="s">
        <v>1664</v>
      </c>
      <c r="K87" t="s">
        <v>1799</v>
      </c>
      <c r="L87">
        <v>0</v>
      </c>
      <c r="M87" s="17">
        <f t="shared" si="4"/>
        <v>9.2592592592592588E-5</v>
      </c>
      <c r="N87" s="18" t="str">
        <f t="shared" si="5"/>
        <v>2023-12-10</v>
      </c>
      <c r="O87" s="19">
        <f t="shared" si="6"/>
        <v>45270</v>
      </c>
      <c r="P87" s="17" t="str">
        <f t="shared" si="7"/>
        <v>14:34</v>
      </c>
    </row>
    <row r="88" spans="3:16" x14ac:dyDescent="0.25">
      <c r="C88" t="s">
        <v>1573</v>
      </c>
      <c r="F88">
        <v>11</v>
      </c>
      <c r="G88" t="s">
        <v>1710</v>
      </c>
      <c r="H88" t="s">
        <v>26</v>
      </c>
      <c r="J88" t="s">
        <v>1665</v>
      </c>
      <c r="K88" t="s">
        <v>1800</v>
      </c>
      <c r="L88">
        <v>0</v>
      </c>
      <c r="M88" s="17">
        <f t="shared" si="4"/>
        <v>6.7901234567901235E-5</v>
      </c>
      <c r="N88" s="18" t="str">
        <f t="shared" si="5"/>
        <v>2023-12-08</v>
      </c>
      <c r="O88" s="19">
        <f t="shared" si="6"/>
        <v>45268</v>
      </c>
      <c r="P88" s="17" t="str">
        <f t="shared" si="7"/>
        <v>12:51</v>
      </c>
    </row>
    <row r="89" spans="3:16" x14ac:dyDescent="0.25">
      <c r="C89" t="s">
        <v>1574</v>
      </c>
      <c r="D89">
        <v>2</v>
      </c>
      <c r="F89">
        <v>6</v>
      </c>
      <c r="G89" t="s">
        <v>1711</v>
      </c>
      <c r="H89" t="s">
        <v>4259</v>
      </c>
      <c r="J89" t="s">
        <v>1666</v>
      </c>
      <c r="K89" t="s">
        <v>1801</v>
      </c>
      <c r="L89">
        <v>0</v>
      </c>
      <c r="M89" s="17">
        <f t="shared" si="4"/>
        <v>4.9382716049382713E-5</v>
      </c>
      <c r="N89" s="18" t="str">
        <f t="shared" si="5"/>
        <v>2023-12-06</v>
      </c>
      <c r="O89" s="19">
        <f t="shared" si="6"/>
        <v>45266</v>
      </c>
      <c r="P89" s="17" t="str">
        <f t="shared" si="7"/>
        <v>17:04</v>
      </c>
    </row>
    <row r="90" spans="3:16" x14ac:dyDescent="0.25">
      <c r="C90" t="s">
        <v>1575</v>
      </c>
      <c r="F90">
        <v>10</v>
      </c>
      <c r="G90" t="s">
        <v>1712</v>
      </c>
      <c r="H90" t="s">
        <v>26</v>
      </c>
      <c r="J90" t="s">
        <v>1667</v>
      </c>
      <c r="K90" t="s">
        <v>1802</v>
      </c>
      <c r="L90">
        <v>0</v>
      </c>
      <c r="M90" s="17">
        <f t="shared" si="4"/>
        <v>6.1728395061728397E-5</v>
      </c>
      <c r="N90" s="18" t="str">
        <f t="shared" si="5"/>
        <v>2023-12-06</v>
      </c>
      <c r="O90" s="19">
        <f t="shared" si="6"/>
        <v>45266</v>
      </c>
      <c r="P90" s="17" t="str">
        <f t="shared" si="7"/>
        <v>12:02</v>
      </c>
    </row>
    <row r="91" spans="3:16" x14ac:dyDescent="0.25">
      <c r="C91" t="s">
        <v>1576</v>
      </c>
      <c r="D91">
        <v>31</v>
      </c>
      <c r="F91">
        <v>57</v>
      </c>
      <c r="G91" t="s">
        <v>1713</v>
      </c>
      <c r="H91" t="s">
        <v>26</v>
      </c>
      <c r="J91" t="s">
        <v>1668</v>
      </c>
      <c r="K91" t="s">
        <v>1803</v>
      </c>
      <c r="L91">
        <v>0</v>
      </c>
      <c r="M91" s="17">
        <f t="shared" si="4"/>
        <v>5.4320987654320988E-4</v>
      </c>
      <c r="N91" s="18" t="str">
        <f t="shared" si="5"/>
        <v>2023-12-04</v>
      </c>
      <c r="O91" s="19">
        <f t="shared" si="6"/>
        <v>45264</v>
      </c>
      <c r="P91" s="17" t="str">
        <f t="shared" si="7"/>
        <v>11:20</v>
      </c>
    </row>
    <row r="92" spans="3:16" x14ac:dyDescent="0.25">
      <c r="C92" t="s">
        <v>1577</v>
      </c>
      <c r="D92">
        <v>4</v>
      </c>
      <c r="F92">
        <v>32</v>
      </c>
      <c r="G92" t="s">
        <v>1707</v>
      </c>
      <c r="H92" t="s">
        <v>26</v>
      </c>
      <c r="J92" t="s">
        <v>1669</v>
      </c>
      <c r="K92" t="s">
        <v>1804</v>
      </c>
      <c r="L92">
        <v>0</v>
      </c>
      <c r="M92" s="17">
        <f t="shared" si="4"/>
        <v>2.2222222222222223E-4</v>
      </c>
      <c r="N92" s="18" t="str">
        <f t="shared" si="5"/>
        <v>2023-12-03</v>
      </c>
      <c r="O92" s="19">
        <f t="shared" si="6"/>
        <v>45263</v>
      </c>
      <c r="P92" s="17" t="str">
        <f t="shared" si="7"/>
        <v>09:00</v>
      </c>
    </row>
    <row r="93" spans="3:16" x14ac:dyDescent="0.25">
      <c r="C93" t="s">
        <v>1578</v>
      </c>
      <c r="D93">
        <v>15</v>
      </c>
      <c r="F93">
        <v>40</v>
      </c>
      <c r="G93" t="s">
        <v>1707</v>
      </c>
      <c r="H93" t="s">
        <v>26</v>
      </c>
      <c r="J93" t="s">
        <v>1670</v>
      </c>
      <c r="K93" t="s">
        <v>1805</v>
      </c>
      <c r="L93">
        <v>1</v>
      </c>
      <c r="M93" s="17">
        <f t="shared" si="4"/>
        <v>3.45679012345679E-4</v>
      </c>
      <c r="N93" s="18" t="str">
        <f t="shared" si="5"/>
        <v>2023-12-01</v>
      </c>
      <c r="O93" s="19">
        <f t="shared" si="6"/>
        <v>45261</v>
      </c>
      <c r="P93" s="17" t="str">
        <f t="shared" si="7"/>
        <v>12:35</v>
      </c>
    </row>
    <row r="94" spans="3:16" x14ac:dyDescent="0.25">
      <c r="M94" s="17">
        <f t="shared" si="4"/>
        <v>0</v>
      </c>
      <c r="N94" s="18" t="str">
        <f t="shared" si="5"/>
        <v/>
      </c>
      <c r="O94" s="19" t="e">
        <f t="shared" si="6"/>
        <v>#VALUE!</v>
      </c>
      <c r="P94" s="17" t="str">
        <f t="shared" si="7"/>
        <v/>
      </c>
    </row>
    <row r="95" spans="3:16" x14ac:dyDescent="0.25">
      <c r="M95" s="17">
        <f t="shared" si="4"/>
        <v>0</v>
      </c>
      <c r="N95" s="18" t="str">
        <f t="shared" si="5"/>
        <v/>
      </c>
      <c r="O95" s="19" t="e">
        <f t="shared" si="6"/>
        <v>#VALUE!</v>
      </c>
      <c r="P95" s="17" t="str">
        <f t="shared" si="7"/>
        <v/>
      </c>
    </row>
    <row r="96" spans="3:16" x14ac:dyDescent="0.25">
      <c r="M96" s="17">
        <f t="shared" si="4"/>
        <v>0</v>
      </c>
      <c r="N96" s="18" t="str">
        <f t="shared" si="5"/>
        <v/>
      </c>
      <c r="O96" s="19" t="e">
        <f t="shared" si="6"/>
        <v>#VALUE!</v>
      </c>
      <c r="P96" s="17" t="str">
        <f t="shared" si="7"/>
        <v/>
      </c>
    </row>
    <row r="97" spans="13:16" x14ac:dyDescent="0.25">
      <c r="M97" s="17">
        <f t="shared" si="4"/>
        <v>0</v>
      </c>
      <c r="N97" s="18" t="str">
        <f t="shared" si="5"/>
        <v/>
      </c>
      <c r="O97" s="19" t="e">
        <f t="shared" si="6"/>
        <v>#VALUE!</v>
      </c>
      <c r="P97" s="17" t="str">
        <f t="shared" si="7"/>
        <v/>
      </c>
    </row>
    <row r="98" spans="13:16" x14ac:dyDescent="0.25">
      <c r="M98" s="17">
        <f t="shared" si="4"/>
        <v>0</v>
      </c>
      <c r="N98" s="18" t="str">
        <f t="shared" si="5"/>
        <v/>
      </c>
      <c r="O98" s="19" t="e">
        <f t="shared" si="6"/>
        <v>#VALUE!</v>
      </c>
      <c r="P98" s="17" t="str">
        <f t="shared" si="7"/>
        <v/>
      </c>
    </row>
    <row r="99" spans="13:16" x14ac:dyDescent="0.25">
      <c r="M99" s="17">
        <f t="shared" si="4"/>
        <v>0</v>
      </c>
      <c r="N99" s="18" t="str">
        <f t="shared" si="5"/>
        <v/>
      </c>
      <c r="O99" s="19" t="e">
        <f t="shared" si="6"/>
        <v>#VALUE!</v>
      </c>
      <c r="P99" s="17" t="str">
        <f t="shared" si="7"/>
        <v/>
      </c>
    </row>
    <row r="100" spans="13:16" x14ac:dyDescent="0.25">
      <c r="M100" s="17">
        <f t="shared" si="4"/>
        <v>0</v>
      </c>
      <c r="N100" s="18" t="str">
        <f t="shared" si="5"/>
        <v/>
      </c>
      <c r="O100" s="19" t="e">
        <f t="shared" si="6"/>
        <v>#VALUE!</v>
      </c>
      <c r="P100" s="17" t="str">
        <f t="shared" si="7"/>
        <v/>
      </c>
    </row>
    <row r="101" spans="13:16" x14ac:dyDescent="0.25">
      <c r="M101" s="17">
        <f t="shared" si="4"/>
        <v>0</v>
      </c>
      <c r="N101" s="18" t="str">
        <f t="shared" si="5"/>
        <v/>
      </c>
      <c r="O101" s="19" t="e">
        <f t="shared" si="6"/>
        <v>#VALUE!</v>
      </c>
      <c r="P101" s="17" t="str">
        <f t="shared" si="7"/>
        <v/>
      </c>
    </row>
    <row r="102" spans="13:16" x14ac:dyDescent="0.25">
      <c r="M102" s="17">
        <f t="shared" si="4"/>
        <v>0</v>
      </c>
      <c r="N102" s="18" t="str">
        <f t="shared" si="5"/>
        <v/>
      </c>
      <c r="O102" s="19" t="e">
        <f t="shared" si="6"/>
        <v>#VALUE!</v>
      </c>
      <c r="P102" s="17" t="str">
        <f t="shared" si="7"/>
        <v/>
      </c>
    </row>
    <row r="103" spans="13:16" x14ac:dyDescent="0.25">
      <c r="M103" s="17">
        <f t="shared" si="4"/>
        <v>0</v>
      </c>
      <c r="N103" s="18" t="str">
        <f t="shared" si="5"/>
        <v/>
      </c>
      <c r="O103" s="19" t="e">
        <f t="shared" si="6"/>
        <v>#VALUE!</v>
      </c>
      <c r="P103" s="17" t="str">
        <f t="shared" si="7"/>
        <v/>
      </c>
    </row>
    <row r="104" spans="13:16" x14ac:dyDescent="0.25">
      <c r="M104" s="17">
        <f t="shared" si="4"/>
        <v>0</v>
      </c>
      <c r="N104" s="18" t="str">
        <f t="shared" si="5"/>
        <v/>
      </c>
      <c r="O104" s="19" t="e">
        <f t="shared" si="6"/>
        <v>#VALUE!</v>
      </c>
      <c r="P104" s="17" t="str">
        <f t="shared" si="7"/>
        <v/>
      </c>
    </row>
    <row r="105" spans="13:16" x14ac:dyDescent="0.25">
      <c r="M105" s="17">
        <f t="shared" si="4"/>
        <v>0</v>
      </c>
      <c r="N105" s="18" t="str">
        <f t="shared" si="5"/>
        <v/>
      </c>
      <c r="O105" s="19" t="e">
        <f t="shared" si="6"/>
        <v>#VALUE!</v>
      </c>
      <c r="P105" s="17" t="str">
        <f t="shared" si="7"/>
        <v/>
      </c>
    </row>
    <row r="106" spans="13:16" x14ac:dyDescent="0.25">
      <c r="M106" s="17">
        <f t="shared" si="4"/>
        <v>0</v>
      </c>
      <c r="N106" s="18" t="str">
        <f t="shared" si="5"/>
        <v/>
      </c>
      <c r="O106" s="19" t="e">
        <f t="shared" si="6"/>
        <v>#VALUE!</v>
      </c>
      <c r="P106" s="17" t="str">
        <f t="shared" si="7"/>
        <v/>
      </c>
    </row>
    <row r="107" spans="13:16" x14ac:dyDescent="0.25">
      <c r="M107" s="17">
        <f t="shared" si="4"/>
        <v>0</v>
      </c>
      <c r="N107" s="18" t="str">
        <f t="shared" si="5"/>
        <v/>
      </c>
      <c r="O107" s="19" t="e">
        <f t="shared" si="6"/>
        <v>#VALUE!</v>
      </c>
      <c r="P107" s="17" t="str">
        <f t="shared" si="7"/>
        <v/>
      </c>
    </row>
    <row r="108" spans="13:16" x14ac:dyDescent="0.25">
      <c r="M108" s="17">
        <f t="shared" si="4"/>
        <v>0</v>
      </c>
      <c r="N108" s="18" t="str">
        <f t="shared" si="5"/>
        <v/>
      </c>
      <c r="O108" s="19" t="e">
        <f t="shared" si="6"/>
        <v>#VALUE!</v>
      </c>
      <c r="P108" s="17" t="str">
        <f t="shared" si="7"/>
        <v/>
      </c>
    </row>
    <row r="109" spans="13:16" x14ac:dyDescent="0.25">
      <c r="M109" s="17">
        <f t="shared" si="4"/>
        <v>0</v>
      </c>
      <c r="N109" s="18" t="str">
        <f t="shared" si="5"/>
        <v/>
      </c>
      <c r="O109" s="19" t="e">
        <f t="shared" si="6"/>
        <v>#VALUE!</v>
      </c>
      <c r="P109" s="17" t="str">
        <f t="shared" si="7"/>
        <v/>
      </c>
    </row>
    <row r="110" spans="13:16" x14ac:dyDescent="0.25">
      <c r="M110" s="17">
        <f t="shared" si="4"/>
        <v>0</v>
      </c>
      <c r="N110" s="18" t="str">
        <f t="shared" si="5"/>
        <v/>
      </c>
      <c r="O110" s="19" t="e">
        <f t="shared" si="6"/>
        <v>#VALUE!</v>
      </c>
      <c r="P110" s="17" t="str">
        <f t="shared" si="7"/>
        <v/>
      </c>
    </row>
    <row r="111" spans="13:16" x14ac:dyDescent="0.25">
      <c r="M111" s="17">
        <f t="shared" si="4"/>
        <v>0</v>
      </c>
      <c r="N111" s="18" t="str">
        <f t="shared" si="5"/>
        <v/>
      </c>
      <c r="O111" s="19" t="e">
        <f t="shared" si="6"/>
        <v>#VALUE!</v>
      </c>
      <c r="P111" s="17" t="str">
        <f t="shared" si="7"/>
        <v/>
      </c>
    </row>
    <row r="112" spans="13:16" x14ac:dyDescent="0.25">
      <c r="M112" s="17">
        <f t="shared" si="4"/>
        <v>0</v>
      </c>
      <c r="N112" s="18" t="str">
        <f t="shared" si="5"/>
        <v/>
      </c>
      <c r="O112" s="19" t="e">
        <f t="shared" si="6"/>
        <v>#VALUE!</v>
      </c>
      <c r="P112" s="17" t="str">
        <f t="shared" si="7"/>
        <v/>
      </c>
    </row>
    <row r="113" spans="13:16" x14ac:dyDescent="0.25">
      <c r="M113" s="17">
        <f t="shared" si="4"/>
        <v>0</v>
      </c>
      <c r="N113" s="18" t="str">
        <f t="shared" si="5"/>
        <v/>
      </c>
      <c r="O113" s="19" t="e">
        <f t="shared" si="6"/>
        <v>#VALUE!</v>
      </c>
      <c r="P113" s="17" t="str">
        <f t="shared" si="7"/>
        <v/>
      </c>
    </row>
    <row r="114" spans="13:16" x14ac:dyDescent="0.25">
      <c r="M114" s="17">
        <f t="shared" si="4"/>
        <v>0</v>
      </c>
      <c r="N114" s="18" t="str">
        <f t="shared" si="5"/>
        <v/>
      </c>
      <c r="O114" s="19" t="e">
        <f t="shared" si="6"/>
        <v>#VALUE!</v>
      </c>
      <c r="P114" s="17" t="str">
        <f t="shared" si="7"/>
        <v/>
      </c>
    </row>
    <row r="115" spans="13:16" x14ac:dyDescent="0.25">
      <c r="M115" s="17">
        <f t="shared" si="4"/>
        <v>0</v>
      </c>
      <c r="N115" s="18" t="str">
        <f t="shared" si="5"/>
        <v/>
      </c>
      <c r="O115" s="19" t="e">
        <f t="shared" si="6"/>
        <v>#VALUE!</v>
      </c>
      <c r="P115" s="17" t="str">
        <f t="shared" si="7"/>
        <v/>
      </c>
    </row>
  </sheetData>
  <autoFilter ref="A1:S115" xr:uid="{00000000-0009-0000-0000-000004000000}"/>
  <mergeCells count="4">
    <mergeCell ref="S8:U8"/>
    <mergeCell ref="S17:U17"/>
    <mergeCell ref="S23:U23"/>
    <mergeCell ref="S30:U30"/>
  </mergeCells>
  <hyperlinks>
    <hyperlink ref="C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X115"/>
  <sheetViews>
    <sheetView topLeftCell="J1" workbookViewId="0">
      <selection activeCell="K29" sqref="K29"/>
    </sheetView>
  </sheetViews>
  <sheetFormatPr defaultColWidth="9" defaultRowHeight="15" x14ac:dyDescent="0.25"/>
  <cols>
    <col min="3" max="3" width="35.140625" customWidth="1"/>
    <col min="11" max="11" width="36" customWidth="1"/>
    <col min="13" max="13" width="8.5703125" customWidth="1"/>
    <col min="14" max="14" width="11.140625" bestFit="1" customWidth="1"/>
    <col min="15" max="15" width="10.7109375" bestFit="1" customWidth="1"/>
    <col min="16" max="18" width="8.5703125" customWidth="1"/>
    <col min="19" max="19" width="13.5703125" customWidth="1"/>
    <col min="20" max="20" width="19.7109375" bestFit="1" customWidth="1"/>
    <col min="21" max="21" width="34.85546875" bestFit="1" customWidth="1"/>
    <col min="22" max="23" width="8.5703125" customWidth="1"/>
  </cols>
  <sheetData>
    <row r="1" spans="1:24" x14ac:dyDescent="0.25">
      <c r="A1" t="s">
        <v>1054</v>
      </c>
      <c r="B1" t="s">
        <v>418</v>
      </c>
      <c r="C1" t="s">
        <v>663</v>
      </c>
      <c r="D1" t="s">
        <v>10</v>
      </c>
      <c r="E1" t="s">
        <v>11</v>
      </c>
      <c r="F1" t="s">
        <v>14</v>
      </c>
      <c r="G1" t="s">
        <v>16</v>
      </c>
      <c r="H1" t="s">
        <v>24</v>
      </c>
      <c r="I1" t="s">
        <v>27</v>
      </c>
      <c r="J1" t="s">
        <v>28</v>
      </c>
      <c r="K1" t="s">
        <v>220</v>
      </c>
      <c r="L1" t="s">
        <v>411</v>
      </c>
      <c r="M1" s="13" t="s">
        <v>4260</v>
      </c>
      <c r="N1" s="14" t="s">
        <v>4262</v>
      </c>
      <c r="O1" s="14" t="s">
        <v>4263</v>
      </c>
      <c r="P1" s="13" t="s">
        <v>4261</v>
      </c>
      <c r="Q1" s="13" t="s">
        <v>412</v>
      </c>
      <c r="R1" s="13" t="s">
        <v>413</v>
      </c>
      <c r="S1" s="13" t="s">
        <v>414</v>
      </c>
      <c r="T1" s="13" t="s">
        <v>415</v>
      </c>
      <c r="U1" s="13" t="s">
        <v>416</v>
      </c>
      <c r="V1" s="13" t="s">
        <v>417</v>
      </c>
      <c r="W1" s="13" t="s">
        <v>15</v>
      </c>
      <c r="X1" t="s">
        <v>4496</v>
      </c>
    </row>
    <row r="2" spans="1:24" x14ac:dyDescent="0.25">
      <c r="C2" t="s">
        <v>1806</v>
      </c>
      <c r="F2">
        <v>4</v>
      </c>
      <c r="G2" t="s">
        <v>1845</v>
      </c>
      <c r="H2" t="s">
        <v>26</v>
      </c>
      <c r="J2" t="s">
        <v>1820</v>
      </c>
      <c r="K2" t="s">
        <v>1834</v>
      </c>
      <c r="L2">
        <v>2</v>
      </c>
      <c r="M2" s="17">
        <f>(D2+F2+L2)/$T$2*100%</f>
        <v>1.4634146341463414E-4</v>
      </c>
      <c r="N2" s="18" t="str">
        <f>LEFT(J2,10)</f>
        <v>2024-06-10</v>
      </c>
      <c r="O2" s="19">
        <f>DATE(LEFT(N2,4),MID(N2,6,2),RIGHT(N2,2))</f>
        <v>45453</v>
      </c>
      <c r="P2" s="17" t="str">
        <f>MID(J2,12,5)</f>
        <v>07:29</v>
      </c>
      <c r="Q2" s="13">
        <f>SUM(D:D)+SUM(L:L)+SUM(F:F)</f>
        <v>75</v>
      </c>
      <c r="R2" s="12">
        <f>((Q2/T2)*100%)/T9</f>
        <v>1.3066202090592334E-4</v>
      </c>
      <c r="S2" s="12">
        <f>((SUMIF(E:E,"true",D:D)+SUMIF(E:E,"true",F:F)+SUMIF(E:E,"true",L:L))/T2)*100%</f>
        <v>0</v>
      </c>
      <c r="T2" s="24">
        <v>41000</v>
      </c>
      <c r="U2" s="16">
        <f>SUM(D:D)/Q2</f>
        <v>0</v>
      </c>
      <c r="V2" s="16">
        <f>SUM(L:L)/Q2</f>
        <v>0.13333333333333333</v>
      </c>
      <c r="W2" s="16">
        <f>SUM(F:F)/Q2</f>
        <v>0.8666666666666667</v>
      </c>
      <c r="X2">
        <v>1</v>
      </c>
    </row>
    <row r="3" spans="1:24" x14ac:dyDescent="0.25">
      <c r="C3" t="s">
        <v>1807</v>
      </c>
      <c r="F3">
        <v>6</v>
      </c>
      <c r="H3" t="s">
        <v>26</v>
      </c>
      <c r="J3" t="s">
        <v>1821</v>
      </c>
      <c r="K3" t="s">
        <v>1425</v>
      </c>
      <c r="L3">
        <v>0</v>
      </c>
      <c r="M3" s="17">
        <f t="shared" ref="M3:M66" si="0">(D3+F3+L3)/$T$2*100%</f>
        <v>1.4634146341463414E-4</v>
      </c>
      <c r="N3" s="18" t="str">
        <f t="shared" ref="N3:N66" si="1">LEFT(J3,10)</f>
        <v>2024-06-10</v>
      </c>
      <c r="O3" s="19">
        <f t="shared" ref="O3:O66" si="2">DATE(LEFT(N3,4),MID(N3,6,2),RIGHT(N3,2))</f>
        <v>45453</v>
      </c>
      <c r="P3" s="17" t="str">
        <f t="shared" ref="P3:P66" si="3">MID(J3,12,5)</f>
        <v>06:58</v>
      </c>
      <c r="Q3" s="13"/>
      <c r="R3" s="13"/>
      <c r="S3" s="20"/>
      <c r="T3" s="13"/>
      <c r="U3" s="13"/>
      <c r="V3" s="13"/>
      <c r="W3" s="13"/>
      <c r="X3">
        <v>0</v>
      </c>
    </row>
    <row r="4" spans="1:24" x14ac:dyDescent="0.25">
      <c r="C4" t="s">
        <v>1808</v>
      </c>
      <c r="F4">
        <v>4</v>
      </c>
      <c r="G4" t="s">
        <v>1846</v>
      </c>
      <c r="H4" t="s">
        <v>26</v>
      </c>
      <c r="J4" t="s">
        <v>1822</v>
      </c>
      <c r="K4" t="s">
        <v>1835</v>
      </c>
      <c r="L4">
        <v>0</v>
      </c>
      <c r="M4" s="17">
        <f t="shared" si="0"/>
        <v>9.7560975609756103E-5</v>
      </c>
      <c r="N4" s="18" t="str">
        <f t="shared" si="1"/>
        <v>2024-04-15</v>
      </c>
      <c r="O4" s="19">
        <f t="shared" si="2"/>
        <v>45397</v>
      </c>
      <c r="P4" s="17" t="str">
        <f t="shared" si="3"/>
        <v>12:34</v>
      </c>
      <c r="X4">
        <v>0</v>
      </c>
    </row>
    <row r="5" spans="1:24" x14ac:dyDescent="0.25">
      <c r="C5" t="s">
        <v>1809</v>
      </c>
      <c r="F5">
        <v>9</v>
      </c>
      <c r="H5" t="s">
        <v>26</v>
      </c>
      <c r="J5" t="s">
        <v>1823</v>
      </c>
      <c r="K5" t="s">
        <v>1836</v>
      </c>
      <c r="L5">
        <v>1</v>
      </c>
      <c r="M5" s="17">
        <f t="shared" si="0"/>
        <v>2.4390243902439024E-4</v>
      </c>
      <c r="N5" s="18" t="str">
        <f t="shared" si="1"/>
        <v>2024-04-08</v>
      </c>
      <c r="O5" s="19">
        <f t="shared" si="2"/>
        <v>45390</v>
      </c>
      <c r="P5" s="17" t="str">
        <f t="shared" si="3"/>
        <v>09:49</v>
      </c>
      <c r="X5">
        <v>0</v>
      </c>
    </row>
    <row r="6" spans="1:24" x14ac:dyDescent="0.25">
      <c r="C6" t="s">
        <v>1810</v>
      </c>
      <c r="F6">
        <v>1</v>
      </c>
      <c r="G6" t="s">
        <v>1847</v>
      </c>
      <c r="H6" t="s">
        <v>26</v>
      </c>
      <c r="J6" t="s">
        <v>1824</v>
      </c>
      <c r="K6" t="s">
        <v>1837</v>
      </c>
      <c r="L6">
        <v>1</v>
      </c>
      <c r="M6" s="17">
        <f t="shared" si="0"/>
        <v>4.8780487804878051E-5</v>
      </c>
      <c r="N6" s="18" t="str">
        <f t="shared" si="1"/>
        <v>2024-03-21</v>
      </c>
      <c r="O6" s="19">
        <f t="shared" si="2"/>
        <v>45372</v>
      </c>
      <c r="P6" s="17" t="str">
        <f t="shared" si="3"/>
        <v>10:00</v>
      </c>
      <c r="X6">
        <v>0</v>
      </c>
    </row>
    <row r="7" spans="1:24" ht="15.75" thickBot="1" x14ac:dyDescent="0.3">
      <c r="C7" t="s">
        <v>1811</v>
      </c>
      <c r="F7">
        <v>3</v>
      </c>
      <c r="H7" t="s">
        <v>26</v>
      </c>
      <c r="J7" t="s">
        <v>1825</v>
      </c>
      <c r="K7" t="s">
        <v>1838</v>
      </c>
      <c r="L7">
        <v>1</v>
      </c>
      <c r="M7" s="17">
        <f t="shared" si="0"/>
        <v>9.7560975609756103E-5</v>
      </c>
      <c r="N7" s="18" t="str">
        <f t="shared" si="1"/>
        <v>2024-03-18</v>
      </c>
      <c r="O7" s="19">
        <f t="shared" si="2"/>
        <v>45369</v>
      </c>
      <c r="P7" s="17" t="str">
        <f t="shared" si="3"/>
        <v>23:00</v>
      </c>
      <c r="S7" t="s">
        <v>4481</v>
      </c>
      <c r="X7">
        <v>0</v>
      </c>
    </row>
    <row r="8" spans="1:24" x14ac:dyDescent="0.25">
      <c r="C8" t="s">
        <v>1812</v>
      </c>
      <c r="F8">
        <v>7</v>
      </c>
      <c r="G8" t="s">
        <v>1848</v>
      </c>
      <c r="H8" t="s">
        <v>26</v>
      </c>
      <c r="J8" t="s">
        <v>1826</v>
      </c>
      <c r="K8" t="s">
        <v>1839</v>
      </c>
      <c r="L8">
        <v>2</v>
      </c>
      <c r="M8" s="17">
        <f t="shared" si="0"/>
        <v>2.1951219512195122E-4</v>
      </c>
      <c r="N8" s="18" t="str">
        <f t="shared" si="1"/>
        <v>2024-03-16</v>
      </c>
      <c r="O8" s="19">
        <f t="shared" si="2"/>
        <v>45367</v>
      </c>
      <c r="P8" s="17" t="str">
        <f t="shared" si="3"/>
        <v>17:00</v>
      </c>
      <c r="S8" s="89" t="s">
        <v>4456</v>
      </c>
      <c r="T8" s="90"/>
      <c r="U8" s="91"/>
      <c r="X8">
        <v>0</v>
      </c>
    </row>
    <row r="9" spans="1:24" x14ac:dyDescent="0.25">
      <c r="C9" t="s">
        <v>1813</v>
      </c>
      <c r="F9">
        <v>10</v>
      </c>
      <c r="H9" t="s">
        <v>26</v>
      </c>
      <c r="J9" t="s">
        <v>1827</v>
      </c>
      <c r="K9" t="s">
        <v>1840</v>
      </c>
      <c r="L9">
        <v>1</v>
      </c>
      <c r="M9" s="17">
        <f t="shared" si="0"/>
        <v>2.6829268292682929E-4</v>
      </c>
      <c r="N9" s="18" t="str">
        <f t="shared" si="1"/>
        <v>2024-03-15</v>
      </c>
      <c r="O9" s="19">
        <f t="shared" si="2"/>
        <v>45366</v>
      </c>
      <c r="P9" s="17" t="str">
        <f t="shared" si="3"/>
        <v>13:00</v>
      </c>
      <c r="S9" s="54" t="s">
        <v>4458</v>
      </c>
      <c r="T9" s="29">
        <f>COUNTA(C:C)-1</f>
        <v>14</v>
      </c>
      <c r="U9" s="55" t="s">
        <v>4462</v>
      </c>
      <c r="X9">
        <v>1</v>
      </c>
    </row>
    <row r="10" spans="1:24" x14ac:dyDescent="0.25">
      <c r="C10" t="s">
        <v>1814</v>
      </c>
      <c r="F10">
        <v>11</v>
      </c>
      <c r="G10" t="s">
        <v>1848</v>
      </c>
      <c r="H10" t="s">
        <v>26</v>
      </c>
      <c r="J10" t="s">
        <v>1828</v>
      </c>
      <c r="K10" t="s">
        <v>1841</v>
      </c>
      <c r="L10">
        <v>1</v>
      </c>
      <c r="M10" s="17">
        <f t="shared" si="0"/>
        <v>2.9268292682926828E-4</v>
      </c>
      <c r="N10" s="18" t="str">
        <f t="shared" si="1"/>
        <v>2024-03-14</v>
      </c>
      <c r="O10" s="19">
        <f t="shared" si="2"/>
        <v>45365</v>
      </c>
      <c r="P10" s="17" t="str">
        <f t="shared" si="3"/>
        <v>09:58</v>
      </c>
      <c r="S10" s="54" t="s">
        <v>4457</v>
      </c>
      <c r="T10" s="29">
        <f>SUM(F:F)</f>
        <v>65</v>
      </c>
      <c r="U10" s="55">
        <f>T10/T9</f>
        <v>4.6428571428571432</v>
      </c>
      <c r="X10">
        <v>0</v>
      </c>
    </row>
    <row r="11" spans="1:24" x14ac:dyDescent="0.25">
      <c r="C11" t="s">
        <v>1815</v>
      </c>
      <c r="F11">
        <v>1</v>
      </c>
      <c r="G11" t="s">
        <v>1849</v>
      </c>
      <c r="H11" t="s">
        <v>26</v>
      </c>
      <c r="J11" t="s">
        <v>1829</v>
      </c>
      <c r="K11" t="s">
        <v>1842</v>
      </c>
      <c r="L11">
        <v>0</v>
      </c>
      <c r="M11" s="17">
        <f t="shared" si="0"/>
        <v>2.4390243902439026E-5</v>
      </c>
      <c r="N11" s="18" t="str">
        <f t="shared" si="1"/>
        <v>2024-01-08</v>
      </c>
      <c r="O11" s="19">
        <f t="shared" si="2"/>
        <v>45299</v>
      </c>
      <c r="P11" s="17" t="str">
        <f t="shared" si="3"/>
        <v>13:01</v>
      </c>
      <c r="S11" s="54" t="s">
        <v>4459</v>
      </c>
      <c r="T11" s="29">
        <f>SUM(D:D)</f>
        <v>0</v>
      </c>
      <c r="U11" s="55">
        <f>T11/T9</f>
        <v>0</v>
      </c>
      <c r="X11">
        <v>0</v>
      </c>
    </row>
    <row r="12" spans="1:24" x14ac:dyDescent="0.25">
      <c r="C12" t="s">
        <v>1816</v>
      </c>
      <c r="F12">
        <v>1</v>
      </c>
      <c r="H12" t="s">
        <v>26</v>
      </c>
      <c r="J12" t="s">
        <v>1830</v>
      </c>
      <c r="K12" t="s">
        <v>1425</v>
      </c>
      <c r="L12">
        <v>0</v>
      </c>
      <c r="M12" s="17">
        <f t="shared" si="0"/>
        <v>2.4390243902439026E-5</v>
      </c>
      <c r="N12" s="18" t="str">
        <f t="shared" si="1"/>
        <v>2024-01-03</v>
      </c>
      <c r="O12" s="19">
        <f t="shared" si="2"/>
        <v>45294</v>
      </c>
      <c r="P12" s="17" t="str">
        <f t="shared" si="3"/>
        <v>09:55</v>
      </c>
      <c r="S12" s="54" t="s">
        <v>417</v>
      </c>
      <c r="T12" s="29">
        <f>SUM(L:L)</f>
        <v>10</v>
      </c>
      <c r="U12" s="55">
        <f>T12/T9</f>
        <v>0.7142857142857143</v>
      </c>
      <c r="X12">
        <v>0</v>
      </c>
    </row>
    <row r="13" spans="1:24" x14ac:dyDescent="0.25">
      <c r="C13" t="s">
        <v>1817</v>
      </c>
      <c r="F13">
        <v>3</v>
      </c>
      <c r="G13" t="s">
        <v>1845</v>
      </c>
      <c r="H13" t="s">
        <v>26</v>
      </c>
      <c r="J13" t="s">
        <v>1831</v>
      </c>
      <c r="K13" t="s">
        <v>1843</v>
      </c>
      <c r="L13">
        <v>0</v>
      </c>
      <c r="M13" s="17">
        <f t="shared" si="0"/>
        <v>7.317073170731707E-5</v>
      </c>
      <c r="N13" s="18" t="str">
        <f t="shared" si="1"/>
        <v>2024-01-03</v>
      </c>
      <c r="O13" s="19">
        <f t="shared" si="2"/>
        <v>45294</v>
      </c>
      <c r="P13" s="17" t="str">
        <f t="shared" si="3"/>
        <v>09:51</v>
      </c>
      <c r="S13" s="54" t="s">
        <v>25</v>
      </c>
      <c r="T13" s="29">
        <f>COUNTIF(H:H,"Video")</f>
        <v>0</v>
      </c>
      <c r="U13" s="55"/>
      <c r="X13">
        <v>1</v>
      </c>
    </row>
    <row r="14" spans="1:24" x14ac:dyDescent="0.25">
      <c r="C14" t="s">
        <v>1818</v>
      </c>
      <c r="F14">
        <v>4</v>
      </c>
      <c r="G14" t="s">
        <v>1850</v>
      </c>
      <c r="H14" t="s">
        <v>26</v>
      </c>
      <c r="J14" t="s">
        <v>1832</v>
      </c>
      <c r="K14" t="s">
        <v>1844</v>
      </c>
      <c r="L14">
        <v>1</v>
      </c>
      <c r="M14" s="17">
        <f t="shared" si="0"/>
        <v>1.2195121951219512E-4</v>
      </c>
      <c r="N14" s="18" t="str">
        <f t="shared" si="1"/>
        <v>2023-12-22</v>
      </c>
      <c r="O14" s="19">
        <f t="shared" si="2"/>
        <v>45282</v>
      </c>
      <c r="P14" s="17" t="str">
        <f t="shared" si="3"/>
        <v>06:18</v>
      </c>
      <c r="S14" s="54" t="s">
        <v>4460</v>
      </c>
      <c r="T14" s="29">
        <f>COUNTIF(H:H,"Photo")</f>
        <v>14</v>
      </c>
      <c r="U14" s="55"/>
      <c r="X14">
        <v>1</v>
      </c>
    </row>
    <row r="15" spans="1:24" x14ac:dyDescent="0.25">
      <c r="C15" s="6" t="s">
        <v>1819</v>
      </c>
      <c r="F15">
        <v>1</v>
      </c>
      <c r="H15" t="s">
        <v>26</v>
      </c>
      <c r="J15" t="s">
        <v>1833</v>
      </c>
      <c r="L15">
        <v>0</v>
      </c>
      <c r="M15" s="17">
        <f t="shared" si="0"/>
        <v>2.4390243902439026E-5</v>
      </c>
      <c r="N15" s="18" t="str">
        <f t="shared" si="1"/>
        <v>2023-12-22</v>
      </c>
      <c r="O15" s="19">
        <f t="shared" si="2"/>
        <v>45282</v>
      </c>
      <c r="P15" s="17" t="str">
        <f t="shared" si="3"/>
        <v>06:10</v>
      </c>
      <c r="S15" s="54" t="s">
        <v>4461</v>
      </c>
      <c r="T15" s="29">
        <f>COUNTIF(H:H,"Text")</f>
        <v>0</v>
      </c>
      <c r="U15" s="55"/>
      <c r="X15">
        <v>0</v>
      </c>
    </row>
    <row r="16" spans="1:24" ht="15.75" thickBot="1" x14ac:dyDescent="0.3">
      <c r="M16" s="17">
        <f t="shared" si="0"/>
        <v>0</v>
      </c>
      <c r="N16" s="18" t="str">
        <f t="shared" si="1"/>
        <v/>
      </c>
      <c r="O16" s="19" t="e">
        <f t="shared" si="2"/>
        <v>#VALUE!</v>
      </c>
      <c r="P16" s="17" t="str">
        <f t="shared" si="3"/>
        <v/>
      </c>
      <c r="S16" s="56" t="s">
        <v>4464</v>
      </c>
      <c r="T16" s="57">
        <f>COUNTA(G3:G1048576)</f>
        <v>7</v>
      </c>
      <c r="U16" s="58"/>
    </row>
    <row r="17" spans="4:21" x14ac:dyDescent="0.25">
      <c r="M17" s="17">
        <f t="shared" si="0"/>
        <v>0</v>
      </c>
      <c r="N17" s="18" t="str">
        <f t="shared" si="1"/>
        <v/>
      </c>
      <c r="O17" s="19" t="e">
        <f t="shared" si="2"/>
        <v>#VALUE!</v>
      </c>
      <c r="P17" s="17" t="str">
        <f t="shared" si="3"/>
        <v/>
      </c>
      <c r="S17" s="89" t="s">
        <v>4460</v>
      </c>
      <c r="T17" s="90"/>
      <c r="U17" s="91"/>
    </row>
    <row r="18" spans="4:21" x14ac:dyDescent="0.25">
      <c r="D18" s="10"/>
      <c r="M18" s="17">
        <f t="shared" si="0"/>
        <v>0</v>
      </c>
      <c r="N18" s="18" t="str">
        <f t="shared" si="1"/>
        <v/>
      </c>
      <c r="O18" s="19" t="e">
        <f t="shared" si="2"/>
        <v>#VALUE!</v>
      </c>
      <c r="P18" s="17" t="str">
        <f t="shared" si="3"/>
        <v/>
      </c>
      <c r="S18" s="54" t="s">
        <v>4463</v>
      </c>
      <c r="T18" s="29">
        <f>T14</f>
        <v>14</v>
      </c>
      <c r="U18" s="55" t="s">
        <v>4462</v>
      </c>
    </row>
    <row r="19" spans="4:21" x14ac:dyDescent="0.25">
      <c r="M19" s="17">
        <f t="shared" si="0"/>
        <v>0</v>
      </c>
      <c r="N19" s="18" t="str">
        <f t="shared" si="1"/>
        <v/>
      </c>
      <c r="O19" s="19" t="e">
        <f t="shared" si="2"/>
        <v>#VALUE!</v>
      </c>
      <c r="P19" s="17" t="str">
        <f t="shared" si="3"/>
        <v/>
      </c>
      <c r="S19" s="54" t="s">
        <v>4457</v>
      </c>
      <c r="T19" s="29">
        <f>SUMIF(H:H,"Photo",F:F)</f>
        <v>65</v>
      </c>
      <c r="U19" s="55">
        <f>T19/T18</f>
        <v>4.6428571428571432</v>
      </c>
    </row>
    <row r="20" spans="4:21" x14ac:dyDescent="0.25">
      <c r="M20" s="17">
        <f t="shared" si="0"/>
        <v>0</v>
      </c>
      <c r="N20" s="18" t="str">
        <f t="shared" si="1"/>
        <v/>
      </c>
      <c r="O20" s="19" t="e">
        <f t="shared" si="2"/>
        <v>#VALUE!</v>
      </c>
      <c r="P20" s="17" t="str">
        <f t="shared" si="3"/>
        <v/>
      </c>
      <c r="S20" s="54" t="s">
        <v>4459</v>
      </c>
      <c r="T20" s="29">
        <f>SUMIF(H:H,"Photo",D:D)</f>
        <v>0</v>
      </c>
      <c r="U20" s="55">
        <f>T20/T18</f>
        <v>0</v>
      </c>
    </row>
    <row r="21" spans="4:21" ht="15.75" thickBot="1" x14ac:dyDescent="0.3">
      <c r="M21" s="17">
        <f t="shared" si="0"/>
        <v>0</v>
      </c>
      <c r="N21" s="18" t="str">
        <f t="shared" si="1"/>
        <v/>
      </c>
      <c r="O21" s="19" t="e">
        <f t="shared" si="2"/>
        <v>#VALUE!</v>
      </c>
      <c r="P21" s="17" t="str">
        <f t="shared" si="3"/>
        <v/>
      </c>
      <c r="S21" s="56" t="s">
        <v>417</v>
      </c>
      <c r="T21" s="57">
        <f>SUMIF(H:H,"Photo",L:L)</f>
        <v>10</v>
      </c>
      <c r="U21" s="58">
        <f>T21/T18</f>
        <v>0.7142857142857143</v>
      </c>
    </row>
    <row r="22" spans="4:21" x14ac:dyDescent="0.25">
      <c r="M22" s="17">
        <f t="shared" si="0"/>
        <v>0</v>
      </c>
      <c r="N22" s="18" t="str">
        <f t="shared" si="1"/>
        <v/>
      </c>
      <c r="O22" s="19" t="e">
        <f t="shared" si="2"/>
        <v>#VALUE!</v>
      </c>
      <c r="P22" s="17" t="str">
        <f t="shared" si="3"/>
        <v/>
      </c>
      <c r="S22" s="89" t="s">
        <v>25</v>
      </c>
      <c r="T22" s="90"/>
      <c r="U22" s="91"/>
    </row>
    <row r="23" spans="4:21" x14ac:dyDescent="0.25">
      <c r="M23" s="17">
        <f t="shared" si="0"/>
        <v>0</v>
      </c>
      <c r="N23" s="18" t="str">
        <f t="shared" si="1"/>
        <v/>
      </c>
      <c r="O23" s="19" t="e">
        <f t="shared" si="2"/>
        <v>#VALUE!</v>
      </c>
      <c r="P23" s="17" t="str">
        <f t="shared" si="3"/>
        <v/>
      </c>
      <c r="S23" s="54" t="s">
        <v>4463</v>
      </c>
      <c r="T23" s="29">
        <f>T13</f>
        <v>0</v>
      </c>
      <c r="U23" s="55" t="s">
        <v>4462</v>
      </c>
    </row>
    <row r="24" spans="4:21" x14ac:dyDescent="0.25">
      <c r="M24" s="17">
        <f t="shared" si="0"/>
        <v>0</v>
      </c>
      <c r="N24" s="18" t="str">
        <f t="shared" si="1"/>
        <v/>
      </c>
      <c r="O24" s="19" t="e">
        <f t="shared" si="2"/>
        <v>#VALUE!</v>
      </c>
      <c r="P24" s="17" t="str">
        <f t="shared" si="3"/>
        <v/>
      </c>
      <c r="S24" s="54" t="s">
        <v>4457</v>
      </c>
      <c r="T24" s="29">
        <f>SUMIF(H:H,"Video",F:F)</f>
        <v>0</v>
      </c>
      <c r="U24" s="55" t="e">
        <f>T24/T23</f>
        <v>#DIV/0!</v>
      </c>
    </row>
    <row r="25" spans="4:21" x14ac:dyDescent="0.25">
      <c r="M25" s="17">
        <f t="shared" si="0"/>
        <v>0</v>
      </c>
      <c r="N25" s="18" t="str">
        <f t="shared" si="1"/>
        <v/>
      </c>
      <c r="O25" s="19" t="e">
        <f t="shared" si="2"/>
        <v>#VALUE!</v>
      </c>
      <c r="P25" s="17" t="str">
        <f t="shared" si="3"/>
        <v/>
      </c>
      <c r="S25" s="54" t="s">
        <v>4459</v>
      </c>
      <c r="T25" s="29">
        <f>SUMIF(H:H,"Video",D:D)</f>
        <v>0</v>
      </c>
      <c r="U25" s="55" t="e">
        <f>T25/T23</f>
        <v>#DIV/0!</v>
      </c>
    </row>
    <row r="26" spans="4:21" ht="15.75" thickBot="1" x14ac:dyDescent="0.3">
      <c r="M26" s="17">
        <f t="shared" si="0"/>
        <v>0</v>
      </c>
      <c r="N26" s="18" t="str">
        <f t="shared" si="1"/>
        <v/>
      </c>
      <c r="O26" s="19" t="e">
        <f t="shared" si="2"/>
        <v>#VALUE!</v>
      </c>
      <c r="P26" s="17" t="str">
        <f t="shared" si="3"/>
        <v/>
      </c>
      <c r="S26" s="56" t="s">
        <v>417</v>
      </c>
      <c r="T26" s="57">
        <f>SUMIF(H:H,"Video",L:L)</f>
        <v>0</v>
      </c>
      <c r="U26" s="58" t="e">
        <f>T26/T23</f>
        <v>#DIV/0!</v>
      </c>
    </row>
    <row r="27" spans="4:21" x14ac:dyDescent="0.25">
      <c r="M27" s="17">
        <f t="shared" si="0"/>
        <v>0</v>
      </c>
      <c r="N27" s="18" t="str">
        <f t="shared" si="1"/>
        <v/>
      </c>
      <c r="O27" s="19" t="e">
        <f t="shared" si="2"/>
        <v>#VALUE!</v>
      </c>
      <c r="P27" s="17" t="str">
        <f t="shared" si="3"/>
        <v/>
      </c>
      <c r="S27" s="89" t="s">
        <v>4461</v>
      </c>
      <c r="T27" s="90"/>
      <c r="U27" s="91"/>
    </row>
    <row r="28" spans="4:21" x14ac:dyDescent="0.25">
      <c r="M28" s="17">
        <f t="shared" si="0"/>
        <v>0</v>
      </c>
      <c r="N28" s="18" t="str">
        <f t="shared" si="1"/>
        <v/>
      </c>
      <c r="O28" s="19" t="e">
        <f t="shared" si="2"/>
        <v>#VALUE!</v>
      </c>
      <c r="P28" s="17" t="str">
        <f t="shared" si="3"/>
        <v/>
      </c>
      <c r="S28" s="54" t="s">
        <v>4463</v>
      </c>
      <c r="T28" s="29">
        <f>T15</f>
        <v>0</v>
      </c>
      <c r="U28" s="55" t="s">
        <v>4462</v>
      </c>
    </row>
    <row r="29" spans="4:21" x14ac:dyDescent="0.25">
      <c r="M29" s="17">
        <f t="shared" si="0"/>
        <v>0</v>
      </c>
      <c r="N29" s="18" t="str">
        <f t="shared" si="1"/>
        <v/>
      </c>
      <c r="O29" s="19" t="e">
        <f t="shared" si="2"/>
        <v>#VALUE!</v>
      </c>
      <c r="P29" s="17" t="str">
        <f t="shared" si="3"/>
        <v/>
      </c>
      <c r="S29" s="54" t="s">
        <v>4457</v>
      </c>
      <c r="T29" s="29">
        <f>SUMIF(H:H,"Text",F:F)</f>
        <v>0</v>
      </c>
      <c r="U29" s="55" t="e">
        <f>T29/T28</f>
        <v>#DIV/0!</v>
      </c>
    </row>
    <row r="30" spans="4:21" x14ac:dyDescent="0.25">
      <c r="M30" s="17">
        <f t="shared" si="0"/>
        <v>0</v>
      </c>
      <c r="N30" s="18" t="str">
        <f t="shared" si="1"/>
        <v/>
      </c>
      <c r="O30" s="19" t="e">
        <f t="shared" si="2"/>
        <v>#VALUE!</v>
      </c>
      <c r="P30" s="17" t="str">
        <f t="shared" si="3"/>
        <v/>
      </c>
      <c r="S30" s="54" t="s">
        <v>4459</v>
      </c>
      <c r="T30" s="29">
        <f>SUMIF(H:H,"Text",D:D)</f>
        <v>0</v>
      </c>
      <c r="U30" s="55" t="e">
        <f>T30/T28</f>
        <v>#DIV/0!</v>
      </c>
    </row>
    <row r="31" spans="4:21" ht="15.75" thickBot="1" x14ac:dyDescent="0.3">
      <c r="M31" s="17">
        <f t="shared" si="0"/>
        <v>0</v>
      </c>
      <c r="N31" s="18" t="str">
        <f t="shared" si="1"/>
        <v/>
      </c>
      <c r="O31" s="19" t="e">
        <f t="shared" si="2"/>
        <v>#VALUE!</v>
      </c>
      <c r="P31" s="17" t="str">
        <f t="shared" si="3"/>
        <v/>
      </c>
      <c r="S31" s="56" t="s">
        <v>417</v>
      </c>
      <c r="T31" s="57">
        <f>SUMIF(H:H,"Text",L:L)</f>
        <v>0</v>
      </c>
      <c r="U31" s="58" t="e">
        <f>T31/T28</f>
        <v>#DIV/0!</v>
      </c>
    </row>
    <row r="32" spans="4:21" x14ac:dyDescent="0.25">
      <c r="M32" s="17">
        <f t="shared" si="0"/>
        <v>0</v>
      </c>
      <c r="N32" s="18" t="str">
        <f t="shared" si="1"/>
        <v/>
      </c>
      <c r="O32" s="19" t="e">
        <f t="shared" si="2"/>
        <v>#VALUE!</v>
      </c>
      <c r="P32" s="17" t="str">
        <f t="shared" si="3"/>
        <v/>
      </c>
      <c r="S32" s="13"/>
      <c r="T32" s="13"/>
      <c r="U32" s="13"/>
    </row>
    <row r="33" spans="13:21" x14ac:dyDescent="0.25">
      <c r="M33" s="17">
        <f t="shared" si="0"/>
        <v>0</v>
      </c>
      <c r="N33" s="18" t="str">
        <f t="shared" si="1"/>
        <v/>
      </c>
      <c r="O33" s="19" t="e">
        <f t="shared" si="2"/>
        <v>#VALUE!</v>
      </c>
      <c r="P33" s="17" t="str">
        <f t="shared" si="3"/>
        <v/>
      </c>
      <c r="S33" s="13"/>
      <c r="T33" s="13"/>
      <c r="U33" s="13"/>
    </row>
    <row r="34" spans="13:21" x14ac:dyDescent="0.25">
      <c r="M34" s="17">
        <f t="shared" si="0"/>
        <v>0</v>
      </c>
      <c r="N34" s="18" t="str">
        <f t="shared" si="1"/>
        <v/>
      </c>
      <c r="O34" s="19" t="e">
        <f t="shared" si="2"/>
        <v>#VALUE!</v>
      </c>
      <c r="P34" s="17" t="str">
        <f t="shared" si="3"/>
        <v/>
      </c>
      <c r="S34" s="13"/>
      <c r="T34" s="13"/>
      <c r="U34" s="13"/>
    </row>
    <row r="35" spans="13:21" x14ac:dyDescent="0.25">
      <c r="M35" s="17">
        <f t="shared" si="0"/>
        <v>0</v>
      </c>
      <c r="N35" s="18" t="str">
        <f t="shared" si="1"/>
        <v/>
      </c>
      <c r="O35" s="19" t="e">
        <f t="shared" si="2"/>
        <v>#VALUE!</v>
      </c>
      <c r="P35" s="17" t="str">
        <f t="shared" si="3"/>
        <v/>
      </c>
      <c r="S35" s="13"/>
      <c r="T35" s="13"/>
      <c r="U35" s="13"/>
    </row>
    <row r="36" spans="13:21" x14ac:dyDescent="0.25">
      <c r="M36" s="17">
        <f t="shared" si="0"/>
        <v>0</v>
      </c>
      <c r="N36" s="18" t="str">
        <f t="shared" si="1"/>
        <v/>
      </c>
      <c r="O36" s="19" t="e">
        <f t="shared" si="2"/>
        <v>#VALUE!</v>
      </c>
      <c r="P36" s="17" t="str">
        <f t="shared" si="3"/>
        <v/>
      </c>
    </row>
    <row r="37" spans="13:21" x14ac:dyDescent="0.25">
      <c r="M37" s="17">
        <f t="shared" si="0"/>
        <v>0</v>
      </c>
      <c r="N37" s="18" t="str">
        <f t="shared" si="1"/>
        <v/>
      </c>
      <c r="O37" s="19" t="e">
        <f t="shared" si="2"/>
        <v>#VALUE!</v>
      </c>
      <c r="P37" s="17" t="str">
        <f t="shared" si="3"/>
        <v/>
      </c>
    </row>
    <row r="38" spans="13:21" x14ac:dyDescent="0.25">
      <c r="M38" s="17">
        <f t="shared" si="0"/>
        <v>0</v>
      </c>
      <c r="N38" s="18" t="str">
        <f t="shared" si="1"/>
        <v/>
      </c>
      <c r="O38" s="19" t="e">
        <f t="shared" si="2"/>
        <v>#VALUE!</v>
      </c>
      <c r="P38" s="17" t="str">
        <f t="shared" si="3"/>
        <v/>
      </c>
    </row>
    <row r="39" spans="13:21" x14ac:dyDescent="0.25">
      <c r="M39" s="17">
        <f t="shared" si="0"/>
        <v>0</v>
      </c>
      <c r="N39" s="18" t="str">
        <f t="shared" si="1"/>
        <v/>
      </c>
      <c r="O39" s="19" t="e">
        <f t="shared" si="2"/>
        <v>#VALUE!</v>
      </c>
      <c r="P39" s="17" t="str">
        <f t="shared" si="3"/>
        <v/>
      </c>
    </row>
    <row r="40" spans="13:21" x14ac:dyDescent="0.25">
      <c r="M40" s="17">
        <f t="shared" si="0"/>
        <v>0</v>
      </c>
      <c r="N40" s="18" t="str">
        <f t="shared" si="1"/>
        <v/>
      </c>
      <c r="O40" s="19" t="e">
        <f t="shared" si="2"/>
        <v>#VALUE!</v>
      </c>
      <c r="P40" s="17" t="str">
        <f t="shared" si="3"/>
        <v/>
      </c>
    </row>
    <row r="41" spans="13:21" x14ac:dyDescent="0.25">
      <c r="M41" s="17">
        <f t="shared" si="0"/>
        <v>0</v>
      </c>
      <c r="N41" s="18" t="str">
        <f t="shared" si="1"/>
        <v/>
      </c>
      <c r="O41" s="19" t="e">
        <f t="shared" si="2"/>
        <v>#VALUE!</v>
      </c>
      <c r="P41" s="17" t="str">
        <f t="shared" si="3"/>
        <v/>
      </c>
    </row>
    <row r="42" spans="13:21" x14ac:dyDescent="0.25">
      <c r="M42" s="17">
        <f t="shared" si="0"/>
        <v>0</v>
      </c>
      <c r="N42" s="18" t="str">
        <f t="shared" si="1"/>
        <v/>
      </c>
      <c r="O42" s="19" t="e">
        <f t="shared" si="2"/>
        <v>#VALUE!</v>
      </c>
      <c r="P42" s="17" t="str">
        <f t="shared" si="3"/>
        <v/>
      </c>
    </row>
    <row r="43" spans="13:21" x14ac:dyDescent="0.25">
      <c r="M43" s="17">
        <f t="shared" si="0"/>
        <v>0</v>
      </c>
      <c r="N43" s="18" t="str">
        <f t="shared" si="1"/>
        <v/>
      </c>
      <c r="O43" s="19" t="e">
        <f t="shared" si="2"/>
        <v>#VALUE!</v>
      </c>
      <c r="P43" s="17" t="str">
        <f t="shared" si="3"/>
        <v/>
      </c>
    </row>
    <row r="44" spans="13:21" x14ac:dyDescent="0.25">
      <c r="M44" s="17">
        <f t="shared" si="0"/>
        <v>0</v>
      </c>
      <c r="N44" s="18" t="str">
        <f t="shared" si="1"/>
        <v/>
      </c>
      <c r="O44" s="19" t="e">
        <f t="shared" si="2"/>
        <v>#VALUE!</v>
      </c>
      <c r="P44" s="17" t="str">
        <f t="shared" si="3"/>
        <v/>
      </c>
    </row>
    <row r="45" spans="13:21" x14ac:dyDescent="0.25">
      <c r="M45" s="17">
        <f t="shared" si="0"/>
        <v>0</v>
      </c>
      <c r="N45" s="18" t="str">
        <f t="shared" si="1"/>
        <v/>
      </c>
      <c r="O45" s="19" t="e">
        <f t="shared" si="2"/>
        <v>#VALUE!</v>
      </c>
      <c r="P45" s="17" t="str">
        <f t="shared" si="3"/>
        <v/>
      </c>
    </row>
    <row r="46" spans="13:21" x14ac:dyDescent="0.25">
      <c r="M46" s="17">
        <f t="shared" si="0"/>
        <v>0</v>
      </c>
      <c r="N46" s="18" t="str">
        <f t="shared" si="1"/>
        <v/>
      </c>
      <c r="O46" s="19" t="e">
        <f t="shared" si="2"/>
        <v>#VALUE!</v>
      </c>
      <c r="P46" s="17" t="str">
        <f t="shared" si="3"/>
        <v/>
      </c>
    </row>
    <row r="47" spans="13:21" x14ac:dyDescent="0.25">
      <c r="M47" s="17">
        <f t="shared" si="0"/>
        <v>0</v>
      </c>
      <c r="N47" s="18" t="str">
        <f t="shared" si="1"/>
        <v/>
      </c>
      <c r="O47" s="19" t="e">
        <f t="shared" si="2"/>
        <v>#VALUE!</v>
      </c>
      <c r="P47" s="17" t="str">
        <f t="shared" si="3"/>
        <v/>
      </c>
    </row>
    <row r="48" spans="13:21" x14ac:dyDescent="0.25">
      <c r="M48" s="17">
        <f t="shared" si="0"/>
        <v>0</v>
      </c>
      <c r="N48" s="18" t="str">
        <f t="shared" si="1"/>
        <v/>
      </c>
      <c r="O48" s="19" t="e">
        <f t="shared" si="2"/>
        <v>#VALUE!</v>
      </c>
      <c r="P48" s="17" t="str">
        <f t="shared" si="3"/>
        <v/>
      </c>
    </row>
    <row r="49" spans="13:16" x14ac:dyDescent="0.25">
      <c r="M49" s="17">
        <f t="shared" si="0"/>
        <v>0</v>
      </c>
      <c r="N49" s="18" t="str">
        <f t="shared" si="1"/>
        <v/>
      </c>
      <c r="O49" s="19" t="e">
        <f t="shared" si="2"/>
        <v>#VALUE!</v>
      </c>
      <c r="P49" s="17" t="str">
        <f t="shared" si="3"/>
        <v/>
      </c>
    </row>
    <row r="50" spans="13:16" x14ac:dyDescent="0.25">
      <c r="M50" s="17">
        <f t="shared" si="0"/>
        <v>0</v>
      </c>
      <c r="N50" s="18" t="str">
        <f t="shared" si="1"/>
        <v/>
      </c>
      <c r="O50" s="19" t="e">
        <f t="shared" si="2"/>
        <v>#VALUE!</v>
      </c>
      <c r="P50" s="17" t="str">
        <f t="shared" si="3"/>
        <v/>
      </c>
    </row>
    <row r="51" spans="13:16" x14ac:dyDescent="0.25">
      <c r="M51" s="17">
        <f t="shared" si="0"/>
        <v>0</v>
      </c>
      <c r="N51" s="18" t="str">
        <f t="shared" si="1"/>
        <v/>
      </c>
      <c r="O51" s="19" t="e">
        <f t="shared" si="2"/>
        <v>#VALUE!</v>
      </c>
      <c r="P51" s="17" t="str">
        <f t="shared" si="3"/>
        <v/>
      </c>
    </row>
    <row r="52" spans="13:16" x14ac:dyDescent="0.25">
      <c r="M52" s="17">
        <f t="shared" si="0"/>
        <v>0</v>
      </c>
      <c r="N52" s="18" t="str">
        <f t="shared" si="1"/>
        <v/>
      </c>
      <c r="O52" s="19" t="e">
        <f t="shared" si="2"/>
        <v>#VALUE!</v>
      </c>
      <c r="P52" s="17" t="str">
        <f t="shared" si="3"/>
        <v/>
      </c>
    </row>
    <row r="53" spans="13:16" x14ac:dyDescent="0.25">
      <c r="M53" s="17">
        <f t="shared" si="0"/>
        <v>0</v>
      </c>
      <c r="N53" s="18" t="str">
        <f t="shared" si="1"/>
        <v/>
      </c>
      <c r="O53" s="19" t="e">
        <f t="shared" si="2"/>
        <v>#VALUE!</v>
      </c>
      <c r="P53" s="17" t="str">
        <f t="shared" si="3"/>
        <v/>
      </c>
    </row>
    <row r="54" spans="13:16" x14ac:dyDescent="0.25">
      <c r="M54" s="17">
        <f t="shared" si="0"/>
        <v>0</v>
      </c>
      <c r="N54" s="18" t="str">
        <f t="shared" si="1"/>
        <v/>
      </c>
      <c r="O54" s="19" t="e">
        <f t="shared" si="2"/>
        <v>#VALUE!</v>
      </c>
      <c r="P54" s="17" t="str">
        <f t="shared" si="3"/>
        <v/>
      </c>
    </row>
    <row r="55" spans="13:16" x14ac:dyDescent="0.25">
      <c r="M55" s="17">
        <f t="shared" si="0"/>
        <v>0</v>
      </c>
      <c r="N55" s="18" t="str">
        <f t="shared" si="1"/>
        <v/>
      </c>
      <c r="O55" s="19" t="e">
        <f t="shared" si="2"/>
        <v>#VALUE!</v>
      </c>
      <c r="P55" s="17" t="str">
        <f t="shared" si="3"/>
        <v/>
      </c>
    </row>
    <row r="56" spans="13:16" x14ac:dyDescent="0.25">
      <c r="M56" s="17">
        <f t="shared" si="0"/>
        <v>0</v>
      </c>
      <c r="N56" s="18" t="str">
        <f t="shared" si="1"/>
        <v/>
      </c>
      <c r="O56" s="19" t="e">
        <f t="shared" si="2"/>
        <v>#VALUE!</v>
      </c>
      <c r="P56" s="17" t="str">
        <f t="shared" si="3"/>
        <v/>
      </c>
    </row>
    <row r="57" spans="13:16" x14ac:dyDescent="0.25">
      <c r="M57" s="17">
        <f t="shared" si="0"/>
        <v>0</v>
      </c>
      <c r="N57" s="18" t="str">
        <f t="shared" si="1"/>
        <v/>
      </c>
      <c r="O57" s="19" t="e">
        <f t="shared" si="2"/>
        <v>#VALUE!</v>
      </c>
      <c r="P57" s="17" t="str">
        <f t="shared" si="3"/>
        <v/>
      </c>
    </row>
    <row r="58" spans="13:16" x14ac:dyDescent="0.25">
      <c r="M58" s="17">
        <f t="shared" si="0"/>
        <v>0</v>
      </c>
      <c r="N58" s="18" t="str">
        <f t="shared" si="1"/>
        <v/>
      </c>
      <c r="O58" s="19" t="e">
        <f t="shared" si="2"/>
        <v>#VALUE!</v>
      </c>
      <c r="P58" s="17" t="str">
        <f t="shared" si="3"/>
        <v/>
      </c>
    </row>
    <row r="59" spans="13:16" x14ac:dyDescent="0.25">
      <c r="M59" s="17">
        <f t="shared" si="0"/>
        <v>0</v>
      </c>
      <c r="N59" s="18" t="str">
        <f t="shared" si="1"/>
        <v/>
      </c>
      <c r="O59" s="19" t="e">
        <f t="shared" si="2"/>
        <v>#VALUE!</v>
      </c>
      <c r="P59" s="17" t="str">
        <f t="shared" si="3"/>
        <v/>
      </c>
    </row>
    <row r="60" spans="13:16" x14ac:dyDescent="0.25">
      <c r="M60" s="17">
        <f t="shared" si="0"/>
        <v>0</v>
      </c>
      <c r="N60" s="18" t="str">
        <f t="shared" si="1"/>
        <v/>
      </c>
      <c r="O60" s="19" t="e">
        <f t="shared" si="2"/>
        <v>#VALUE!</v>
      </c>
      <c r="P60" s="17" t="str">
        <f t="shared" si="3"/>
        <v/>
      </c>
    </row>
    <row r="61" spans="13:16" x14ac:dyDescent="0.25">
      <c r="M61" s="17">
        <f t="shared" si="0"/>
        <v>0</v>
      </c>
      <c r="N61" s="18" t="str">
        <f t="shared" si="1"/>
        <v/>
      </c>
      <c r="O61" s="19" t="e">
        <f t="shared" si="2"/>
        <v>#VALUE!</v>
      </c>
      <c r="P61" s="17" t="str">
        <f t="shared" si="3"/>
        <v/>
      </c>
    </row>
    <row r="62" spans="13:16" x14ac:dyDescent="0.25">
      <c r="M62" s="17">
        <f t="shared" si="0"/>
        <v>0</v>
      </c>
      <c r="N62" s="18" t="str">
        <f t="shared" si="1"/>
        <v/>
      </c>
      <c r="O62" s="19" t="e">
        <f t="shared" si="2"/>
        <v>#VALUE!</v>
      </c>
      <c r="P62" s="17" t="str">
        <f t="shared" si="3"/>
        <v/>
      </c>
    </row>
    <row r="63" spans="13:16" x14ac:dyDescent="0.25">
      <c r="M63" s="17">
        <f t="shared" si="0"/>
        <v>0</v>
      </c>
      <c r="N63" s="18" t="str">
        <f t="shared" si="1"/>
        <v/>
      </c>
      <c r="O63" s="19" t="e">
        <f t="shared" si="2"/>
        <v>#VALUE!</v>
      </c>
      <c r="P63" s="17" t="str">
        <f t="shared" si="3"/>
        <v/>
      </c>
    </row>
    <row r="64" spans="13:16" x14ac:dyDescent="0.25">
      <c r="M64" s="17">
        <f t="shared" si="0"/>
        <v>0</v>
      </c>
      <c r="N64" s="18" t="str">
        <f t="shared" si="1"/>
        <v/>
      </c>
      <c r="O64" s="19" t="e">
        <f t="shared" si="2"/>
        <v>#VALUE!</v>
      </c>
      <c r="P64" s="17" t="str">
        <f t="shared" si="3"/>
        <v/>
      </c>
    </row>
    <row r="65" spans="13:16" x14ac:dyDescent="0.25">
      <c r="M65" s="17">
        <f t="shared" si="0"/>
        <v>0</v>
      </c>
      <c r="N65" s="18" t="str">
        <f t="shared" si="1"/>
        <v/>
      </c>
      <c r="O65" s="19" t="e">
        <f t="shared" si="2"/>
        <v>#VALUE!</v>
      </c>
      <c r="P65" s="17" t="str">
        <f t="shared" si="3"/>
        <v/>
      </c>
    </row>
    <row r="66" spans="13:16" x14ac:dyDescent="0.25">
      <c r="M66" s="17">
        <f t="shared" si="0"/>
        <v>0</v>
      </c>
      <c r="N66" s="18" t="str">
        <f t="shared" si="1"/>
        <v/>
      </c>
      <c r="O66" s="19" t="e">
        <f t="shared" si="2"/>
        <v>#VALUE!</v>
      </c>
      <c r="P66" s="17" t="str">
        <f t="shared" si="3"/>
        <v/>
      </c>
    </row>
    <row r="67" spans="13:16" x14ac:dyDescent="0.25">
      <c r="M67" s="17">
        <f t="shared" ref="M67:M115" si="4">(D67+F67+L67)/$T$2*100%</f>
        <v>0</v>
      </c>
      <c r="N67" s="18" t="str">
        <f t="shared" ref="N67:N115" si="5">LEFT(J67,10)</f>
        <v/>
      </c>
      <c r="O67" s="19" t="e">
        <f t="shared" ref="O67:O115" si="6">DATE(LEFT(N67,4),MID(N67,6,2),RIGHT(N67,2))</f>
        <v>#VALUE!</v>
      </c>
      <c r="P67" s="17" t="str">
        <f t="shared" ref="P67:P115" si="7">MID(J67,12,5)</f>
        <v/>
      </c>
    </row>
    <row r="68" spans="13:16" x14ac:dyDescent="0.25">
      <c r="M68" s="17">
        <f t="shared" si="4"/>
        <v>0</v>
      </c>
      <c r="N68" s="18" t="str">
        <f t="shared" si="5"/>
        <v/>
      </c>
      <c r="O68" s="19" t="e">
        <f t="shared" si="6"/>
        <v>#VALUE!</v>
      </c>
      <c r="P68" s="17" t="str">
        <f t="shared" si="7"/>
        <v/>
      </c>
    </row>
    <row r="69" spans="13:16" x14ac:dyDescent="0.25">
      <c r="M69" s="17">
        <f t="shared" si="4"/>
        <v>0</v>
      </c>
      <c r="N69" s="18" t="str">
        <f t="shared" si="5"/>
        <v/>
      </c>
      <c r="O69" s="19" t="e">
        <f t="shared" si="6"/>
        <v>#VALUE!</v>
      </c>
      <c r="P69" s="17" t="str">
        <f t="shared" si="7"/>
        <v/>
      </c>
    </row>
    <row r="70" spans="13:16" x14ac:dyDescent="0.25">
      <c r="M70" s="17">
        <f t="shared" si="4"/>
        <v>0</v>
      </c>
      <c r="N70" s="18" t="str">
        <f t="shared" si="5"/>
        <v/>
      </c>
      <c r="O70" s="19" t="e">
        <f t="shared" si="6"/>
        <v>#VALUE!</v>
      </c>
      <c r="P70" s="17" t="str">
        <f t="shared" si="7"/>
        <v/>
      </c>
    </row>
    <row r="71" spans="13:16" x14ac:dyDescent="0.25">
      <c r="M71" s="17">
        <f t="shared" si="4"/>
        <v>0</v>
      </c>
      <c r="N71" s="18" t="str">
        <f t="shared" si="5"/>
        <v/>
      </c>
      <c r="O71" s="19" t="e">
        <f t="shared" si="6"/>
        <v>#VALUE!</v>
      </c>
      <c r="P71" s="17" t="str">
        <f t="shared" si="7"/>
        <v/>
      </c>
    </row>
    <row r="72" spans="13:16" x14ac:dyDescent="0.25">
      <c r="M72" s="17">
        <f t="shared" si="4"/>
        <v>0</v>
      </c>
      <c r="N72" s="18" t="str">
        <f t="shared" si="5"/>
        <v/>
      </c>
      <c r="O72" s="19" t="e">
        <f t="shared" si="6"/>
        <v>#VALUE!</v>
      </c>
      <c r="P72" s="17" t="str">
        <f t="shared" si="7"/>
        <v/>
      </c>
    </row>
    <row r="73" spans="13:16" x14ac:dyDescent="0.25">
      <c r="M73" s="17">
        <f t="shared" si="4"/>
        <v>0</v>
      </c>
      <c r="N73" s="18" t="str">
        <f t="shared" si="5"/>
        <v/>
      </c>
      <c r="O73" s="19" t="e">
        <f t="shared" si="6"/>
        <v>#VALUE!</v>
      </c>
      <c r="P73" s="17" t="str">
        <f t="shared" si="7"/>
        <v/>
      </c>
    </row>
    <row r="74" spans="13:16" x14ac:dyDescent="0.25">
      <c r="M74" s="17">
        <f t="shared" si="4"/>
        <v>0</v>
      </c>
      <c r="N74" s="18" t="str">
        <f t="shared" si="5"/>
        <v/>
      </c>
      <c r="O74" s="19" t="e">
        <f t="shared" si="6"/>
        <v>#VALUE!</v>
      </c>
      <c r="P74" s="17" t="str">
        <f t="shared" si="7"/>
        <v/>
      </c>
    </row>
    <row r="75" spans="13:16" x14ac:dyDescent="0.25">
      <c r="M75" s="17">
        <f t="shared" si="4"/>
        <v>0</v>
      </c>
      <c r="N75" s="18" t="str">
        <f t="shared" si="5"/>
        <v/>
      </c>
      <c r="O75" s="19" t="e">
        <f t="shared" si="6"/>
        <v>#VALUE!</v>
      </c>
      <c r="P75" s="17" t="str">
        <f t="shared" si="7"/>
        <v/>
      </c>
    </row>
    <row r="76" spans="13:16" x14ac:dyDescent="0.25">
      <c r="M76" s="17">
        <f t="shared" si="4"/>
        <v>0</v>
      </c>
      <c r="N76" s="18" t="str">
        <f t="shared" si="5"/>
        <v/>
      </c>
      <c r="O76" s="19" t="e">
        <f t="shared" si="6"/>
        <v>#VALUE!</v>
      </c>
      <c r="P76" s="17" t="str">
        <f t="shared" si="7"/>
        <v/>
      </c>
    </row>
    <row r="77" spans="13:16" x14ac:dyDescent="0.25">
      <c r="M77" s="17">
        <f t="shared" si="4"/>
        <v>0</v>
      </c>
      <c r="N77" s="18" t="str">
        <f t="shared" si="5"/>
        <v/>
      </c>
      <c r="O77" s="19" t="e">
        <f t="shared" si="6"/>
        <v>#VALUE!</v>
      </c>
      <c r="P77" s="17" t="str">
        <f t="shared" si="7"/>
        <v/>
      </c>
    </row>
    <row r="78" spans="13:16" x14ac:dyDescent="0.25">
      <c r="M78" s="17">
        <f t="shared" si="4"/>
        <v>0</v>
      </c>
      <c r="N78" s="18" t="str">
        <f t="shared" si="5"/>
        <v/>
      </c>
      <c r="O78" s="19" t="e">
        <f t="shared" si="6"/>
        <v>#VALUE!</v>
      </c>
      <c r="P78" s="17" t="str">
        <f t="shared" si="7"/>
        <v/>
      </c>
    </row>
    <row r="79" spans="13:16" x14ac:dyDescent="0.25">
      <c r="M79" s="17">
        <f t="shared" si="4"/>
        <v>0</v>
      </c>
      <c r="N79" s="18" t="str">
        <f t="shared" si="5"/>
        <v/>
      </c>
      <c r="O79" s="19" t="e">
        <f t="shared" si="6"/>
        <v>#VALUE!</v>
      </c>
      <c r="P79" s="17" t="str">
        <f t="shared" si="7"/>
        <v/>
      </c>
    </row>
    <row r="80" spans="13:16" x14ac:dyDescent="0.25">
      <c r="M80" s="17">
        <f t="shared" si="4"/>
        <v>0</v>
      </c>
      <c r="N80" s="18" t="str">
        <f t="shared" si="5"/>
        <v/>
      </c>
      <c r="O80" s="19" t="e">
        <f t="shared" si="6"/>
        <v>#VALUE!</v>
      </c>
      <c r="P80" s="17" t="str">
        <f t="shared" si="7"/>
        <v/>
      </c>
    </row>
    <row r="81" spans="13:16" x14ac:dyDescent="0.25">
      <c r="M81" s="17">
        <f t="shared" si="4"/>
        <v>0</v>
      </c>
      <c r="N81" s="18" t="str">
        <f t="shared" si="5"/>
        <v/>
      </c>
      <c r="O81" s="19" t="e">
        <f t="shared" si="6"/>
        <v>#VALUE!</v>
      </c>
      <c r="P81" s="17" t="str">
        <f t="shared" si="7"/>
        <v/>
      </c>
    </row>
    <row r="82" spans="13:16" x14ac:dyDescent="0.25">
      <c r="M82" s="17">
        <f t="shared" si="4"/>
        <v>0</v>
      </c>
      <c r="N82" s="18" t="str">
        <f t="shared" si="5"/>
        <v/>
      </c>
      <c r="O82" s="19" t="e">
        <f t="shared" si="6"/>
        <v>#VALUE!</v>
      </c>
      <c r="P82" s="17" t="str">
        <f t="shared" si="7"/>
        <v/>
      </c>
    </row>
    <row r="83" spans="13:16" x14ac:dyDescent="0.25">
      <c r="M83" s="17">
        <f t="shared" si="4"/>
        <v>0</v>
      </c>
      <c r="N83" s="18" t="str">
        <f t="shared" si="5"/>
        <v/>
      </c>
      <c r="O83" s="19" t="e">
        <f t="shared" si="6"/>
        <v>#VALUE!</v>
      </c>
      <c r="P83" s="17" t="str">
        <f t="shared" si="7"/>
        <v/>
      </c>
    </row>
    <row r="84" spans="13:16" x14ac:dyDescent="0.25">
      <c r="M84" s="17">
        <f t="shared" si="4"/>
        <v>0</v>
      </c>
      <c r="N84" s="18" t="str">
        <f t="shared" si="5"/>
        <v/>
      </c>
      <c r="O84" s="19" t="e">
        <f t="shared" si="6"/>
        <v>#VALUE!</v>
      </c>
      <c r="P84" s="17" t="str">
        <f t="shared" si="7"/>
        <v/>
      </c>
    </row>
    <row r="85" spans="13:16" x14ac:dyDescent="0.25">
      <c r="M85" s="17">
        <f t="shared" si="4"/>
        <v>0</v>
      </c>
      <c r="N85" s="18" t="str">
        <f t="shared" si="5"/>
        <v/>
      </c>
      <c r="O85" s="19" t="e">
        <f t="shared" si="6"/>
        <v>#VALUE!</v>
      </c>
      <c r="P85" s="17" t="str">
        <f t="shared" si="7"/>
        <v/>
      </c>
    </row>
    <row r="86" spans="13:16" x14ac:dyDescent="0.25">
      <c r="M86" s="17">
        <f t="shared" si="4"/>
        <v>0</v>
      </c>
      <c r="N86" s="18" t="str">
        <f t="shared" si="5"/>
        <v/>
      </c>
      <c r="O86" s="19" t="e">
        <f t="shared" si="6"/>
        <v>#VALUE!</v>
      </c>
      <c r="P86" s="17" t="str">
        <f t="shared" si="7"/>
        <v/>
      </c>
    </row>
    <row r="87" spans="13:16" x14ac:dyDescent="0.25">
      <c r="M87" s="17">
        <f t="shared" si="4"/>
        <v>0</v>
      </c>
      <c r="N87" s="18" t="str">
        <f t="shared" si="5"/>
        <v/>
      </c>
      <c r="O87" s="19" t="e">
        <f t="shared" si="6"/>
        <v>#VALUE!</v>
      </c>
      <c r="P87" s="17" t="str">
        <f t="shared" si="7"/>
        <v/>
      </c>
    </row>
    <row r="88" spans="13:16" x14ac:dyDescent="0.25">
      <c r="M88" s="17">
        <f t="shared" si="4"/>
        <v>0</v>
      </c>
      <c r="N88" s="18" t="str">
        <f t="shared" si="5"/>
        <v/>
      </c>
      <c r="O88" s="19" t="e">
        <f t="shared" si="6"/>
        <v>#VALUE!</v>
      </c>
      <c r="P88" s="17" t="str">
        <f t="shared" si="7"/>
        <v/>
      </c>
    </row>
    <row r="89" spans="13:16" x14ac:dyDescent="0.25">
      <c r="M89" s="17">
        <f t="shared" si="4"/>
        <v>0</v>
      </c>
      <c r="N89" s="18" t="str">
        <f t="shared" si="5"/>
        <v/>
      </c>
      <c r="O89" s="19" t="e">
        <f t="shared" si="6"/>
        <v>#VALUE!</v>
      </c>
      <c r="P89" s="17" t="str">
        <f t="shared" si="7"/>
        <v/>
      </c>
    </row>
    <row r="90" spans="13:16" x14ac:dyDescent="0.25">
      <c r="M90" s="17">
        <f t="shared" si="4"/>
        <v>0</v>
      </c>
      <c r="N90" s="18" t="str">
        <f t="shared" si="5"/>
        <v/>
      </c>
      <c r="O90" s="19" t="e">
        <f t="shared" si="6"/>
        <v>#VALUE!</v>
      </c>
      <c r="P90" s="17" t="str">
        <f t="shared" si="7"/>
        <v/>
      </c>
    </row>
    <row r="91" spans="13:16" x14ac:dyDescent="0.25">
      <c r="M91" s="17">
        <f t="shared" si="4"/>
        <v>0</v>
      </c>
      <c r="N91" s="18" t="str">
        <f t="shared" si="5"/>
        <v/>
      </c>
      <c r="O91" s="19" t="e">
        <f t="shared" si="6"/>
        <v>#VALUE!</v>
      </c>
      <c r="P91" s="17" t="str">
        <f t="shared" si="7"/>
        <v/>
      </c>
    </row>
    <row r="92" spans="13:16" x14ac:dyDescent="0.25">
      <c r="M92" s="17">
        <f t="shared" si="4"/>
        <v>0</v>
      </c>
      <c r="N92" s="18" t="str">
        <f t="shared" si="5"/>
        <v/>
      </c>
      <c r="O92" s="19" t="e">
        <f t="shared" si="6"/>
        <v>#VALUE!</v>
      </c>
      <c r="P92" s="17" t="str">
        <f t="shared" si="7"/>
        <v/>
      </c>
    </row>
    <row r="93" spans="13:16" x14ac:dyDescent="0.25">
      <c r="M93" s="17">
        <f t="shared" si="4"/>
        <v>0</v>
      </c>
      <c r="N93" s="18" t="str">
        <f t="shared" si="5"/>
        <v/>
      </c>
      <c r="O93" s="19" t="e">
        <f t="shared" si="6"/>
        <v>#VALUE!</v>
      </c>
      <c r="P93" s="17" t="str">
        <f t="shared" si="7"/>
        <v/>
      </c>
    </row>
    <row r="94" spans="13:16" x14ac:dyDescent="0.25">
      <c r="M94" s="17">
        <f t="shared" si="4"/>
        <v>0</v>
      </c>
      <c r="N94" s="18" t="str">
        <f t="shared" si="5"/>
        <v/>
      </c>
      <c r="O94" s="19" t="e">
        <f t="shared" si="6"/>
        <v>#VALUE!</v>
      </c>
      <c r="P94" s="17" t="str">
        <f t="shared" si="7"/>
        <v/>
      </c>
    </row>
    <row r="95" spans="13:16" x14ac:dyDescent="0.25">
      <c r="M95" s="17">
        <f t="shared" si="4"/>
        <v>0</v>
      </c>
      <c r="N95" s="18" t="str">
        <f t="shared" si="5"/>
        <v/>
      </c>
      <c r="O95" s="19" t="e">
        <f t="shared" si="6"/>
        <v>#VALUE!</v>
      </c>
      <c r="P95" s="17" t="str">
        <f t="shared" si="7"/>
        <v/>
      </c>
    </row>
    <row r="96" spans="13:16" x14ac:dyDescent="0.25">
      <c r="M96" s="17">
        <f t="shared" si="4"/>
        <v>0</v>
      </c>
      <c r="N96" s="18" t="str">
        <f t="shared" si="5"/>
        <v/>
      </c>
      <c r="O96" s="19" t="e">
        <f t="shared" si="6"/>
        <v>#VALUE!</v>
      </c>
      <c r="P96" s="17" t="str">
        <f t="shared" si="7"/>
        <v/>
      </c>
    </row>
    <row r="97" spans="13:16" x14ac:dyDescent="0.25">
      <c r="M97" s="17">
        <f t="shared" si="4"/>
        <v>0</v>
      </c>
      <c r="N97" s="18" t="str">
        <f t="shared" si="5"/>
        <v/>
      </c>
      <c r="O97" s="19" t="e">
        <f t="shared" si="6"/>
        <v>#VALUE!</v>
      </c>
      <c r="P97" s="17" t="str">
        <f t="shared" si="7"/>
        <v/>
      </c>
    </row>
    <row r="98" spans="13:16" x14ac:dyDescent="0.25">
      <c r="M98" s="17">
        <f t="shared" si="4"/>
        <v>0</v>
      </c>
      <c r="N98" s="18" t="str">
        <f t="shared" si="5"/>
        <v/>
      </c>
      <c r="O98" s="19" t="e">
        <f t="shared" si="6"/>
        <v>#VALUE!</v>
      </c>
      <c r="P98" s="17" t="str">
        <f t="shared" si="7"/>
        <v/>
      </c>
    </row>
    <row r="99" spans="13:16" x14ac:dyDescent="0.25">
      <c r="M99" s="17">
        <f t="shared" si="4"/>
        <v>0</v>
      </c>
      <c r="N99" s="18" t="str">
        <f t="shared" si="5"/>
        <v/>
      </c>
      <c r="O99" s="19" t="e">
        <f t="shared" si="6"/>
        <v>#VALUE!</v>
      </c>
      <c r="P99" s="17" t="str">
        <f t="shared" si="7"/>
        <v/>
      </c>
    </row>
    <row r="100" spans="13:16" x14ac:dyDescent="0.25">
      <c r="M100" s="17">
        <f t="shared" si="4"/>
        <v>0</v>
      </c>
      <c r="N100" s="18" t="str">
        <f t="shared" si="5"/>
        <v/>
      </c>
      <c r="O100" s="19" t="e">
        <f t="shared" si="6"/>
        <v>#VALUE!</v>
      </c>
      <c r="P100" s="17" t="str">
        <f t="shared" si="7"/>
        <v/>
      </c>
    </row>
    <row r="101" spans="13:16" x14ac:dyDescent="0.25">
      <c r="M101" s="17">
        <f t="shared" si="4"/>
        <v>0</v>
      </c>
      <c r="N101" s="18" t="str">
        <f t="shared" si="5"/>
        <v/>
      </c>
      <c r="O101" s="19" t="e">
        <f t="shared" si="6"/>
        <v>#VALUE!</v>
      </c>
      <c r="P101" s="17" t="str">
        <f t="shared" si="7"/>
        <v/>
      </c>
    </row>
    <row r="102" spans="13:16" x14ac:dyDescent="0.25">
      <c r="M102" s="17">
        <f t="shared" si="4"/>
        <v>0</v>
      </c>
      <c r="N102" s="18" t="str">
        <f t="shared" si="5"/>
        <v/>
      </c>
      <c r="O102" s="19" t="e">
        <f t="shared" si="6"/>
        <v>#VALUE!</v>
      </c>
      <c r="P102" s="17" t="str">
        <f t="shared" si="7"/>
        <v/>
      </c>
    </row>
    <row r="103" spans="13:16" x14ac:dyDescent="0.25">
      <c r="M103" s="17">
        <f t="shared" si="4"/>
        <v>0</v>
      </c>
      <c r="N103" s="18" t="str">
        <f t="shared" si="5"/>
        <v/>
      </c>
      <c r="O103" s="19" t="e">
        <f t="shared" si="6"/>
        <v>#VALUE!</v>
      </c>
      <c r="P103" s="17" t="str">
        <f t="shared" si="7"/>
        <v/>
      </c>
    </row>
    <row r="104" spans="13:16" x14ac:dyDescent="0.25">
      <c r="M104" s="17">
        <f t="shared" si="4"/>
        <v>0</v>
      </c>
      <c r="N104" s="18" t="str">
        <f t="shared" si="5"/>
        <v/>
      </c>
      <c r="O104" s="19" t="e">
        <f t="shared" si="6"/>
        <v>#VALUE!</v>
      </c>
      <c r="P104" s="17" t="str">
        <f t="shared" si="7"/>
        <v/>
      </c>
    </row>
    <row r="105" spans="13:16" x14ac:dyDescent="0.25">
      <c r="M105" s="17">
        <f t="shared" si="4"/>
        <v>0</v>
      </c>
      <c r="N105" s="18" t="str">
        <f t="shared" si="5"/>
        <v/>
      </c>
      <c r="O105" s="19" t="e">
        <f t="shared" si="6"/>
        <v>#VALUE!</v>
      </c>
      <c r="P105" s="17" t="str">
        <f t="shared" si="7"/>
        <v/>
      </c>
    </row>
    <row r="106" spans="13:16" x14ac:dyDescent="0.25">
      <c r="M106" s="17">
        <f t="shared" si="4"/>
        <v>0</v>
      </c>
      <c r="N106" s="18" t="str">
        <f t="shared" si="5"/>
        <v/>
      </c>
      <c r="O106" s="19" t="e">
        <f t="shared" si="6"/>
        <v>#VALUE!</v>
      </c>
      <c r="P106" s="17" t="str">
        <f t="shared" si="7"/>
        <v/>
      </c>
    </row>
    <row r="107" spans="13:16" x14ac:dyDescent="0.25">
      <c r="M107" s="17">
        <f t="shared" si="4"/>
        <v>0</v>
      </c>
      <c r="N107" s="18" t="str">
        <f t="shared" si="5"/>
        <v/>
      </c>
      <c r="O107" s="19" t="e">
        <f t="shared" si="6"/>
        <v>#VALUE!</v>
      </c>
      <c r="P107" s="17" t="str">
        <f t="shared" si="7"/>
        <v/>
      </c>
    </row>
    <row r="108" spans="13:16" x14ac:dyDescent="0.25">
      <c r="M108" s="17">
        <f t="shared" si="4"/>
        <v>0</v>
      </c>
      <c r="N108" s="18" t="str">
        <f t="shared" si="5"/>
        <v/>
      </c>
      <c r="O108" s="19" t="e">
        <f t="shared" si="6"/>
        <v>#VALUE!</v>
      </c>
      <c r="P108" s="17" t="str">
        <f t="shared" si="7"/>
        <v/>
      </c>
    </row>
    <row r="109" spans="13:16" x14ac:dyDescent="0.25">
      <c r="M109" s="17">
        <f t="shared" si="4"/>
        <v>0</v>
      </c>
      <c r="N109" s="18" t="str">
        <f t="shared" si="5"/>
        <v/>
      </c>
      <c r="O109" s="19" t="e">
        <f t="shared" si="6"/>
        <v>#VALUE!</v>
      </c>
      <c r="P109" s="17" t="str">
        <f t="shared" si="7"/>
        <v/>
      </c>
    </row>
    <row r="110" spans="13:16" x14ac:dyDescent="0.25">
      <c r="M110" s="17">
        <f t="shared" si="4"/>
        <v>0</v>
      </c>
      <c r="N110" s="18" t="str">
        <f t="shared" si="5"/>
        <v/>
      </c>
      <c r="O110" s="19" t="e">
        <f t="shared" si="6"/>
        <v>#VALUE!</v>
      </c>
      <c r="P110" s="17" t="str">
        <f t="shared" si="7"/>
        <v/>
      </c>
    </row>
    <row r="111" spans="13:16" x14ac:dyDescent="0.25">
      <c r="M111" s="17">
        <f t="shared" si="4"/>
        <v>0</v>
      </c>
      <c r="N111" s="18" t="str">
        <f t="shared" si="5"/>
        <v/>
      </c>
      <c r="O111" s="19" t="e">
        <f t="shared" si="6"/>
        <v>#VALUE!</v>
      </c>
      <c r="P111" s="17" t="str">
        <f t="shared" si="7"/>
        <v/>
      </c>
    </row>
    <row r="112" spans="13:16" x14ac:dyDescent="0.25">
      <c r="M112" s="17">
        <f t="shared" si="4"/>
        <v>0</v>
      </c>
      <c r="N112" s="18" t="str">
        <f t="shared" si="5"/>
        <v/>
      </c>
      <c r="O112" s="19" t="e">
        <f t="shared" si="6"/>
        <v>#VALUE!</v>
      </c>
      <c r="P112" s="17" t="str">
        <f t="shared" si="7"/>
        <v/>
      </c>
    </row>
    <row r="113" spans="13:16" x14ac:dyDescent="0.25">
      <c r="M113" s="17">
        <f t="shared" si="4"/>
        <v>0</v>
      </c>
      <c r="N113" s="18" t="str">
        <f t="shared" si="5"/>
        <v/>
      </c>
      <c r="O113" s="19" t="e">
        <f t="shared" si="6"/>
        <v>#VALUE!</v>
      </c>
      <c r="P113" s="17" t="str">
        <f t="shared" si="7"/>
        <v/>
      </c>
    </row>
    <row r="114" spans="13:16" x14ac:dyDescent="0.25">
      <c r="M114" s="17">
        <f t="shared" si="4"/>
        <v>0</v>
      </c>
      <c r="N114" s="18" t="str">
        <f t="shared" si="5"/>
        <v/>
      </c>
      <c r="O114" s="19" t="e">
        <f t="shared" si="6"/>
        <v>#VALUE!</v>
      </c>
      <c r="P114" s="17" t="str">
        <f t="shared" si="7"/>
        <v/>
      </c>
    </row>
    <row r="115" spans="13:16" x14ac:dyDescent="0.25">
      <c r="M115" s="17">
        <f t="shared" si="4"/>
        <v>0</v>
      </c>
      <c r="N115" s="18" t="str">
        <f t="shared" si="5"/>
        <v/>
      </c>
      <c r="O115" s="19" t="e">
        <f t="shared" si="6"/>
        <v>#VALUE!</v>
      </c>
      <c r="P115" s="17" t="str">
        <f t="shared" si="7"/>
        <v/>
      </c>
    </row>
  </sheetData>
  <autoFilter ref="A1:S1" xr:uid="{00000000-0009-0000-0000-000005000000}"/>
  <mergeCells count="4">
    <mergeCell ref="S8:U8"/>
    <mergeCell ref="S17:U17"/>
    <mergeCell ref="S22:U22"/>
    <mergeCell ref="S27:U27"/>
  </mergeCells>
  <hyperlinks>
    <hyperlink ref="C15" r:id="rId1" xr:uid="{10914D97-A5B6-4A5D-8289-74DDF9DBFEEA}"/>
  </hyperlinks>
  <pageMargins left="0.7" right="0.7" top="0.75" bottom="0.75" header="0.3" footer="0.3"/>
  <ignoredErrors>
    <ignoredError sqref="U24" evalErro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AF115"/>
  <sheetViews>
    <sheetView topLeftCell="C1" workbookViewId="0">
      <selection activeCell="W29" sqref="W29"/>
    </sheetView>
  </sheetViews>
  <sheetFormatPr defaultRowHeight="15" x14ac:dyDescent="0.25"/>
  <cols>
    <col min="3" max="3" width="30.5703125" customWidth="1"/>
    <col min="4" max="4" width="10.28515625" bestFit="1" customWidth="1"/>
    <col min="13" max="13" width="8.5703125" style="28" customWidth="1"/>
    <col min="14" max="14" width="20" bestFit="1" customWidth="1"/>
    <col min="15" max="15" width="10.7109375" bestFit="1" customWidth="1"/>
    <col min="16" max="18" width="8.5703125" customWidth="1"/>
    <col min="19" max="19" width="13.5703125" customWidth="1"/>
    <col min="20" max="20" width="10.5703125" customWidth="1"/>
    <col min="21" max="21" width="32.28515625" bestFit="1" customWidth="1"/>
    <col min="22" max="23" width="8.5703125" customWidth="1"/>
  </cols>
  <sheetData>
    <row r="1" spans="1:32" x14ac:dyDescent="0.25">
      <c r="A1" t="s">
        <v>1054</v>
      </c>
      <c r="B1" t="s">
        <v>418</v>
      </c>
      <c r="C1" s="7" t="s">
        <v>663</v>
      </c>
      <c r="D1" s="7" t="s">
        <v>10</v>
      </c>
      <c r="E1" s="7" t="s">
        <v>1864</v>
      </c>
      <c r="F1" s="7" t="s">
        <v>14</v>
      </c>
      <c r="G1" s="7" t="s">
        <v>1853</v>
      </c>
      <c r="H1" s="7" t="s">
        <v>24</v>
      </c>
      <c r="I1" t="s">
        <v>27</v>
      </c>
      <c r="J1" t="s">
        <v>28</v>
      </c>
      <c r="K1" s="7" t="s">
        <v>220</v>
      </c>
      <c r="L1" s="7" t="s">
        <v>411</v>
      </c>
      <c r="M1" s="12" t="s">
        <v>4260</v>
      </c>
      <c r="N1" s="14" t="s">
        <v>4262</v>
      </c>
      <c r="O1" s="14" t="s">
        <v>4263</v>
      </c>
      <c r="P1" s="13" t="s">
        <v>4261</v>
      </c>
      <c r="Q1" s="13" t="s">
        <v>412</v>
      </c>
      <c r="R1" s="13" t="s">
        <v>413</v>
      </c>
      <c r="S1" s="13" t="s">
        <v>414</v>
      </c>
      <c r="T1" s="13" t="s">
        <v>415</v>
      </c>
      <c r="U1" s="13" t="s">
        <v>416</v>
      </c>
      <c r="V1" s="13" t="s">
        <v>417</v>
      </c>
      <c r="W1" s="13" t="s">
        <v>15</v>
      </c>
      <c r="X1" t="s">
        <v>4496</v>
      </c>
      <c r="AE1" t="s">
        <v>4458</v>
      </c>
      <c r="AF1" t="s">
        <v>413</v>
      </c>
    </row>
    <row r="2" spans="1:32" x14ac:dyDescent="0.25">
      <c r="C2" s="7" t="s">
        <v>1865</v>
      </c>
      <c r="D2" s="7"/>
      <c r="E2" s="7"/>
      <c r="F2" s="7">
        <v>3</v>
      </c>
      <c r="G2" s="7"/>
      <c r="H2" s="7" t="s">
        <v>26</v>
      </c>
      <c r="J2" t="s">
        <v>1876</v>
      </c>
      <c r="K2" s="7" t="s">
        <v>1854</v>
      </c>
      <c r="L2" s="7">
        <v>0</v>
      </c>
      <c r="M2" s="17">
        <f>(D2+F2+L2)/$T$2*100%</f>
        <v>3.7500000000000001E-4</v>
      </c>
      <c r="N2" s="18" t="str">
        <f>LEFT(J2,10)</f>
        <v>2024-05-27</v>
      </c>
      <c r="O2" s="19">
        <f>DATE(LEFT(N2,4),MID(N2,6,2),RIGHT(N2,2))</f>
        <v>45439</v>
      </c>
      <c r="P2" s="17" t="str">
        <f>MID(J2,12,5)</f>
        <v>09:03</v>
      </c>
      <c r="Q2" s="13">
        <f>SUM(D:D)+SUM(L:L)+SUM(F:F)</f>
        <v>160</v>
      </c>
      <c r="R2" s="12">
        <f>((Q2/T2)*100%)/T9</f>
        <v>1.8181818181818182E-3</v>
      </c>
      <c r="S2" s="12">
        <f>((SUMIF(E:E,"true",D:D)+SUMIF(E:E,"true",F:F)+SUMIF(E:E,"true",L:L))/T2)*100%</f>
        <v>8.7500000000000002E-4</v>
      </c>
      <c r="T2" s="24">
        <v>8000</v>
      </c>
      <c r="U2" s="16">
        <f>SUM(D:D)/Q2</f>
        <v>0.15</v>
      </c>
      <c r="V2" s="16">
        <f>SUM(L:L)/Q2</f>
        <v>1.8749999999999999E-2</v>
      </c>
      <c r="W2" s="16">
        <f>SUM(F:F)/Q2</f>
        <v>0.83125000000000004</v>
      </c>
      <c r="X2">
        <v>1</v>
      </c>
      <c r="AC2" t="s">
        <v>4507</v>
      </c>
      <c r="AE2">
        <v>2</v>
      </c>
    </row>
    <row r="3" spans="1:32" x14ac:dyDescent="0.25">
      <c r="C3" s="7" t="s">
        <v>1866</v>
      </c>
      <c r="D3" s="7"/>
      <c r="E3" s="7"/>
      <c r="F3" s="7">
        <v>0</v>
      </c>
      <c r="G3" s="7"/>
      <c r="H3" s="7" t="s">
        <v>26</v>
      </c>
      <c r="J3" t="s">
        <v>1877</v>
      </c>
      <c r="K3" s="7" t="s">
        <v>1855</v>
      </c>
      <c r="L3" s="7">
        <v>0</v>
      </c>
      <c r="M3" s="17">
        <f t="shared" ref="M3:M12" si="0">(D3+F3+L3)/$T$2*100%</f>
        <v>0</v>
      </c>
      <c r="N3" s="18" t="str">
        <f t="shared" ref="N3:N12" si="1">LEFT(J3,10)</f>
        <v>2024-05-21</v>
      </c>
      <c r="O3" s="19">
        <f t="shared" ref="O3:O12" si="2">DATE(LEFT(N3,4),MID(N3,6,2),RIGHT(N3,2))</f>
        <v>45433</v>
      </c>
      <c r="P3" s="17" t="str">
        <f t="shared" ref="P3:P12" si="3">MID(J3,12,5)</f>
        <v>15:09</v>
      </c>
      <c r="Q3" s="13"/>
      <c r="R3" s="13"/>
      <c r="S3" s="20"/>
      <c r="T3" s="13"/>
      <c r="U3" s="13"/>
      <c r="V3" s="13"/>
      <c r="W3" s="13"/>
      <c r="X3">
        <v>0</v>
      </c>
      <c r="AC3" t="s">
        <v>4508</v>
      </c>
      <c r="AE3">
        <v>9</v>
      </c>
    </row>
    <row r="4" spans="1:32" x14ac:dyDescent="0.25">
      <c r="C4" s="7" t="s">
        <v>1867</v>
      </c>
      <c r="D4" s="7"/>
      <c r="E4" s="7"/>
      <c r="F4" s="7">
        <v>3</v>
      </c>
      <c r="G4" s="7"/>
      <c r="H4" s="7" t="s">
        <v>26</v>
      </c>
      <c r="J4" t="s">
        <v>1878</v>
      </c>
      <c r="K4" s="7" t="s">
        <v>1856</v>
      </c>
      <c r="L4" s="7">
        <v>0</v>
      </c>
      <c r="M4" s="17">
        <f t="shared" si="0"/>
        <v>3.7500000000000001E-4</v>
      </c>
      <c r="N4" s="18" t="str">
        <f t="shared" si="1"/>
        <v>2024-05-17</v>
      </c>
      <c r="O4" s="19">
        <f t="shared" si="2"/>
        <v>45429</v>
      </c>
      <c r="P4" s="17" t="str">
        <f t="shared" si="3"/>
        <v>12:32</v>
      </c>
      <c r="X4">
        <v>0</v>
      </c>
    </row>
    <row r="5" spans="1:32" x14ac:dyDescent="0.25">
      <c r="C5" s="7" t="s">
        <v>1868</v>
      </c>
      <c r="D5" s="7"/>
      <c r="E5" s="7"/>
      <c r="F5" s="7">
        <v>8</v>
      </c>
      <c r="G5" s="7"/>
      <c r="H5" s="7" t="s">
        <v>26</v>
      </c>
      <c r="J5" t="s">
        <v>1879</v>
      </c>
      <c r="K5" s="7" t="s">
        <v>1857</v>
      </c>
      <c r="L5" s="7">
        <v>0</v>
      </c>
      <c r="M5" s="17">
        <f t="shared" si="0"/>
        <v>1E-3</v>
      </c>
      <c r="N5" s="18" t="str">
        <f>LEFT(J5,10)</f>
        <v>2024-02-10</v>
      </c>
      <c r="O5" s="19">
        <f t="shared" si="2"/>
        <v>45332</v>
      </c>
      <c r="P5" s="17" t="str">
        <f t="shared" si="3"/>
        <v>16:00</v>
      </c>
      <c r="X5">
        <v>0</v>
      </c>
    </row>
    <row r="6" spans="1:32" x14ac:dyDescent="0.25">
      <c r="C6" s="7" t="s">
        <v>1869</v>
      </c>
      <c r="D6" s="7"/>
      <c r="E6" s="7"/>
      <c r="F6" s="7">
        <v>3</v>
      </c>
      <c r="G6" s="7"/>
      <c r="H6" s="7" t="s">
        <v>26</v>
      </c>
      <c r="J6" t="s">
        <v>1880</v>
      </c>
      <c r="K6" s="7" t="s">
        <v>1858</v>
      </c>
      <c r="L6" s="7">
        <v>0</v>
      </c>
      <c r="M6" s="17">
        <f t="shared" si="0"/>
        <v>3.7500000000000001E-4</v>
      </c>
      <c r="N6" s="18" t="str">
        <f>LEFT(J6,10)</f>
        <v>2024-02-09</v>
      </c>
      <c r="O6" s="19">
        <f>DATE(LEFT(N6,4),MID(N6,6,2),RIGHT(N6,2))</f>
        <v>45331</v>
      </c>
      <c r="P6" s="17" t="str">
        <f t="shared" si="3"/>
        <v>16:00</v>
      </c>
      <c r="X6">
        <v>0</v>
      </c>
    </row>
    <row r="7" spans="1:32" ht="15.75" thickBot="1" x14ac:dyDescent="0.3">
      <c r="C7" s="6" t="s">
        <v>1870</v>
      </c>
      <c r="D7" s="7">
        <v>7</v>
      </c>
      <c r="E7" s="7"/>
      <c r="F7" s="7">
        <v>5</v>
      </c>
      <c r="G7" s="7" t="s">
        <v>1851</v>
      </c>
      <c r="H7" s="7" t="s">
        <v>26</v>
      </c>
      <c r="J7" t="s">
        <v>1881</v>
      </c>
      <c r="K7" s="7" t="s">
        <v>1859</v>
      </c>
      <c r="L7" s="7">
        <v>1</v>
      </c>
      <c r="M7" s="17">
        <f t="shared" si="0"/>
        <v>1.6249999999999999E-3</v>
      </c>
      <c r="N7" s="18" t="str">
        <f t="shared" si="1"/>
        <v>2024-02-08</v>
      </c>
      <c r="O7" s="19">
        <f t="shared" si="2"/>
        <v>45330</v>
      </c>
      <c r="P7" s="17" t="str">
        <f t="shared" si="3"/>
        <v>18:30</v>
      </c>
      <c r="S7" t="s">
        <v>4480</v>
      </c>
      <c r="X7">
        <v>0</v>
      </c>
    </row>
    <row r="8" spans="1:32" x14ac:dyDescent="0.25">
      <c r="C8" s="7" t="s">
        <v>1871</v>
      </c>
      <c r="D8" s="7">
        <v>15</v>
      </c>
      <c r="E8" s="7"/>
      <c r="F8" s="7">
        <v>86</v>
      </c>
      <c r="G8" s="7"/>
      <c r="H8" s="7" t="s">
        <v>26</v>
      </c>
      <c r="J8" t="s">
        <v>1882</v>
      </c>
      <c r="K8" s="7" t="s">
        <v>1860</v>
      </c>
      <c r="L8" s="7">
        <v>0</v>
      </c>
      <c r="M8" s="17">
        <f t="shared" si="0"/>
        <v>1.2625000000000001E-2</v>
      </c>
      <c r="N8" s="18" t="str">
        <f t="shared" si="1"/>
        <v>2024-02-02</v>
      </c>
      <c r="O8" s="19">
        <f t="shared" si="2"/>
        <v>45324</v>
      </c>
      <c r="P8" s="17" t="str">
        <f t="shared" si="3"/>
        <v>07:00</v>
      </c>
      <c r="S8" s="89" t="s">
        <v>4456</v>
      </c>
      <c r="T8" s="90"/>
      <c r="U8" s="91"/>
      <c r="X8">
        <v>0</v>
      </c>
    </row>
    <row r="9" spans="1:32" x14ac:dyDescent="0.25">
      <c r="C9" s="7" t="s">
        <v>1872</v>
      </c>
      <c r="D9" s="7">
        <v>1</v>
      </c>
      <c r="E9" s="7"/>
      <c r="F9" s="7">
        <v>6</v>
      </c>
      <c r="G9" s="7"/>
      <c r="H9" s="7" t="s">
        <v>26</v>
      </c>
      <c r="J9" t="s">
        <v>1883</v>
      </c>
      <c r="K9" s="7" t="s">
        <v>1861</v>
      </c>
      <c r="L9" s="7">
        <v>1</v>
      </c>
      <c r="M9" s="17">
        <f t="shared" si="0"/>
        <v>1E-3</v>
      </c>
      <c r="N9" s="18" t="str">
        <f t="shared" si="1"/>
        <v>2024-01-28</v>
      </c>
      <c r="O9" s="19">
        <f t="shared" si="2"/>
        <v>45319</v>
      </c>
      <c r="P9" s="17" t="str">
        <f t="shared" si="3"/>
        <v>09:00</v>
      </c>
      <c r="S9" s="54" t="s">
        <v>4458</v>
      </c>
      <c r="T9" s="29">
        <f>COUNTA(C:C)-1</f>
        <v>11</v>
      </c>
      <c r="U9" s="55" t="s">
        <v>4462</v>
      </c>
      <c r="X9">
        <v>0</v>
      </c>
    </row>
    <row r="10" spans="1:32" x14ac:dyDescent="0.25">
      <c r="C10" s="7" t="s">
        <v>1873</v>
      </c>
      <c r="D10" s="7"/>
      <c r="E10" s="7"/>
      <c r="F10" s="7">
        <v>9</v>
      </c>
      <c r="G10" s="7"/>
      <c r="H10" s="7" t="s">
        <v>26</v>
      </c>
      <c r="J10" t="s">
        <v>1884</v>
      </c>
      <c r="K10" s="7" t="s">
        <v>1862</v>
      </c>
      <c r="L10" s="7">
        <v>1</v>
      </c>
      <c r="M10" s="17">
        <f t="shared" si="0"/>
        <v>1.25E-3</v>
      </c>
      <c r="N10" s="18" t="str">
        <f t="shared" si="1"/>
        <v>2024-01-25</v>
      </c>
      <c r="O10" s="19">
        <f t="shared" si="2"/>
        <v>45316</v>
      </c>
      <c r="P10" s="17" t="str">
        <f t="shared" si="3"/>
        <v>13:03</v>
      </c>
      <c r="S10" s="54" t="s">
        <v>4457</v>
      </c>
      <c r="T10" s="29">
        <f>SUM(F:F)</f>
        <v>133</v>
      </c>
      <c r="U10" s="55">
        <f>T10/T9</f>
        <v>12.090909090909092</v>
      </c>
      <c r="X10">
        <v>0</v>
      </c>
    </row>
    <row r="11" spans="1:32" x14ac:dyDescent="0.25">
      <c r="C11" s="7" t="s">
        <v>1874</v>
      </c>
      <c r="D11" s="7"/>
      <c r="E11" s="7"/>
      <c r="F11" s="7">
        <v>4</v>
      </c>
      <c r="G11" s="7" t="s">
        <v>1852</v>
      </c>
      <c r="H11" s="7" t="s">
        <v>26</v>
      </c>
      <c r="J11" t="s">
        <v>1885</v>
      </c>
      <c r="K11" s="7" t="s">
        <v>1425</v>
      </c>
      <c r="L11" s="7">
        <v>0</v>
      </c>
      <c r="M11" s="17">
        <f t="shared" si="0"/>
        <v>5.0000000000000001E-4</v>
      </c>
      <c r="N11" s="18" t="str">
        <f t="shared" si="1"/>
        <v>2023-12-19</v>
      </c>
      <c r="O11" s="19">
        <f t="shared" si="2"/>
        <v>45279</v>
      </c>
      <c r="P11" s="17" t="str">
        <f t="shared" si="3"/>
        <v>09:16</v>
      </c>
      <c r="S11" s="54" t="s">
        <v>4459</v>
      </c>
      <c r="T11" s="29">
        <f>SUM(D:D)</f>
        <v>24</v>
      </c>
      <c r="U11" s="55">
        <f>T11/T9</f>
        <v>2.1818181818181817</v>
      </c>
      <c r="X11">
        <v>0</v>
      </c>
    </row>
    <row r="12" spans="1:32" x14ac:dyDescent="0.25">
      <c r="C12" s="7" t="s">
        <v>1875</v>
      </c>
      <c r="D12" s="7">
        <v>1</v>
      </c>
      <c r="E12" s="7" t="s">
        <v>13</v>
      </c>
      <c r="F12" s="7">
        <v>6</v>
      </c>
      <c r="H12" s="7" t="s">
        <v>25</v>
      </c>
      <c r="J12" t="s">
        <v>1886</v>
      </c>
      <c r="K12" s="7" t="s">
        <v>1863</v>
      </c>
      <c r="L12" s="7">
        <v>0</v>
      </c>
      <c r="M12" s="17">
        <f t="shared" si="0"/>
        <v>8.7500000000000002E-4</v>
      </c>
      <c r="N12" s="18" t="str">
        <f t="shared" si="1"/>
        <v>2023-12-16</v>
      </c>
      <c r="O12" s="19">
        <f t="shared" si="2"/>
        <v>45276</v>
      </c>
      <c r="P12" s="17" t="str">
        <f t="shared" si="3"/>
        <v>09:10</v>
      </c>
      <c r="S12" s="54" t="s">
        <v>417</v>
      </c>
      <c r="T12" s="29">
        <f>SUM(L:L)</f>
        <v>3</v>
      </c>
      <c r="U12" s="55">
        <f>T12/T9</f>
        <v>0.27272727272727271</v>
      </c>
      <c r="X12">
        <v>1</v>
      </c>
    </row>
    <row r="13" spans="1:32" x14ac:dyDescent="0.25">
      <c r="M13" s="17"/>
      <c r="N13" s="18"/>
      <c r="O13" s="19"/>
      <c r="P13" s="17"/>
      <c r="S13" s="54" t="s">
        <v>25</v>
      </c>
      <c r="T13" s="29">
        <f>COUNTIF(H:H,"Video")</f>
        <v>1</v>
      </c>
      <c r="U13" s="55"/>
    </row>
    <row r="14" spans="1:32" x14ac:dyDescent="0.25">
      <c r="M14" s="17"/>
      <c r="N14" s="18"/>
      <c r="O14" s="19"/>
      <c r="P14" s="17"/>
      <c r="S14" s="54" t="s">
        <v>4460</v>
      </c>
      <c r="T14" s="29">
        <f>COUNTIF(H:H,"Photo")</f>
        <v>10</v>
      </c>
      <c r="U14" s="55"/>
    </row>
    <row r="15" spans="1:32" x14ac:dyDescent="0.25">
      <c r="M15" s="17"/>
      <c r="N15" s="18"/>
      <c r="O15" s="19"/>
      <c r="P15" s="17"/>
      <c r="S15" s="54" t="s">
        <v>4461</v>
      </c>
      <c r="T15" s="29">
        <f>COUNTIF(H:H,"Text")</f>
        <v>0</v>
      </c>
      <c r="U15" s="55"/>
    </row>
    <row r="16" spans="1:32" ht="15.75" thickBot="1" x14ac:dyDescent="0.3">
      <c r="M16" s="17"/>
      <c r="N16" s="18"/>
      <c r="O16" s="19"/>
      <c r="P16" s="17"/>
      <c r="S16" s="56" t="s">
        <v>4464</v>
      </c>
      <c r="T16" s="57">
        <f>COUNTA(G3:G1048576)</f>
        <v>2</v>
      </c>
      <c r="U16" s="58"/>
    </row>
    <row r="17" spans="13:21" x14ac:dyDescent="0.25">
      <c r="M17" s="17"/>
      <c r="N17" s="18"/>
      <c r="O17" s="19"/>
      <c r="P17" s="17"/>
      <c r="S17" s="89" t="s">
        <v>4460</v>
      </c>
      <c r="T17" s="90"/>
      <c r="U17" s="91"/>
    </row>
    <row r="18" spans="13:21" x14ac:dyDescent="0.25">
      <c r="M18" s="17"/>
      <c r="N18" s="18"/>
      <c r="O18" s="19"/>
      <c r="P18" s="17"/>
      <c r="S18" s="54" t="s">
        <v>4463</v>
      </c>
      <c r="T18" s="29">
        <f>T14</f>
        <v>10</v>
      </c>
      <c r="U18" s="55" t="s">
        <v>4462</v>
      </c>
    </row>
    <row r="19" spans="13:21" x14ac:dyDescent="0.25">
      <c r="M19" s="17"/>
      <c r="N19" s="18"/>
      <c r="O19" s="19"/>
      <c r="P19" s="17"/>
      <c r="S19" s="54" t="s">
        <v>4457</v>
      </c>
      <c r="T19" s="29">
        <f>SUMIF(H:H,"Photo",F:F)</f>
        <v>127</v>
      </c>
      <c r="U19" s="55">
        <f>T19/T18</f>
        <v>12.7</v>
      </c>
    </row>
    <row r="20" spans="13:21" x14ac:dyDescent="0.25">
      <c r="M20" s="17"/>
      <c r="N20" s="18"/>
      <c r="O20" s="19"/>
      <c r="P20" s="17"/>
      <c r="S20" s="54" t="s">
        <v>4459</v>
      </c>
      <c r="T20" s="29">
        <f>SUMIF(H:H,"Photo",D:D)</f>
        <v>23</v>
      </c>
      <c r="U20" s="55">
        <f>T20/T18</f>
        <v>2.2999999999999998</v>
      </c>
    </row>
    <row r="21" spans="13:21" ht="15.75" thickBot="1" x14ac:dyDescent="0.3">
      <c r="M21" s="17"/>
      <c r="N21" s="18"/>
      <c r="O21" s="19"/>
      <c r="P21" s="17"/>
      <c r="S21" s="56" t="s">
        <v>417</v>
      </c>
      <c r="T21" s="57">
        <f>SUMIF(H:H,"Photo",L:L)</f>
        <v>3</v>
      </c>
      <c r="U21" s="58">
        <f>T21/T18</f>
        <v>0.3</v>
      </c>
    </row>
    <row r="22" spans="13:21" x14ac:dyDescent="0.25">
      <c r="M22" s="17"/>
      <c r="N22" s="18"/>
      <c r="O22" s="19"/>
      <c r="P22" s="17"/>
      <c r="S22" s="89" t="s">
        <v>25</v>
      </c>
      <c r="T22" s="90"/>
      <c r="U22" s="91"/>
    </row>
    <row r="23" spans="13:21" x14ac:dyDescent="0.25">
      <c r="M23" s="17"/>
      <c r="N23" s="18"/>
      <c r="O23" s="19"/>
      <c r="P23" s="17"/>
      <c r="S23" s="54" t="s">
        <v>4463</v>
      </c>
      <c r="T23" s="29">
        <f>T13</f>
        <v>1</v>
      </c>
      <c r="U23" s="55" t="s">
        <v>4462</v>
      </c>
    </row>
    <row r="24" spans="13:21" x14ac:dyDescent="0.25">
      <c r="M24" s="17"/>
      <c r="N24" s="18"/>
      <c r="O24" s="19"/>
      <c r="P24" s="17"/>
      <c r="S24" s="54" t="s">
        <v>4457</v>
      </c>
      <c r="T24" s="29">
        <f>SUMIF(H:H,"Video",F:F)</f>
        <v>6</v>
      </c>
      <c r="U24" s="55">
        <f>T24/T23</f>
        <v>6</v>
      </c>
    </row>
    <row r="25" spans="13:21" x14ac:dyDescent="0.25">
      <c r="M25" s="17"/>
      <c r="N25" s="18"/>
      <c r="O25" s="19"/>
      <c r="P25" s="17"/>
      <c r="S25" s="54" t="s">
        <v>4459</v>
      </c>
      <c r="T25" s="29">
        <f>SUMIF(H:H,"Video",D:D)</f>
        <v>1</v>
      </c>
      <c r="U25" s="55">
        <f>T25/T23</f>
        <v>1</v>
      </c>
    </row>
    <row r="26" spans="13:21" ht="15.75" thickBot="1" x14ac:dyDescent="0.3">
      <c r="M26" s="17"/>
      <c r="N26" s="18"/>
      <c r="O26" s="19"/>
      <c r="P26" s="17"/>
      <c r="S26" s="56" t="s">
        <v>417</v>
      </c>
      <c r="T26" s="57">
        <f>SUMIF(H:H,"Video",L:L)</f>
        <v>0</v>
      </c>
      <c r="U26" s="58">
        <f>T26/T23</f>
        <v>0</v>
      </c>
    </row>
    <row r="27" spans="13:21" x14ac:dyDescent="0.25">
      <c r="M27" s="17"/>
      <c r="N27" s="18"/>
      <c r="O27" s="19"/>
      <c r="P27" s="17"/>
      <c r="S27" s="89" t="s">
        <v>4461</v>
      </c>
      <c r="T27" s="90"/>
      <c r="U27" s="91"/>
    </row>
    <row r="28" spans="13:21" x14ac:dyDescent="0.25">
      <c r="M28" s="17"/>
      <c r="N28" s="18"/>
      <c r="O28" s="19"/>
      <c r="P28" s="17"/>
      <c r="S28" s="54" t="s">
        <v>4463</v>
      </c>
      <c r="T28" s="29">
        <f>T15</f>
        <v>0</v>
      </c>
      <c r="U28" s="55" t="s">
        <v>4462</v>
      </c>
    </row>
    <row r="29" spans="13:21" x14ac:dyDescent="0.25">
      <c r="M29" s="17"/>
      <c r="N29" s="18"/>
      <c r="O29" s="19"/>
      <c r="P29" s="17"/>
      <c r="S29" s="54" t="s">
        <v>4457</v>
      </c>
      <c r="T29" s="29">
        <f>SUMIF(H:H,"Text",F:F)</f>
        <v>0</v>
      </c>
      <c r="U29" s="55" t="e">
        <f>T29/T28</f>
        <v>#DIV/0!</v>
      </c>
    </row>
    <row r="30" spans="13:21" x14ac:dyDescent="0.25">
      <c r="M30" s="17"/>
      <c r="N30" s="18"/>
      <c r="O30" s="19"/>
      <c r="P30" s="17"/>
      <c r="S30" s="54" t="s">
        <v>4459</v>
      </c>
      <c r="T30" s="29">
        <f>SUMIF(H:H,"Text",D:D)</f>
        <v>0</v>
      </c>
      <c r="U30" s="55" t="e">
        <f>T30/T28</f>
        <v>#DIV/0!</v>
      </c>
    </row>
    <row r="31" spans="13:21" ht="15.75" thickBot="1" x14ac:dyDescent="0.3">
      <c r="M31" s="17"/>
      <c r="N31" s="18"/>
      <c r="O31" s="19"/>
      <c r="P31" s="17"/>
      <c r="S31" s="56" t="s">
        <v>417</v>
      </c>
      <c r="T31" s="57">
        <f>SUMIF(H:H,"Text",L:L)</f>
        <v>0</v>
      </c>
      <c r="U31" s="58" t="e">
        <f>T31/T28</f>
        <v>#DIV/0!</v>
      </c>
    </row>
    <row r="32" spans="13:21" x14ac:dyDescent="0.25">
      <c r="M32" s="17"/>
      <c r="N32" s="18"/>
      <c r="O32" s="19"/>
      <c r="P32" s="17"/>
      <c r="S32" s="13"/>
      <c r="T32" s="13"/>
      <c r="U32" s="13"/>
    </row>
    <row r="33" spans="13:21" x14ac:dyDescent="0.25">
      <c r="M33" s="17"/>
      <c r="N33" s="18"/>
      <c r="O33" s="19"/>
      <c r="P33" s="17"/>
      <c r="S33" s="13"/>
      <c r="T33" s="13"/>
      <c r="U33" s="13"/>
    </row>
    <row r="34" spans="13:21" x14ac:dyDescent="0.25">
      <c r="M34" s="17"/>
      <c r="N34" s="18"/>
      <c r="O34" s="19"/>
      <c r="P34" s="17"/>
      <c r="S34" s="13"/>
      <c r="T34" s="13"/>
      <c r="U34" s="13"/>
    </row>
    <row r="35" spans="13:21" x14ac:dyDescent="0.25">
      <c r="M35" s="17"/>
      <c r="N35" s="18"/>
      <c r="O35" s="19"/>
      <c r="P35" s="17"/>
      <c r="S35" s="13"/>
      <c r="T35" s="13"/>
      <c r="U35" s="13"/>
    </row>
    <row r="36" spans="13:21" x14ac:dyDescent="0.25">
      <c r="M36" s="17"/>
      <c r="N36" s="18"/>
      <c r="O36" s="19"/>
      <c r="P36" s="17"/>
    </row>
    <row r="37" spans="13:21" x14ac:dyDescent="0.25">
      <c r="M37" s="17"/>
      <c r="N37" s="18"/>
      <c r="O37" s="19"/>
      <c r="P37" s="17"/>
    </row>
    <row r="38" spans="13:21" x14ac:dyDescent="0.25">
      <c r="M38" s="17"/>
      <c r="N38" s="18"/>
      <c r="O38" s="19"/>
      <c r="P38" s="17"/>
    </row>
    <row r="39" spans="13:21" x14ac:dyDescent="0.25">
      <c r="M39" s="17"/>
      <c r="N39" s="18"/>
      <c r="O39" s="19"/>
      <c r="P39" s="17"/>
    </row>
    <row r="40" spans="13:21" x14ac:dyDescent="0.25">
      <c r="M40" s="17"/>
      <c r="N40" s="18"/>
      <c r="O40" s="19"/>
      <c r="P40" s="17"/>
    </row>
    <row r="41" spans="13:21" x14ac:dyDescent="0.25">
      <c r="M41" s="17"/>
      <c r="N41" s="18"/>
      <c r="O41" s="19"/>
      <c r="P41" s="17"/>
    </row>
    <row r="42" spans="13:21" x14ac:dyDescent="0.25">
      <c r="M42" s="17"/>
      <c r="N42" s="18"/>
      <c r="O42" s="19"/>
      <c r="P42" s="17"/>
    </row>
    <row r="43" spans="13:21" x14ac:dyDescent="0.25">
      <c r="M43" s="17"/>
      <c r="N43" s="18"/>
      <c r="O43" s="19"/>
      <c r="P43" s="17"/>
    </row>
    <row r="44" spans="13:21" x14ac:dyDescent="0.25">
      <c r="M44" s="17"/>
      <c r="N44" s="18"/>
      <c r="O44" s="19"/>
      <c r="P44" s="17"/>
    </row>
    <row r="45" spans="13:21" x14ac:dyDescent="0.25">
      <c r="M45" s="17"/>
      <c r="N45" s="18"/>
      <c r="O45" s="19"/>
      <c r="P45" s="17"/>
    </row>
    <row r="46" spans="13:21" x14ac:dyDescent="0.25">
      <c r="M46" s="17"/>
      <c r="N46" s="18"/>
      <c r="O46" s="19"/>
      <c r="P46" s="17"/>
    </row>
    <row r="47" spans="13:21" x14ac:dyDescent="0.25">
      <c r="M47" s="17"/>
      <c r="N47" s="18"/>
      <c r="O47" s="19"/>
      <c r="P47" s="17"/>
    </row>
    <row r="48" spans="13:21" x14ac:dyDescent="0.25">
      <c r="M48" s="17"/>
      <c r="N48" s="18"/>
      <c r="O48" s="19"/>
      <c r="P48" s="17"/>
    </row>
    <row r="49" spans="13:16" x14ac:dyDescent="0.25">
      <c r="M49" s="17"/>
      <c r="N49" s="18"/>
      <c r="O49" s="19"/>
      <c r="P49" s="17"/>
    </row>
    <row r="50" spans="13:16" x14ac:dyDescent="0.25">
      <c r="M50" s="17"/>
      <c r="N50" s="18"/>
      <c r="O50" s="19"/>
      <c r="P50" s="17"/>
    </row>
    <row r="51" spans="13:16" x14ac:dyDescent="0.25">
      <c r="M51" s="17"/>
      <c r="N51" s="18"/>
      <c r="O51" s="19"/>
      <c r="P51" s="17"/>
    </row>
    <row r="52" spans="13:16" x14ac:dyDescent="0.25">
      <c r="M52" s="17"/>
      <c r="N52" s="18"/>
      <c r="O52" s="19"/>
      <c r="P52" s="17"/>
    </row>
    <row r="53" spans="13:16" x14ac:dyDescent="0.25">
      <c r="M53" s="17"/>
      <c r="N53" s="18"/>
      <c r="O53" s="19"/>
      <c r="P53" s="17"/>
    </row>
    <row r="54" spans="13:16" x14ac:dyDescent="0.25">
      <c r="M54" s="17"/>
      <c r="N54" s="18"/>
      <c r="O54" s="19"/>
      <c r="P54" s="17"/>
    </row>
    <row r="55" spans="13:16" x14ac:dyDescent="0.25">
      <c r="M55" s="17"/>
      <c r="N55" s="18"/>
      <c r="O55" s="19"/>
      <c r="P55" s="17"/>
    </row>
    <row r="56" spans="13:16" x14ac:dyDescent="0.25">
      <c r="M56" s="17"/>
      <c r="N56" s="18"/>
      <c r="O56" s="19"/>
      <c r="P56" s="17"/>
    </row>
    <row r="57" spans="13:16" x14ac:dyDescent="0.25">
      <c r="M57" s="17"/>
      <c r="N57" s="18"/>
      <c r="O57" s="19"/>
      <c r="P57" s="17"/>
    </row>
    <row r="58" spans="13:16" x14ac:dyDescent="0.25">
      <c r="M58" s="17"/>
      <c r="N58" s="18"/>
      <c r="O58" s="19"/>
      <c r="P58" s="17"/>
    </row>
    <row r="59" spans="13:16" x14ac:dyDescent="0.25">
      <c r="M59" s="17"/>
      <c r="N59" s="18"/>
      <c r="O59" s="19"/>
      <c r="P59" s="17"/>
    </row>
    <row r="60" spans="13:16" x14ac:dyDescent="0.25">
      <c r="M60" s="17"/>
      <c r="N60" s="18"/>
      <c r="O60" s="19"/>
      <c r="P60" s="17"/>
    </row>
    <row r="61" spans="13:16" x14ac:dyDescent="0.25">
      <c r="M61" s="17"/>
      <c r="N61" s="18"/>
      <c r="O61" s="19"/>
      <c r="P61" s="17"/>
    </row>
    <row r="62" spans="13:16" x14ac:dyDescent="0.25">
      <c r="M62" s="17"/>
      <c r="N62" s="18"/>
      <c r="O62" s="19"/>
      <c r="P62" s="17"/>
    </row>
    <row r="63" spans="13:16" x14ac:dyDescent="0.25">
      <c r="M63" s="17"/>
      <c r="N63" s="18"/>
      <c r="O63" s="19"/>
      <c r="P63" s="17"/>
    </row>
    <row r="64" spans="13:16" x14ac:dyDescent="0.25">
      <c r="M64" s="17"/>
      <c r="N64" s="18"/>
      <c r="O64" s="19"/>
      <c r="P64" s="17"/>
    </row>
    <row r="65" spans="13:16" x14ac:dyDescent="0.25">
      <c r="M65" s="17"/>
      <c r="N65" s="18"/>
      <c r="O65" s="19"/>
      <c r="P65" s="17"/>
    </row>
    <row r="66" spans="13:16" x14ac:dyDescent="0.25">
      <c r="M66" s="17"/>
      <c r="N66" s="18"/>
      <c r="O66" s="19"/>
      <c r="P66" s="17"/>
    </row>
    <row r="67" spans="13:16" x14ac:dyDescent="0.25">
      <c r="M67" s="17"/>
      <c r="N67" s="18"/>
      <c r="O67" s="19"/>
      <c r="P67" s="17"/>
    </row>
    <row r="68" spans="13:16" x14ac:dyDescent="0.25">
      <c r="M68" s="17"/>
      <c r="N68" s="18"/>
      <c r="O68" s="19"/>
      <c r="P68" s="17"/>
    </row>
    <row r="69" spans="13:16" x14ac:dyDescent="0.25">
      <c r="M69" s="17"/>
      <c r="N69" s="18"/>
      <c r="O69" s="19"/>
      <c r="P69" s="17"/>
    </row>
    <row r="70" spans="13:16" x14ac:dyDescent="0.25">
      <c r="M70" s="17"/>
      <c r="N70" s="18"/>
      <c r="O70" s="19"/>
      <c r="P70" s="17"/>
    </row>
    <row r="71" spans="13:16" x14ac:dyDescent="0.25">
      <c r="M71" s="17"/>
      <c r="N71" s="18"/>
      <c r="O71" s="19"/>
      <c r="P71" s="17"/>
    </row>
    <row r="72" spans="13:16" x14ac:dyDescent="0.25">
      <c r="M72" s="17"/>
      <c r="N72" s="18"/>
      <c r="O72" s="19"/>
      <c r="P72" s="17"/>
    </row>
    <row r="73" spans="13:16" x14ac:dyDescent="0.25">
      <c r="M73" s="17"/>
      <c r="N73" s="18"/>
      <c r="O73" s="19"/>
      <c r="P73" s="17"/>
    </row>
    <row r="74" spans="13:16" x14ac:dyDescent="0.25">
      <c r="M74" s="17"/>
      <c r="N74" s="18"/>
      <c r="O74" s="19"/>
      <c r="P74" s="17"/>
    </row>
    <row r="75" spans="13:16" x14ac:dyDescent="0.25">
      <c r="M75" s="17"/>
      <c r="N75" s="18"/>
      <c r="O75" s="19"/>
      <c r="P75" s="17"/>
    </row>
    <row r="76" spans="13:16" x14ac:dyDescent="0.25">
      <c r="M76" s="17"/>
      <c r="N76" s="18"/>
      <c r="O76" s="19"/>
      <c r="P76" s="17"/>
    </row>
    <row r="77" spans="13:16" x14ac:dyDescent="0.25">
      <c r="M77" s="17"/>
      <c r="N77" s="18"/>
      <c r="O77" s="19"/>
      <c r="P77" s="17"/>
    </row>
    <row r="78" spans="13:16" x14ac:dyDescent="0.25">
      <c r="M78" s="17"/>
      <c r="N78" s="18"/>
      <c r="O78" s="19"/>
      <c r="P78" s="17"/>
    </row>
    <row r="79" spans="13:16" x14ac:dyDescent="0.25">
      <c r="M79" s="17"/>
      <c r="N79" s="18"/>
      <c r="O79" s="19"/>
      <c r="P79" s="17"/>
    </row>
    <row r="80" spans="13:16" x14ac:dyDescent="0.25">
      <c r="M80" s="17"/>
      <c r="N80" s="18"/>
      <c r="O80" s="19"/>
      <c r="P80" s="17"/>
    </row>
    <row r="81" spans="13:16" x14ac:dyDescent="0.25">
      <c r="M81" s="17"/>
      <c r="N81" s="18"/>
      <c r="O81" s="19"/>
      <c r="P81" s="17"/>
    </row>
    <row r="82" spans="13:16" x14ac:dyDescent="0.25">
      <c r="M82" s="17"/>
      <c r="N82" s="18"/>
      <c r="O82" s="19"/>
      <c r="P82" s="17"/>
    </row>
    <row r="83" spans="13:16" x14ac:dyDescent="0.25">
      <c r="M83" s="17"/>
      <c r="N83" s="18"/>
      <c r="O83" s="19"/>
      <c r="P83" s="17"/>
    </row>
    <row r="84" spans="13:16" x14ac:dyDescent="0.25">
      <c r="M84" s="17"/>
      <c r="N84" s="18"/>
      <c r="O84" s="19"/>
      <c r="P84" s="17"/>
    </row>
    <row r="85" spans="13:16" x14ac:dyDescent="0.25">
      <c r="M85" s="17"/>
      <c r="N85" s="18"/>
      <c r="O85" s="19"/>
      <c r="P85" s="17"/>
    </row>
    <row r="86" spans="13:16" x14ac:dyDescent="0.25">
      <c r="M86" s="17"/>
      <c r="N86" s="18"/>
      <c r="O86" s="19"/>
      <c r="P86" s="17"/>
    </row>
    <row r="87" spans="13:16" x14ac:dyDescent="0.25">
      <c r="M87" s="17"/>
      <c r="N87" s="18"/>
      <c r="O87" s="19"/>
      <c r="P87" s="17"/>
    </row>
    <row r="88" spans="13:16" x14ac:dyDescent="0.25">
      <c r="M88" s="17"/>
      <c r="N88" s="18"/>
      <c r="O88" s="19"/>
      <c r="P88" s="17"/>
    </row>
    <row r="89" spans="13:16" x14ac:dyDescent="0.25">
      <c r="M89" s="17"/>
      <c r="N89" s="18"/>
      <c r="O89" s="19"/>
      <c r="P89" s="17"/>
    </row>
    <row r="90" spans="13:16" x14ac:dyDescent="0.25">
      <c r="M90" s="17"/>
      <c r="N90" s="18"/>
      <c r="O90" s="19"/>
      <c r="P90" s="17"/>
    </row>
    <row r="91" spans="13:16" x14ac:dyDescent="0.25">
      <c r="M91" s="17"/>
      <c r="N91" s="18"/>
      <c r="O91" s="19"/>
      <c r="P91" s="17"/>
    </row>
    <row r="92" spans="13:16" x14ac:dyDescent="0.25">
      <c r="M92" s="17"/>
      <c r="N92" s="18"/>
      <c r="O92" s="19"/>
      <c r="P92" s="17"/>
    </row>
    <row r="93" spans="13:16" x14ac:dyDescent="0.25">
      <c r="M93" s="17"/>
      <c r="N93" s="18"/>
      <c r="O93" s="19"/>
      <c r="P93" s="17"/>
    </row>
    <row r="94" spans="13:16" x14ac:dyDescent="0.25">
      <c r="M94" s="17"/>
      <c r="N94" s="18"/>
      <c r="O94" s="19"/>
      <c r="P94" s="17"/>
    </row>
    <row r="95" spans="13:16" x14ac:dyDescent="0.25">
      <c r="M95" s="17"/>
      <c r="N95" s="18"/>
      <c r="O95" s="19"/>
      <c r="P95" s="17"/>
    </row>
    <row r="96" spans="13:16" x14ac:dyDescent="0.25">
      <c r="M96" s="17"/>
      <c r="N96" s="18"/>
      <c r="O96" s="19"/>
      <c r="P96" s="17"/>
    </row>
    <row r="97" spans="13:16" x14ac:dyDescent="0.25">
      <c r="M97" s="17"/>
      <c r="N97" s="18"/>
      <c r="O97" s="19"/>
      <c r="P97" s="17"/>
    </row>
    <row r="98" spans="13:16" x14ac:dyDescent="0.25">
      <c r="M98" s="17"/>
      <c r="N98" s="18"/>
      <c r="O98" s="19"/>
      <c r="P98" s="17"/>
    </row>
    <row r="99" spans="13:16" x14ac:dyDescent="0.25">
      <c r="M99" s="17"/>
      <c r="N99" s="18"/>
      <c r="O99" s="19"/>
      <c r="P99" s="17"/>
    </row>
    <row r="100" spans="13:16" x14ac:dyDescent="0.25">
      <c r="M100" s="17"/>
      <c r="N100" s="18"/>
      <c r="O100" s="19"/>
      <c r="P100" s="17"/>
    </row>
    <row r="101" spans="13:16" x14ac:dyDescent="0.25">
      <c r="M101" s="17"/>
      <c r="N101" s="18"/>
      <c r="O101" s="19"/>
      <c r="P101" s="17"/>
    </row>
    <row r="102" spans="13:16" x14ac:dyDescent="0.25">
      <c r="M102" s="17"/>
      <c r="N102" s="18"/>
      <c r="O102" s="19"/>
      <c r="P102" s="17"/>
    </row>
    <row r="103" spans="13:16" x14ac:dyDescent="0.25">
      <c r="M103" s="17"/>
      <c r="N103" s="18"/>
      <c r="O103" s="19"/>
      <c r="P103" s="17"/>
    </row>
    <row r="104" spans="13:16" x14ac:dyDescent="0.25">
      <c r="M104" s="17"/>
      <c r="N104" s="18"/>
      <c r="O104" s="19"/>
      <c r="P104" s="17"/>
    </row>
    <row r="105" spans="13:16" x14ac:dyDescent="0.25">
      <c r="M105" s="17"/>
      <c r="N105" s="18"/>
      <c r="O105" s="19"/>
      <c r="P105" s="17"/>
    </row>
    <row r="106" spans="13:16" x14ac:dyDescent="0.25">
      <c r="M106" s="17"/>
      <c r="N106" s="18"/>
      <c r="O106" s="19"/>
      <c r="P106" s="17"/>
    </row>
    <row r="107" spans="13:16" x14ac:dyDescent="0.25">
      <c r="M107" s="17"/>
      <c r="N107" s="18"/>
      <c r="O107" s="19"/>
      <c r="P107" s="17"/>
    </row>
    <row r="108" spans="13:16" x14ac:dyDescent="0.25">
      <c r="M108" s="17"/>
      <c r="N108" s="18"/>
      <c r="O108" s="19"/>
      <c r="P108" s="17"/>
    </row>
    <row r="109" spans="13:16" x14ac:dyDescent="0.25">
      <c r="M109" s="17"/>
      <c r="N109" s="18"/>
      <c r="O109" s="19"/>
      <c r="P109" s="17"/>
    </row>
    <row r="110" spans="13:16" x14ac:dyDescent="0.25">
      <c r="M110" s="17"/>
      <c r="N110" s="18"/>
      <c r="O110" s="19"/>
      <c r="P110" s="17"/>
    </row>
    <row r="111" spans="13:16" x14ac:dyDescent="0.25">
      <c r="M111" s="17"/>
      <c r="N111" s="18"/>
      <c r="O111" s="19"/>
      <c r="P111" s="17"/>
    </row>
    <row r="112" spans="13:16" x14ac:dyDescent="0.25">
      <c r="M112" s="17"/>
      <c r="N112" s="18"/>
      <c r="O112" s="19"/>
      <c r="P112" s="17"/>
    </row>
    <row r="113" spans="13:16" x14ac:dyDescent="0.25">
      <c r="M113" s="17"/>
      <c r="N113" s="18"/>
      <c r="O113" s="19"/>
      <c r="P113" s="17"/>
    </row>
    <row r="114" spans="13:16" x14ac:dyDescent="0.25">
      <c r="M114" s="17"/>
      <c r="N114" s="18"/>
      <c r="O114" s="19"/>
      <c r="P114" s="17"/>
    </row>
    <row r="115" spans="13:16" x14ac:dyDescent="0.25">
      <c r="M115" s="17"/>
      <c r="N115" s="18"/>
      <c r="O115" s="19"/>
      <c r="P115" s="17"/>
    </row>
  </sheetData>
  <autoFilter ref="A1:X31" xr:uid="{00000000-0001-0000-0600-000000000000}"/>
  <mergeCells count="4">
    <mergeCell ref="S8:U8"/>
    <mergeCell ref="S17:U17"/>
    <mergeCell ref="S22:U22"/>
    <mergeCell ref="S27:U27"/>
  </mergeCells>
  <hyperlinks>
    <hyperlink ref="C7"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R116"/>
  <sheetViews>
    <sheetView topLeftCell="F25" zoomScaleNormal="100" workbookViewId="0">
      <selection activeCell="P120" sqref="P120"/>
    </sheetView>
  </sheetViews>
  <sheetFormatPr defaultRowHeight="15" x14ac:dyDescent="0.25"/>
  <cols>
    <col min="4" max="4" width="12.5703125" bestFit="1" customWidth="1"/>
    <col min="5" max="5" width="11.42578125" bestFit="1" customWidth="1"/>
    <col min="6" max="6" width="9" bestFit="1" customWidth="1"/>
    <col min="7" max="7" width="12.5703125" bestFit="1" customWidth="1"/>
    <col min="8" max="8" width="12.42578125" bestFit="1" customWidth="1"/>
    <col min="9" max="9" width="10" bestFit="1" customWidth="1"/>
    <col min="10" max="10" width="11" customWidth="1"/>
    <col min="11" max="11" width="11.42578125" bestFit="1" customWidth="1"/>
    <col min="13" max="13" width="11.140625" customWidth="1"/>
    <col min="14" max="14" width="11.42578125" bestFit="1" customWidth="1"/>
    <col min="16" max="16" width="11.140625" customWidth="1"/>
    <col min="17" max="17" width="11.42578125" bestFit="1" customWidth="1"/>
  </cols>
  <sheetData>
    <row r="2" spans="4:18" x14ac:dyDescent="0.25">
      <c r="D2" t="s">
        <v>4485</v>
      </c>
      <c r="F2" t="s">
        <v>4483</v>
      </c>
      <c r="H2" t="s">
        <v>4484</v>
      </c>
      <c r="J2" t="s">
        <v>4482</v>
      </c>
      <c r="L2" t="s">
        <v>4480</v>
      </c>
    </row>
    <row r="3" spans="4:18" x14ac:dyDescent="0.25">
      <c r="D3" s="106" t="s">
        <v>4485</v>
      </c>
      <c r="E3" s="106"/>
      <c r="F3" s="106"/>
      <c r="G3" s="109" t="s">
        <v>4483</v>
      </c>
      <c r="H3" s="110"/>
      <c r="I3" s="111"/>
      <c r="J3" s="106" t="s">
        <v>4484</v>
      </c>
      <c r="K3" s="106"/>
      <c r="L3" s="106"/>
      <c r="M3" s="106" t="s">
        <v>4482</v>
      </c>
      <c r="N3" s="106"/>
      <c r="O3" s="106"/>
      <c r="P3" s="109" t="s">
        <v>4486</v>
      </c>
      <c r="Q3" s="110"/>
      <c r="R3" s="111"/>
    </row>
    <row r="4" spans="4:18" x14ac:dyDescent="0.25">
      <c r="D4" s="109" t="s">
        <v>4456</v>
      </c>
      <c r="E4" s="110"/>
      <c r="F4" s="111"/>
      <c r="G4" s="112" t="s">
        <v>4456</v>
      </c>
      <c r="H4" s="113"/>
      <c r="I4" s="114"/>
      <c r="J4" s="115" t="s">
        <v>4456</v>
      </c>
      <c r="K4" s="40"/>
      <c r="L4" s="117"/>
      <c r="M4" s="118" t="s">
        <v>4456</v>
      </c>
      <c r="N4" s="40"/>
      <c r="O4" s="41"/>
      <c r="P4" s="115" t="s">
        <v>4456</v>
      </c>
      <c r="Q4" s="116"/>
      <c r="R4" s="117"/>
    </row>
    <row r="5" spans="4:18" x14ac:dyDescent="0.25">
      <c r="D5" s="33" t="s">
        <v>4458</v>
      </c>
      <c r="E5" s="33">
        <v>106</v>
      </c>
      <c r="F5" s="33" t="s">
        <v>4462</v>
      </c>
      <c r="G5" s="33" t="s">
        <v>4458</v>
      </c>
      <c r="H5" s="33">
        <v>161</v>
      </c>
      <c r="I5" s="33" t="s">
        <v>4462</v>
      </c>
      <c r="J5" s="33" t="s">
        <v>4458</v>
      </c>
      <c r="K5" s="33">
        <v>189</v>
      </c>
      <c r="L5" s="33" t="s">
        <v>4462</v>
      </c>
      <c r="M5" s="33" t="s">
        <v>4458</v>
      </c>
      <c r="N5" s="33">
        <v>143</v>
      </c>
      <c r="O5" s="33" t="s">
        <v>4462</v>
      </c>
      <c r="P5" s="33" t="s">
        <v>4458</v>
      </c>
      <c r="Q5" s="33">
        <v>77</v>
      </c>
      <c r="R5" s="33" t="s">
        <v>4462</v>
      </c>
    </row>
    <row r="6" spans="4:18" x14ac:dyDescent="0.25">
      <c r="D6" s="33" t="s">
        <v>4457</v>
      </c>
      <c r="E6" s="33">
        <v>50580</v>
      </c>
      <c r="F6" s="33">
        <v>477.16981132075472</v>
      </c>
      <c r="G6" s="33" t="s">
        <v>4457</v>
      </c>
      <c r="H6" s="33">
        <v>391526</v>
      </c>
      <c r="I6" s="33">
        <v>2431.8385093167703</v>
      </c>
      <c r="J6" s="33" t="s">
        <v>4457</v>
      </c>
      <c r="K6" s="33">
        <v>76226</v>
      </c>
      <c r="L6" s="33">
        <v>403.31216931216932</v>
      </c>
      <c r="M6" s="33" t="s">
        <v>4457</v>
      </c>
      <c r="N6" s="33">
        <v>52753</v>
      </c>
      <c r="O6" s="33">
        <v>368.90209790209792</v>
      </c>
      <c r="P6" s="33" t="s">
        <v>4457</v>
      </c>
      <c r="Q6" s="33">
        <v>25648</v>
      </c>
      <c r="R6" s="33">
        <v>333.09090909090907</v>
      </c>
    </row>
    <row r="7" spans="4:18" x14ac:dyDescent="0.25">
      <c r="D7" s="33" t="s">
        <v>4459</v>
      </c>
      <c r="E7" s="33">
        <v>4817</v>
      </c>
      <c r="F7" s="33">
        <v>45.443396226415096</v>
      </c>
      <c r="G7" s="33" t="s">
        <v>4459</v>
      </c>
      <c r="H7" s="33">
        <v>6116</v>
      </c>
      <c r="I7" s="33">
        <v>37.987577639751549</v>
      </c>
      <c r="J7" s="33" t="s">
        <v>4459</v>
      </c>
      <c r="K7" s="33">
        <v>15508</v>
      </c>
      <c r="L7" s="33">
        <v>82.05291005291005</v>
      </c>
      <c r="M7" s="33" t="s">
        <v>4459</v>
      </c>
      <c r="N7" s="33">
        <v>2362</v>
      </c>
      <c r="O7" s="33">
        <v>16.517482517482517</v>
      </c>
      <c r="P7" s="33" t="s">
        <v>4459</v>
      </c>
      <c r="Q7" s="33">
        <v>2084</v>
      </c>
      <c r="R7" s="33">
        <v>27.064935064935064</v>
      </c>
    </row>
    <row r="8" spans="4:18" x14ac:dyDescent="0.25">
      <c r="D8" s="33" t="s">
        <v>25</v>
      </c>
      <c r="E8" s="33">
        <v>77</v>
      </c>
      <c r="F8" s="33"/>
      <c r="G8" s="33" t="s">
        <v>25</v>
      </c>
      <c r="H8" s="33">
        <v>52</v>
      </c>
      <c r="I8" s="33"/>
      <c r="J8" s="33" t="s">
        <v>25</v>
      </c>
      <c r="K8" s="33">
        <v>94</v>
      </c>
      <c r="L8" s="33"/>
      <c r="M8" s="33" t="s">
        <v>25</v>
      </c>
      <c r="N8" s="33">
        <v>40</v>
      </c>
      <c r="O8" s="33"/>
      <c r="P8" s="33" t="s">
        <v>25</v>
      </c>
      <c r="Q8" s="33">
        <v>41</v>
      </c>
      <c r="R8" s="33"/>
    </row>
    <row r="9" spans="4:18" x14ac:dyDescent="0.25">
      <c r="D9" s="33" t="s">
        <v>4460</v>
      </c>
      <c r="E9" s="33">
        <v>27</v>
      </c>
      <c r="F9" s="33" t="s">
        <v>413</v>
      </c>
      <c r="G9" s="33" t="s">
        <v>4460</v>
      </c>
      <c r="H9" s="33">
        <v>54</v>
      </c>
      <c r="I9" s="33" t="s">
        <v>413</v>
      </c>
      <c r="J9" s="33" t="s">
        <v>4460</v>
      </c>
      <c r="K9" s="33">
        <v>15</v>
      </c>
      <c r="L9" s="33" t="s">
        <v>413</v>
      </c>
      <c r="M9" s="33" t="s">
        <v>4460</v>
      </c>
      <c r="N9" s="39">
        <v>42</v>
      </c>
      <c r="O9" s="33" t="s">
        <v>413</v>
      </c>
      <c r="P9" s="33" t="s">
        <v>4460</v>
      </c>
      <c r="Q9" s="33">
        <v>17</v>
      </c>
      <c r="R9" s="33" t="s">
        <v>413</v>
      </c>
    </row>
    <row r="10" spans="4:18" x14ac:dyDescent="0.25">
      <c r="D10" s="33" t="s">
        <v>4466</v>
      </c>
      <c r="E10" s="33">
        <v>2</v>
      </c>
      <c r="F10" s="124">
        <v>7.1000000000000004E-3</v>
      </c>
      <c r="G10" s="33" t="s">
        <v>4466</v>
      </c>
      <c r="H10" s="33">
        <v>55</v>
      </c>
      <c r="I10" s="124">
        <v>2.3300000000000001E-2</v>
      </c>
      <c r="J10" s="33" t="s">
        <v>4466</v>
      </c>
      <c r="K10" s="33">
        <v>80</v>
      </c>
      <c r="L10" s="124">
        <v>5.7000000000000002E-3</v>
      </c>
      <c r="M10" s="33" t="s">
        <v>4466</v>
      </c>
      <c r="N10" s="39">
        <v>61</v>
      </c>
      <c r="O10" s="124">
        <v>5.1999999999999998E-3</v>
      </c>
      <c r="P10" s="33" t="s">
        <v>4466</v>
      </c>
      <c r="Q10" s="33">
        <v>19</v>
      </c>
      <c r="R10" s="124">
        <v>8.9999999999999993E-3</v>
      </c>
    </row>
    <row r="11" spans="4:18" x14ac:dyDescent="0.25">
      <c r="D11" s="107" t="s">
        <v>4460</v>
      </c>
      <c r="E11" s="107"/>
      <c r="F11" s="107"/>
      <c r="G11" s="112" t="s">
        <v>4460</v>
      </c>
      <c r="H11" s="113"/>
      <c r="I11" s="114"/>
      <c r="J11" s="112" t="s">
        <v>4460</v>
      </c>
      <c r="K11" s="113"/>
      <c r="L11" s="114"/>
      <c r="M11" s="120" t="s">
        <v>4460</v>
      </c>
      <c r="N11" s="121"/>
      <c r="O11" s="122"/>
      <c r="P11" s="112" t="s">
        <v>4460</v>
      </c>
      <c r="Q11" s="113"/>
      <c r="R11" s="114"/>
    </row>
    <row r="12" spans="4:18" x14ac:dyDescent="0.25">
      <c r="D12" s="33" t="s">
        <v>4463</v>
      </c>
      <c r="E12" s="33">
        <v>27</v>
      </c>
      <c r="F12" s="33" t="s">
        <v>4462</v>
      </c>
      <c r="G12" s="33" t="s">
        <v>4463</v>
      </c>
      <c r="H12" s="33">
        <v>54</v>
      </c>
      <c r="I12" s="33" t="s">
        <v>4462</v>
      </c>
      <c r="J12" s="33" t="s">
        <v>4463</v>
      </c>
      <c r="K12" s="33">
        <v>15</v>
      </c>
      <c r="L12" s="33" t="s">
        <v>4462</v>
      </c>
      <c r="M12" s="33" t="s">
        <v>4463</v>
      </c>
      <c r="N12" s="39">
        <v>42</v>
      </c>
      <c r="O12" s="33" t="s">
        <v>4462</v>
      </c>
      <c r="P12" s="33" t="s">
        <v>4463</v>
      </c>
      <c r="Q12" s="33">
        <v>17</v>
      </c>
      <c r="R12" s="33" t="s">
        <v>4462</v>
      </c>
    </row>
    <row r="13" spans="4:18" x14ac:dyDescent="0.25">
      <c r="D13" s="33" t="s">
        <v>4457</v>
      </c>
      <c r="E13" s="33">
        <v>7163</v>
      </c>
      <c r="F13" s="33">
        <v>265.2962962962963</v>
      </c>
      <c r="G13" s="33" t="s">
        <v>4457</v>
      </c>
      <c r="H13" s="33">
        <v>66807</v>
      </c>
      <c r="I13" s="33">
        <v>1237.1666666666667</v>
      </c>
      <c r="J13" s="33" t="s">
        <v>4457</v>
      </c>
      <c r="K13" s="33">
        <v>5514</v>
      </c>
      <c r="L13" s="33">
        <v>367.6</v>
      </c>
      <c r="M13" s="33" t="s">
        <v>4457</v>
      </c>
      <c r="N13" s="39">
        <v>29904</v>
      </c>
      <c r="O13" s="33">
        <v>712</v>
      </c>
      <c r="P13" s="33" t="s">
        <v>4457</v>
      </c>
      <c r="Q13" s="33">
        <v>4848</v>
      </c>
      <c r="R13" s="33">
        <v>285.1764705882353</v>
      </c>
    </row>
    <row r="14" spans="4:18" x14ac:dyDescent="0.25">
      <c r="D14" s="33" t="s">
        <v>4459</v>
      </c>
      <c r="E14" s="33">
        <v>470</v>
      </c>
      <c r="F14" s="33">
        <v>17.407407407407408</v>
      </c>
      <c r="G14" s="33" t="s">
        <v>4459</v>
      </c>
      <c r="H14" s="33">
        <v>1642</v>
      </c>
      <c r="I14" s="33">
        <v>30.407407407407408</v>
      </c>
      <c r="J14" s="33" t="s">
        <v>4459</v>
      </c>
      <c r="K14" s="33">
        <v>3323</v>
      </c>
      <c r="L14" s="33">
        <v>221.53333333333333</v>
      </c>
      <c r="M14" s="33" t="s">
        <v>4459</v>
      </c>
      <c r="N14" s="39">
        <v>786</v>
      </c>
      <c r="O14" s="33">
        <v>18.714285714285715</v>
      </c>
      <c r="P14" s="33" t="s">
        <v>4459</v>
      </c>
      <c r="Q14" s="33">
        <v>587</v>
      </c>
      <c r="R14" s="33">
        <v>34.529411764705884</v>
      </c>
    </row>
    <row r="15" spans="4:18" x14ac:dyDescent="0.25">
      <c r="D15" s="37" t="s">
        <v>413</v>
      </c>
      <c r="E15" s="38">
        <f>MIYO_INSTA!S25</f>
        <v>3.8358711493039852E-3</v>
      </c>
      <c r="F15" s="37"/>
      <c r="G15" s="37" t="s">
        <v>413</v>
      </c>
      <c r="H15" s="38">
        <f>yourKay_insta!S25</f>
        <v>1.1958245981830887E-2</v>
      </c>
      <c r="I15" s="37"/>
      <c r="J15" s="37" t="s">
        <v>413</v>
      </c>
      <c r="K15" s="38">
        <f>basiclab_ig!T25</f>
        <v>6.8743679502139251E-3</v>
      </c>
      <c r="L15" s="37"/>
      <c r="M15" s="37" t="s">
        <v>413</v>
      </c>
      <c r="N15" s="119">
        <f>'tołpa '!S25</f>
        <v>9.8346471832339941E-3</v>
      </c>
      <c r="O15" s="37"/>
      <c r="P15" s="37" t="s">
        <v>413</v>
      </c>
      <c r="Q15" s="38">
        <f>'Hairy Tale Cosmetics_ig'!R25</f>
        <v>7.9528826455955524E-3</v>
      </c>
      <c r="R15" s="37"/>
    </row>
    <row r="16" spans="4:18" x14ac:dyDescent="0.25">
      <c r="D16" s="108" t="s">
        <v>25</v>
      </c>
      <c r="E16" s="108"/>
      <c r="F16" s="108"/>
      <c r="G16" s="112" t="s">
        <v>25</v>
      </c>
      <c r="H16" s="113"/>
      <c r="I16" s="114"/>
      <c r="J16" s="112" t="s">
        <v>25</v>
      </c>
      <c r="K16" s="113"/>
      <c r="L16" s="114"/>
      <c r="M16" s="112" t="s">
        <v>25</v>
      </c>
      <c r="N16" s="113"/>
      <c r="O16" s="114"/>
      <c r="P16" s="112" t="s">
        <v>25</v>
      </c>
      <c r="Q16" s="113"/>
      <c r="R16" s="114"/>
    </row>
    <row r="17" spans="4:18" x14ac:dyDescent="0.25">
      <c r="D17" s="33" t="s">
        <v>4463</v>
      </c>
      <c r="E17" s="33">
        <v>77</v>
      </c>
      <c r="F17" s="33" t="s">
        <v>4462</v>
      </c>
      <c r="G17" s="33" t="s">
        <v>4463</v>
      </c>
      <c r="H17" s="33">
        <v>52</v>
      </c>
      <c r="I17" s="33" t="s">
        <v>4462</v>
      </c>
      <c r="J17" s="33" t="s">
        <v>4463</v>
      </c>
      <c r="K17" s="33">
        <v>94</v>
      </c>
      <c r="L17" s="33" t="s">
        <v>4462</v>
      </c>
      <c r="M17" s="33" t="s">
        <v>4463</v>
      </c>
      <c r="N17" s="39">
        <v>40</v>
      </c>
      <c r="O17" s="33" t="s">
        <v>4462</v>
      </c>
      <c r="P17" s="33" t="s">
        <v>4463</v>
      </c>
      <c r="Q17" s="33">
        <v>41</v>
      </c>
      <c r="R17" s="33" t="s">
        <v>4462</v>
      </c>
    </row>
    <row r="18" spans="4:18" x14ac:dyDescent="0.25">
      <c r="D18" s="33" t="s">
        <v>4457</v>
      </c>
      <c r="E18" s="33">
        <v>38505</v>
      </c>
      <c r="F18" s="33">
        <v>500.06493506493507</v>
      </c>
      <c r="G18" s="33" t="s">
        <v>4457</v>
      </c>
      <c r="H18" s="33">
        <v>225362</v>
      </c>
      <c r="I18" s="33">
        <v>4333.8846153846152</v>
      </c>
      <c r="J18" s="33" t="s">
        <v>4457</v>
      </c>
      <c r="K18" s="33">
        <v>37907</v>
      </c>
      <c r="L18" s="33">
        <v>403.2659574468085</v>
      </c>
      <c r="M18" s="33" t="s">
        <v>4457</v>
      </c>
      <c r="N18" s="39">
        <v>9878</v>
      </c>
      <c r="O18" s="33">
        <v>246.95</v>
      </c>
      <c r="P18" s="33" t="s">
        <v>4457</v>
      </c>
      <c r="Q18" s="33">
        <v>12715</v>
      </c>
      <c r="R18" s="33">
        <v>310.1219512195122</v>
      </c>
    </row>
    <row r="19" spans="4:18" x14ac:dyDescent="0.25">
      <c r="D19" s="33" t="s">
        <v>4459</v>
      </c>
      <c r="E19" s="33">
        <v>4211</v>
      </c>
      <c r="F19" s="33">
        <v>54.688311688311686</v>
      </c>
      <c r="G19" s="33" t="s">
        <v>4459</v>
      </c>
      <c r="H19" s="33">
        <v>2949</v>
      </c>
      <c r="I19" s="33">
        <v>56.71153846153846</v>
      </c>
      <c r="J19" s="33" t="s">
        <v>4459</v>
      </c>
      <c r="K19" s="33">
        <v>7451</v>
      </c>
      <c r="L19" s="33">
        <v>79.265957446808514</v>
      </c>
      <c r="M19" s="33" t="s">
        <v>4459</v>
      </c>
      <c r="N19" s="39">
        <v>852</v>
      </c>
      <c r="O19" s="33">
        <v>21.3</v>
      </c>
      <c r="P19" s="33" t="s">
        <v>4459</v>
      </c>
      <c r="Q19" s="33">
        <v>1064</v>
      </c>
      <c r="R19" s="33">
        <v>25.951219512195124</v>
      </c>
    </row>
    <row r="20" spans="4:18" x14ac:dyDescent="0.25">
      <c r="D20" s="33" t="s">
        <v>4468</v>
      </c>
      <c r="E20" s="33">
        <v>2042.5150000000006</v>
      </c>
      <c r="F20" s="33">
        <v>26.526168831168839</v>
      </c>
      <c r="G20" s="33" t="s">
        <v>4468</v>
      </c>
      <c r="H20" s="33">
        <v>1107.0179999999996</v>
      </c>
      <c r="I20" s="33">
        <v>21.288807692307685</v>
      </c>
      <c r="J20" s="33" t="s">
        <v>4468</v>
      </c>
      <c r="K20" s="33">
        <v>1718.2840000000003</v>
      </c>
      <c r="L20" s="33">
        <v>18.2796170212766</v>
      </c>
      <c r="M20" s="33" t="s">
        <v>4468</v>
      </c>
      <c r="N20" s="39">
        <v>780.55800000000011</v>
      </c>
      <c r="O20" s="33">
        <v>19.513950000000001</v>
      </c>
      <c r="P20" s="33" t="s">
        <v>4468</v>
      </c>
      <c r="Q20" s="33">
        <v>1012.3919999999999</v>
      </c>
      <c r="R20" s="33">
        <v>24.692487804878049</v>
      </c>
    </row>
    <row r="21" spans="4:18" x14ac:dyDescent="0.25">
      <c r="D21" s="33" t="s">
        <v>4469</v>
      </c>
      <c r="E21" s="33">
        <v>438103</v>
      </c>
      <c r="F21" s="33">
        <v>5689.6493506493507</v>
      </c>
      <c r="G21" s="33" t="s">
        <v>4469</v>
      </c>
      <c r="H21" s="33">
        <v>4328244</v>
      </c>
      <c r="I21" s="33">
        <v>83235.461538461532</v>
      </c>
      <c r="J21" s="33" t="s">
        <v>4469</v>
      </c>
      <c r="K21" s="33">
        <v>779578</v>
      </c>
      <c r="L21" s="33">
        <v>8293.3829787234044</v>
      </c>
      <c r="M21" s="33" t="s">
        <v>4469</v>
      </c>
      <c r="N21" s="39">
        <v>314730</v>
      </c>
      <c r="O21" s="33">
        <v>7868.25</v>
      </c>
      <c r="P21" s="33" t="s">
        <v>4469</v>
      </c>
      <c r="Q21" s="33">
        <v>369645</v>
      </c>
      <c r="R21" s="33">
        <v>9015.7317073170725</v>
      </c>
    </row>
    <row r="22" spans="4:18" x14ac:dyDescent="0.25">
      <c r="D22" s="37" t="s">
        <v>413</v>
      </c>
      <c r="E22" s="38">
        <f>MIYO_INSTA!S34</f>
        <v>7.5271810957021259E-3</v>
      </c>
      <c r="F22" s="37"/>
      <c r="G22" s="37" t="s">
        <v>413</v>
      </c>
      <c r="H22" s="38">
        <f>yourKay_insta!S34</f>
        <v>1.3849757250619014E-2</v>
      </c>
      <c r="I22" s="31"/>
      <c r="J22" s="37" t="s">
        <v>413</v>
      </c>
      <c r="K22" s="38">
        <f>basiclab_ig!T34</f>
        <v>1.2235462023610655E-3</v>
      </c>
      <c r="L22" s="37"/>
      <c r="M22" s="37" t="s">
        <v>413</v>
      </c>
      <c r="N22" s="119">
        <f>'tołpa '!S34</f>
        <v>5.1544318691626907E-3</v>
      </c>
      <c r="O22" s="37"/>
      <c r="P22" s="37" t="s">
        <v>413</v>
      </c>
      <c r="Q22" s="38">
        <f>'Hairy Tale Cosmetics_ig'!R34</f>
        <v>8.6657266300078552E-3</v>
      </c>
      <c r="R22" s="37"/>
    </row>
    <row r="23" spans="4:18" x14ac:dyDescent="0.25">
      <c r="D23" s="37" t="s">
        <v>4471</v>
      </c>
      <c r="E23" s="33">
        <v>2866623</v>
      </c>
      <c r="F23" s="33">
        <v>37228.870129870127</v>
      </c>
      <c r="G23" s="37" t="s">
        <v>4471</v>
      </c>
      <c r="H23" s="33">
        <v>10696225</v>
      </c>
      <c r="I23" s="33">
        <v>205696.634615385</v>
      </c>
      <c r="J23" s="37" t="s">
        <v>4471</v>
      </c>
      <c r="K23" s="33">
        <v>2866644</v>
      </c>
      <c r="L23" s="33">
        <v>30496.212765957447</v>
      </c>
      <c r="M23" s="37" t="s">
        <v>4471</v>
      </c>
      <c r="N23" s="39">
        <v>2460007</v>
      </c>
      <c r="O23" s="33">
        <v>61500.175000000003</v>
      </c>
      <c r="P23" s="37" t="s">
        <v>4471</v>
      </c>
      <c r="Q23" s="33">
        <v>3240475</v>
      </c>
      <c r="R23" s="33">
        <v>79035.975609756104</v>
      </c>
    </row>
    <row r="24" spans="4:18" x14ac:dyDescent="0.25">
      <c r="D24" s="108" t="s">
        <v>4467</v>
      </c>
      <c r="E24" s="108"/>
      <c r="F24" s="108"/>
      <c r="G24" s="112" t="s">
        <v>4467</v>
      </c>
      <c r="H24" s="113"/>
      <c r="I24" s="114"/>
      <c r="J24" s="112" t="s">
        <v>4467</v>
      </c>
      <c r="K24" s="113"/>
      <c r="L24" s="114"/>
      <c r="M24" s="112" t="s">
        <v>4467</v>
      </c>
      <c r="N24" s="113"/>
      <c r="O24" s="114"/>
      <c r="P24" s="112" t="s">
        <v>4467</v>
      </c>
      <c r="Q24" s="113"/>
      <c r="R24" s="114"/>
    </row>
    <row r="25" spans="4:18" x14ac:dyDescent="0.25">
      <c r="D25" s="33" t="s">
        <v>4463</v>
      </c>
      <c r="E25" s="33">
        <v>2</v>
      </c>
      <c r="F25" s="33" t="s">
        <v>4462</v>
      </c>
      <c r="G25" s="33" t="s">
        <v>4463</v>
      </c>
      <c r="H25" s="33">
        <v>55</v>
      </c>
      <c r="I25" s="33" t="s">
        <v>4462</v>
      </c>
      <c r="J25" s="33" t="s">
        <v>4463</v>
      </c>
      <c r="K25" s="33">
        <v>80</v>
      </c>
      <c r="L25" s="33" t="s">
        <v>4462</v>
      </c>
      <c r="M25" s="33" t="s">
        <v>4463</v>
      </c>
      <c r="N25" s="39">
        <v>61</v>
      </c>
      <c r="O25" s="33" t="s">
        <v>4462</v>
      </c>
      <c r="P25" s="33" t="s">
        <v>4463</v>
      </c>
      <c r="Q25" s="33">
        <v>19</v>
      </c>
      <c r="R25" s="33" t="s">
        <v>4462</v>
      </c>
    </row>
    <row r="26" spans="4:18" x14ac:dyDescent="0.25">
      <c r="D26" s="33" t="s">
        <v>4457</v>
      </c>
      <c r="E26" s="33">
        <v>4912</v>
      </c>
      <c r="F26" s="33">
        <v>2456</v>
      </c>
      <c r="G26" s="33" t="s">
        <v>4457</v>
      </c>
      <c r="H26" s="33">
        <v>99357</v>
      </c>
      <c r="I26" s="33">
        <v>1806.4909090909091</v>
      </c>
      <c r="J26" s="33" t="s">
        <v>4457</v>
      </c>
      <c r="K26" s="33">
        <v>32805</v>
      </c>
      <c r="L26" s="33">
        <v>410.0625</v>
      </c>
      <c r="M26" s="33" t="s">
        <v>4457</v>
      </c>
      <c r="N26" s="39">
        <v>12971</v>
      </c>
      <c r="O26" s="33">
        <v>212.63934426229508</v>
      </c>
      <c r="P26" s="33" t="s">
        <v>4457</v>
      </c>
      <c r="Q26" s="33">
        <v>8085</v>
      </c>
      <c r="R26" s="33">
        <v>425.5263157894737</v>
      </c>
    </row>
    <row r="27" spans="4:18" x14ac:dyDescent="0.25">
      <c r="D27" s="33" t="s">
        <v>4459</v>
      </c>
      <c r="E27" s="33">
        <v>136</v>
      </c>
      <c r="F27" s="33">
        <v>68</v>
      </c>
      <c r="G27" s="33" t="s">
        <v>4459</v>
      </c>
      <c r="H27" s="33">
        <v>1525</v>
      </c>
      <c r="I27" s="33">
        <v>27.727272727272727</v>
      </c>
      <c r="J27" s="33" t="s">
        <v>4459</v>
      </c>
      <c r="K27" s="33">
        <v>4734</v>
      </c>
      <c r="L27" s="33">
        <v>59.174999999999997</v>
      </c>
      <c r="M27" s="33" t="s">
        <v>4459</v>
      </c>
      <c r="N27" s="39">
        <v>724</v>
      </c>
      <c r="O27" s="33">
        <v>11.868852459016393</v>
      </c>
      <c r="P27" s="33" t="s">
        <v>4459</v>
      </c>
      <c r="Q27" s="33">
        <v>433</v>
      </c>
      <c r="R27" s="33">
        <v>22.789473684210527</v>
      </c>
    </row>
    <row r="28" spans="4:18" x14ac:dyDescent="0.25">
      <c r="D28" s="37" t="s">
        <v>413</v>
      </c>
      <c r="E28" s="38">
        <f>MIYO_INSTA!W17</f>
        <v>3.424694708276798E-2</v>
      </c>
      <c r="F28" s="37"/>
      <c r="G28" s="37" t="s">
        <v>413</v>
      </c>
      <c r="H28" s="38">
        <f>yourKay_insta!W17</f>
        <v>1.7303945111492282E-2</v>
      </c>
      <c r="I28" s="37"/>
      <c r="J28" s="37" t="s">
        <v>413</v>
      </c>
      <c r="K28" s="38">
        <f>basiclab_ig!X17</f>
        <v>5.4753500583430573E-3</v>
      </c>
      <c r="L28" s="37"/>
      <c r="M28" s="37" t="s">
        <v>413</v>
      </c>
      <c r="N28" s="119">
        <f>'tołpa '!W17</f>
        <v>3.0216446395869645E-3</v>
      </c>
      <c r="O28" s="37"/>
      <c r="P28" s="37" t="s">
        <v>413</v>
      </c>
      <c r="Q28" s="38">
        <f>'Hairy Tale Cosmetics_ig'!V17</f>
        <v>1.1311861743912018E-2</v>
      </c>
      <c r="R28" s="37"/>
    </row>
    <row r="29" spans="4:18" x14ac:dyDescent="0.25">
      <c r="D29" s="31"/>
      <c r="E29" s="31"/>
      <c r="F29" s="31"/>
    </row>
    <row r="32" spans="4:18" x14ac:dyDescent="0.25">
      <c r="D32" t="s">
        <v>4485</v>
      </c>
    </row>
    <row r="33" spans="4:9" x14ac:dyDescent="0.25">
      <c r="D33" t="s">
        <v>4483</v>
      </c>
    </row>
    <row r="34" spans="4:9" x14ac:dyDescent="0.25">
      <c r="D34" t="s">
        <v>4484</v>
      </c>
    </row>
    <row r="35" spans="4:9" x14ac:dyDescent="0.25">
      <c r="D35" t="s">
        <v>4482</v>
      </c>
    </row>
    <row r="36" spans="4:9" x14ac:dyDescent="0.25">
      <c r="D36" t="s">
        <v>4480</v>
      </c>
    </row>
    <row r="46" spans="4:9" x14ac:dyDescent="0.25">
      <c r="I46" t="s">
        <v>4510</v>
      </c>
    </row>
    <row r="58" spans="4:4" x14ac:dyDescent="0.25">
      <c r="D58" t="s">
        <v>4511</v>
      </c>
    </row>
    <row r="98" spans="3:12" x14ac:dyDescent="0.25">
      <c r="C98" t="s">
        <v>4</v>
      </c>
      <c r="L98" t="s">
        <v>4512</v>
      </c>
    </row>
    <row r="116" spans="10:10" x14ac:dyDescent="0.25">
      <c r="J116" t="s">
        <v>4513</v>
      </c>
    </row>
  </sheetData>
  <mergeCells count="22">
    <mergeCell ref="M3:O3"/>
    <mergeCell ref="M11:O11"/>
    <mergeCell ref="M16:O16"/>
    <mergeCell ref="M24:O24"/>
    <mergeCell ref="P3:R3"/>
    <mergeCell ref="P11:R11"/>
    <mergeCell ref="P16:R16"/>
    <mergeCell ref="P24:R24"/>
    <mergeCell ref="G3:I3"/>
    <mergeCell ref="G16:I16"/>
    <mergeCell ref="G4:I4"/>
    <mergeCell ref="G11:I11"/>
    <mergeCell ref="G24:I24"/>
    <mergeCell ref="J3:L3"/>
    <mergeCell ref="J11:L11"/>
    <mergeCell ref="J16:L16"/>
    <mergeCell ref="J24:L24"/>
    <mergeCell ref="D3:F3"/>
    <mergeCell ref="D11:F11"/>
    <mergeCell ref="D16:F16"/>
    <mergeCell ref="D24:F24"/>
    <mergeCell ref="D4:F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AE118"/>
  <sheetViews>
    <sheetView topLeftCell="K1" workbookViewId="0">
      <selection activeCell="S7" sqref="S7"/>
    </sheetView>
  </sheetViews>
  <sheetFormatPr defaultColWidth="9" defaultRowHeight="15" x14ac:dyDescent="0.25"/>
  <cols>
    <col min="1" max="1" width="9" style="31"/>
    <col min="2" max="3" width="18.7109375" style="36" customWidth="1"/>
    <col min="4" max="4" width="9.28515625" style="31" bestFit="1" customWidth="1"/>
    <col min="5" max="6" width="9.140625" style="31"/>
    <col min="7" max="9" width="9.28515625" style="31" bestFit="1" customWidth="1"/>
    <col min="10" max="10" width="12.7109375" style="31" customWidth="1"/>
    <col min="11" max="11" width="13.85546875" customWidth="1"/>
    <col min="12" max="12" width="9.140625" style="28" bestFit="1" customWidth="1"/>
    <col min="13" max="13" width="9" style="31"/>
    <col min="14" max="14" width="10" style="35" bestFit="1" customWidth="1"/>
    <col min="15" max="17" width="9" style="31"/>
    <col min="18" max="18" width="12.5703125" style="31" customWidth="1"/>
    <col min="19" max="19" width="11.5703125" style="31" bestFit="1" customWidth="1"/>
    <col min="20" max="20" width="9.85546875" style="31" bestFit="1" customWidth="1"/>
    <col min="21" max="21" width="11" style="31" customWidth="1"/>
    <col min="22" max="22" width="9" style="31"/>
    <col min="23" max="23" width="9.140625" style="31" bestFit="1" customWidth="1"/>
    <col min="24" max="26" width="9" style="31"/>
    <col min="27" max="27" width="11.42578125" style="31" bestFit="1" customWidth="1"/>
    <col min="28" max="28" width="9.140625" style="31" bestFit="1" customWidth="1"/>
    <col min="29" max="29" width="9" style="31"/>
    <col min="30" max="31" width="9" style="28"/>
    <col min="32" max="16384" width="9" style="31"/>
  </cols>
  <sheetData>
    <row r="1" spans="1:31" x14ac:dyDescent="0.25">
      <c r="A1" s="31" t="s">
        <v>1055</v>
      </c>
      <c r="B1" s="36" t="s">
        <v>501</v>
      </c>
      <c r="D1" s="31" t="s">
        <v>660</v>
      </c>
      <c r="E1" s="31" t="s">
        <v>661</v>
      </c>
      <c r="F1" s="31" t="s">
        <v>663</v>
      </c>
      <c r="G1" s="31" t="s">
        <v>853</v>
      </c>
      <c r="H1" s="31" t="s">
        <v>854</v>
      </c>
      <c r="I1" s="31" t="s">
        <v>855</v>
      </c>
      <c r="J1" s="31" t="s">
        <v>856</v>
      </c>
      <c r="K1" t="s">
        <v>4470</v>
      </c>
      <c r="L1" s="12" t="s">
        <v>4260</v>
      </c>
      <c r="M1" s="24" t="s">
        <v>4262</v>
      </c>
      <c r="N1" s="34" t="s">
        <v>4263</v>
      </c>
      <c r="O1" s="24" t="s">
        <v>4261</v>
      </c>
      <c r="P1" s="24" t="s">
        <v>4472</v>
      </c>
      <c r="Q1" s="24"/>
      <c r="R1" s="24" t="s">
        <v>412</v>
      </c>
      <c r="S1" s="24" t="s">
        <v>413</v>
      </c>
      <c r="T1" s="24" t="s">
        <v>414</v>
      </c>
      <c r="U1" s="24" t="s">
        <v>416</v>
      </c>
      <c r="V1" s="24" t="s">
        <v>15</v>
      </c>
      <c r="W1" s="24" t="s">
        <v>4465</v>
      </c>
      <c r="AC1" s="31" t="s">
        <v>4496</v>
      </c>
      <c r="AD1" s="28" t="s">
        <v>4509</v>
      </c>
    </row>
    <row r="2" spans="1:31" x14ac:dyDescent="0.25">
      <c r="A2" s="31" t="s">
        <v>1055</v>
      </c>
      <c r="B2" s="130" t="s">
        <v>2424</v>
      </c>
      <c r="D2" s="31">
        <v>1443</v>
      </c>
      <c r="E2" s="31" t="s">
        <v>25</v>
      </c>
      <c r="F2" s="31" t="s">
        <v>2635</v>
      </c>
      <c r="G2" s="31">
        <v>30.905000000000001</v>
      </c>
      <c r="H2" s="31">
        <v>10260</v>
      </c>
      <c r="I2" s="31">
        <v>58</v>
      </c>
      <c r="J2" s="31" t="s">
        <v>2529</v>
      </c>
      <c r="K2">
        <v>47600</v>
      </c>
      <c r="L2" s="28">
        <f>((D2+I2)/$W$2)*100%</f>
        <v>2.0366350067842605E-2</v>
      </c>
      <c r="M2" s="32" t="str">
        <f>LEFT(J2,10)</f>
        <v>2024-06-11</v>
      </c>
      <c r="N2" s="30">
        <f>DATE(LEFT(M2,4),MID(M2,6,2),RIGHT(M2,2))</f>
        <v>45454</v>
      </c>
      <c r="O2" s="32" t="str">
        <f>MID(J2,12,5)</f>
        <v>09:00</v>
      </c>
      <c r="P2" s="32">
        <f>K2/H2</f>
        <v>4.6393762183235872</v>
      </c>
      <c r="Q2" s="28">
        <f>($R$2/$W$2*100%)/$S$14</f>
        <v>7.0910882977906348E-3</v>
      </c>
      <c r="R2" s="134">
        <f>SUM(D:D,I:I)</f>
        <v>55397</v>
      </c>
      <c r="S2" s="147">
        <f>($R$2/$W$2*100%)/$S$14</f>
        <v>7.0910882977906348E-3</v>
      </c>
      <c r="T2" s="134"/>
      <c r="U2" s="28">
        <f>SUM(I:I)/R2</f>
        <v>8.6954167193169299E-2</v>
      </c>
      <c r="V2" s="28">
        <f>SUM(D:D)/R2</f>
        <v>0.91304583280683072</v>
      </c>
      <c r="W2" s="31">
        <v>73700</v>
      </c>
      <c r="AC2" s="31">
        <v>1</v>
      </c>
      <c r="AD2" s="28">
        <f>AC2*L2</f>
        <v>2.0366350067842605E-2</v>
      </c>
      <c r="AE2" s="28">
        <f>IF(NOT(AD2=0),AD2,NA())</f>
        <v>2.0366350067842605E-2</v>
      </c>
    </row>
    <row r="3" spans="1:31" x14ac:dyDescent="0.25">
      <c r="B3" s="130" t="s">
        <v>2425</v>
      </c>
      <c r="D3" s="31">
        <v>4718</v>
      </c>
      <c r="E3" s="31" t="s">
        <v>662</v>
      </c>
      <c r="F3" s="31" t="s">
        <v>2636</v>
      </c>
      <c r="I3" s="31">
        <v>128</v>
      </c>
      <c r="J3" s="31" t="s">
        <v>2530</v>
      </c>
      <c r="L3" s="28">
        <f t="shared" ref="L3:L66" si="0">((D3+I3)/$W$2)*100%</f>
        <v>6.5753052917232019E-2</v>
      </c>
      <c r="M3" s="32" t="str">
        <f>LEFT(J3,10)</f>
        <v>2024-06-10</v>
      </c>
      <c r="N3" s="30">
        <f>DATE(LEFT(M3,4),MID(M3,6,2),RIGHT(M3,2))</f>
        <v>45453</v>
      </c>
      <c r="O3" s="32" t="str">
        <f>MID(J3,12,5)</f>
        <v>05:34</v>
      </c>
      <c r="P3" s="32" t="e">
        <f>K3/H3</f>
        <v>#DIV/0!</v>
      </c>
      <c r="Q3" s="28">
        <f>($R$2/$W$2*100%)/$S$14</f>
        <v>7.0910882977906348E-3</v>
      </c>
      <c r="AC3" s="31">
        <v>1</v>
      </c>
      <c r="AD3" s="28">
        <f t="shared" ref="AD3:AD66" si="1">AC3*L3</f>
        <v>6.5753052917232019E-2</v>
      </c>
      <c r="AE3" s="28">
        <f t="shared" ref="AE3:AE66" si="2">IF(NOT(AD3=0),AD3,NA())</f>
        <v>6.5753052917232019E-2</v>
      </c>
    </row>
    <row r="4" spans="1:31" x14ac:dyDescent="0.25">
      <c r="B4" s="130" t="s">
        <v>2426</v>
      </c>
      <c r="D4" s="31">
        <v>1290</v>
      </c>
      <c r="E4" s="31" t="s">
        <v>25</v>
      </c>
      <c r="F4" s="31" t="s">
        <v>2637</v>
      </c>
      <c r="G4" s="31">
        <v>12.189</v>
      </c>
      <c r="H4" s="31">
        <v>13086</v>
      </c>
      <c r="I4" s="31">
        <v>156</v>
      </c>
      <c r="J4" s="31" t="s">
        <v>2531</v>
      </c>
      <c r="K4">
        <v>54232</v>
      </c>
      <c r="L4" s="28">
        <f t="shared" si="0"/>
        <v>1.9620081411126186E-2</v>
      </c>
      <c r="M4" s="32" t="str">
        <f>LEFT(J4,10)</f>
        <v>2024-06-10</v>
      </c>
      <c r="N4" s="30">
        <f>DATE(LEFT(M4,4),MID(M4,6,2),RIGHT(M4,2))</f>
        <v>45453</v>
      </c>
      <c r="O4" s="32" t="str">
        <f>MID(J4,12,5)</f>
        <v>05:16</v>
      </c>
      <c r="P4" s="32">
        <f>K4/H4</f>
        <v>4.1442763258444142</v>
      </c>
      <c r="Q4" s="28">
        <f>($R$2/$W$2*100%)/$S$14</f>
        <v>7.0910882977906348E-3</v>
      </c>
      <c r="AC4" s="31">
        <v>1</v>
      </c>
      <c r="AD4" s="28">
        <f t="shared" si="1"/>
        <v>1.9620081411126186E-2</v>
      </c>
      <c r="AE4" s="28">
        <f t="shared" si="2"/>
        <v>1.9620081411126186E-2</v>
      </c>
    </row>
    <row r="5" spans="1:31" x14ac:dyDescent="0.25">
      <c r="B5" s="130" t="s">
        <v>2427</v>
      </c>
      <c r="D5" s="31">
        <v>525</v>
      </c>
      <c r="E5" s="31" t="s">
        <v>25</v>
      </c>
      <c r="F5" s="31" t="s">
        <v>2638</v>
      </c>
      <c r="G5" s="31">
        <v>33.5</v>
      </c>
      <c r="H5" s="31">
        <v>17497</v>
      </c>
      <c r="I5" s="31">
        <v>37</v>
      </c>
      <c r="J5" s="31" t="s">
        <v>2532</v>
      </c>
      <c r="K5">
        <v>62483</v>
      </c>
      <c r="L5" s="28">
        <f t="shared" si="0"/>
        <v>7.62550881953867E-3</v>
      </c>
      <c r="M5" s="32" t="str">
        <f>LEFT(J5,10)</f>
        <v>2024-06-08</v>
      </c>
      <c r="N5" s="30">
        <f>DATE(LEFT(M5,4),MID(M5,6,2),RIGHT(M5,2))</f>
        <v>45451</v>
      </c>
      <c r="O5" s="32" t="str">
        <f>MID(J5,12,5)</f>
        <v>07:25</v>
      </c>
      <c r="P5" s="32">
        <f>K5/H5</f>
        <v>3.5710693261702007</v>
      </c>
      <c r="Q5" s="28">
        <f>($R$2/$W$2*100%)/$S$14</f>
        <v>7.0910882977906348E-3</v>
      </c>
      <c r="AA5" s="31">
        <f>COUNTIF(AC:AC,"1")</f>
        <v>58</v>
      </c>
      <c r="AC5" s="31">
        <v>1</v>
      </c>
      <c r="AD5" s="28">
        <f t="shared" si="1"/>
        <v>7.62550881953867E-3</v>
      </c>
      <c r="AE5" s="28">
        <f t="shared" si="2"/>
        <v>7.62550881953867E-3</v>
      </c>
    </row>
    <row r="6" spans="1:31" x14ac:dyDescent="0.25">
      <c r="B6" s="130" t="s">
        <v>2428</v>
      </c>
      <c r="D6" s="31">
        <v>954</v>
      </c>
      <c r="E6" s="31" t="s">
        <v>25</v>
      </c>
      <c r="F6" s="31" t="s">
        <v>2639</v>
      </c>
      <c r="G6" s="31">
        <v>5</v>
      </c>
      <c r="H6" s="31">
        <v>17171</v>
      </c>
      <c r="I6" s="31">
        <v>80</v>
      </c>
      <c r="J6" s="31" t="s">
        <v>2533</v>
      </c>
      <c r="K6">
        <v>47554</v>
      </c>
      <c r="L6" s="28">
        <f t="shared" si="0"/>
        <v>1.4029850746268656E-2</v>
      </c>
      <c r="M6" s="32" t="str">
        <f>LEFT(J6,10)</f>
        <v>2024-06-04</v>
      </c>
      <c r="N6" s="30">
        <f>DATE(LEFT(M6,4),MID(M6,6,2),RIGHT(M6,2))</f>
        <v>45447</v>
      </c>
      <c r="O6" s="32" t="str">
        <f>MID(J6,12,5)</f>
        <v>06:46</v>
      </c>
      <c r="P6" s="32">
        <f>K6/H6</f>
        <v>2.76943684118572</v>
      </c>
      <c r="Q6" s="28">
        <f>($R$2/$W$2*100%)/$S$14</f>
        <v>7.0910882977906348E-3</v>
      </c>
      <c r="AA6" s="31">
        <f>COUNTIF(AC:AC,"0")</f>
        <v>48</v>
      </c>
      <c r="AC6" s="31">
        <v>1</v>
      </c>
      <c r="AD6" s="28">
        <f t="shared" si="1"/>
        <v>1.4029850746268656E-2</v>
      </c>
      <c r="AE6" s="28">
        <f t="shared" si="2"/>
        <v>1.4029850746268656E-2</v>
      </c>
    </row>
    <row r="7" spans="1:31" x14ac:dyDescent="0.25">
      <c r="B7" s="130" t="s">
        <v>2429</v>
      </c>
      <c r="D7" s="31">
        <v>193</v>
      </c>
      <c r="E7" s="31" t="s">
        <v>25</v>
      </c>
      <c r="F7" s="31" t="s">
        <v>2640</v>
      </c>
      <c r="G7" s="31">
        <v>10.076000000000001</v>
      </c>
      <c r="H7" s="31">
        <v>2812</v>
      </c>
      <c r="I7" s="31">
        <v>21</v>
      </c>
      <c r="J7" s="31" t="s">
        <v>2534</v>
      </c>
      <c r="K7">
        <v>10977</v>
      </c>
      <c r="L7" s="28">
        <f t="shared" si="0"/>
        <v>2.9036635006784261E-3</v>
      </c>
      <c r="M7" s="32" t="str">
        <f>LEFT(J7,10)</f>
        <v>2024-05-29</v>
      </c>
      <c r="N7" s="30">
        <f>DATE(LEFT(M7,4),MID(M7,6,2),RIGHT(M7,2))</f>
        <v>45441</v>
      </c>
      <c r="O7" s="32" t="str">
        <f>MID(J7,12,5)</f>
        <v>14:55</v>
      </c>
      <c r="P7" s="32">
        <f>K7/H7</f>
        <v>3.9036273115220483</v>
      </c>
      <c r="Q7" s="28">
        <f>($R$2/$W$2*100%)/$S$14</f>
        <v>7.0910882977906348E-3</v>
      </c>
      <c r="S7" s="169">
        <f>COUNTIFS(L2:L107,"&gt;0,71%")</f>
        <v>26</v>
      </c>
      <c r="T7" s="169" t="s">
        <v>4518</v>
      </c>
      <c r="U7" s="169"/>
      <c r="V7" s="169"/>
      <c r="W7" s="169">
        <f>COUNTIFS(L2:L107,"&lt;0,71%")</f>
        <v>80</v>
      </c>
      <c r="X7" s="169" t="s">
        <v>4519</v>
      </c>
      <c r="Y7" s="169"/>
      <c r="AC7" s="31">
        <v>1</v>
      </c>
      <c r="AD7" s="28">
        <f t="shared" si="1"/>
        <v>2.9036635006784261E-3</v>
      </c>
      <c r="AE7" s="28">
        <f t="shared" si="2"/>
        <v>2.9036635006784261E-3</v>
      </c>
    </row>
    <row r="8" spans="1:31" x14ac:dyDescent="0.25">
      <c r="B8" s="130" t="s">
        <v>2430</v>
      </c>
      <c r="D8" s="31">
        <v>194</v>
      </c>
      <c r="E8" s="31" t="s">
        <v>662</v>
      </c>
      <c r="F8" s="31" t="s">
        <v>2641</v>
      </c>
      <c r="I8" s="31">
        <v>8</v>
      </c>
      <c r="J8" s="31" t="s">
        <v>2535</v>
      </c>
      <c r="L8" s="28">
        <f t="shared" si="0"/>
        <v>2.7408412483039351E-3</v>
      </c>
      <c r="M8" s="32" t="str">
        <f>LEFT(J8,10)</f>
        <v>2024-05-26</v>
      </c>
      <c r="N8" s="30">
        <f>DATE(LEFT(M8,4),MID(M8,6,2),RIGHT(M8,2))</f>
        <v>45438</v>
      </c>
      <c r="O8" s="32" t="str">
        <f>MID(J8,12,5)</f>
        <v>10:21</v>
      </c>
      <c r="P8" s="32" t="e">
        <f>K8/H8</f>
        <v>#DIV/0!</v>
      </c>
      <c r="Q8" s="28">
        <f>($R$2/$W$2*100%)/$S$14</f>
        <v>7.0910882977906348E-3</v>
      </c>
      <c r="S8" s="169">
        <f>COUNTIFS(L2:L107,"&gt;0,71%",AC2:AC107,1)</f>
        <v>18</v>
      </c>
      <c r="T8" s="169" t="s">
        <v>4514</v>
      </c>
      <c r="U8" s="169"/>
      <c r="V8" s="169"/>
      <c r="W8" s="169">
        <f>COUNTIFS(L2:L107,"&lt;0,71%",AC2:AC107,1)</f>
        <v>40</v>
      </c>
      <c r="X8" s="169" t="s">
        <v>4516</v>
      </c>
      <c r="Y8" s="169"/>
      <c r="AC8" s="31">
        <v>1</v>
      </c>
      <c r="AD8" s="28">
        <f t="shared" si="1"/>
        <v>2.7408412483039351E-3</v>
      </c>
      <c r="AE8" s="28">
        <f t="shared" si="2"/>
        <v>2.7408412483039351E-3</v>
      </c>
    </row>
    <row r="9" spans="1:31" x14ac:dyDescent="0.25">
      <c r="B9" s="36" t="s">
        <v>2431</v>
      </c>
      <c r="D9" s="31">
        <v>128</v>
      </c>
      <c r="E9" s="31" t="s">
        <v>25</v>
      </c>
      <c r="F9" s="31" t="s">
        <v>2642</v>
      </c>
      <c r="G9" s="31">
        <v>21.866</v>
      </c>
      <c r="H9" s="31">
        <v>760</v>
      </c>
      <c r="I9" s="31">
        <v>2</v>
      </c>
      <c r="J9" s="31" t="s">
        <v>2536</v>
      </c>
      <c r="K9">
        <v>3905</v>
      </c>
      <c r="L9" s="28">
        <f t="shared" si="0"/>
        <v>1.7639077340569878E-3</v>
      </c>
      <c r="M9" s="32" t="str">
        <f>LEFT(J9,10)</f>
        <v>2024-05-25</v>
      </c>
      <c r="N9" s="30">
        <f>DATE(LEFT(M9,4),MID(M9,6,2),RIGHT(M9,2))</f>
        <v>45437</v>
      </c>
      <c r="O9" s="32" t="str">
        <f>MID(J9,12,5)</f>
        <v>12:23</v>
      </c>
      <c r="P9" s="32">
        <f>K9/H9</f>
        <v>5.1381578947368425</v>
      </c>
      <c r="Q9" s="28">
        <f>($R$2/$W$2*100%)/$S$14</f>
        <v>7.0910882977906348E-3</v>
      </c>
      <c r="R9" s="134"/>
      <c r="S9" s="169">
        <f>COUNTIFS(L2:L107,"&gt;0,71%",AC2:AC107,0)</f>
        <v>8</v>
      </c>
      <c r="T9" s="177" t="s">
        <v>4515</v>
      </c>
      <c r="U9" s="169"/>
      <c r="V9" s="177"/>
      <c r="W9" s="177">
        <f>COUNTIFS(L2:L107,"&lt;0,71%",AC2:AC107,0)</f>
        <v>40</v>
      </c>
      <c r="X9" s="177" t="s">
        <v>4517</v>
      </c>
      <c r="Y9" s="169"/>
      <c r="AC9" s="31">
        <v>0</v>
      </c>
      <c r="AD9" s="28">
        <f t="shared" si="1"/>
        <v>0</v>
      </c>
      <c r="AE9" s="28" t="e">
        <f t="shared" si="2"/>
        <v>#N/A</v>
      </c>
    </row>
    <row r="10" spans="1:31" x14ac:dyDescent="0.25">
      <c r="B10" s="36" t="s">
        <v>2432</v>
      </c>
      <c r="D10" s="31">
        <v>729</v>
      </c>
      <c r="E10" s="31" t="s">
        <v>659</v>
      </c>
      <c r="F10" s="31" t="s">
        <v>2643</v>
      </c>
      <c r="I10" s="31">
        <v>40</v>
      </c>
      <c r="J10" s="31" t="s">
        <v>2537</v>
      </c>
      <c r="L10" s="28">
        <f t="shared" si="0"/>
        <v>1.0434192672998643E-2</v>
      </c>
      <c r="M10" s="32" t="str">
        <f>LEFT(J10,10)</f>
        <v>2024-05-24</v>
      </c>
      <c r="N10" s="30">
        <f>DATE(LEFT(M10,4),MID(M10,6,2),RIGHT(M10,2))</f>
        <v>45436</v>
      </c>
      <c r="O10" s="32" t="str">
        <f>MID(J10,12,5)</f>
        <v>05:24</v>
      </c>
      <c r="P10" s="32" t="e">
        <f>K10/H10</f>
        <v>#DIV/0!</v>
      </c>
      <c r="Q10" s="28">
        <f>($R$2/$W$2*100%)/$S$14</f>
        <v>7.0910882977906348E-3</v>
      </c>
      <c r="AC10" s="31">
        <v>0</v>
      </c>
      <c r="AD10" s="28">
        <f t="shared" si="1"/>
        <v>0</v>
      </c>
      <c r="AE10" s="28" t="e">
        <f t="shared" si="2"/>
        <v>#N/A</v>
      </c>
    </row>
    <row r="11" spans="1:31" x14ac:dyDescent="0.25">
      <c r="B11" s="130" t="s">
        <v>2433</v>
      </c>
      <c r="D11" s="31">
        <v>209</v>
      </c>
      <c r="E11" s="31" t="s">
        <v>25</v>
      </c>
      <c r="F11" s="31" t="s">
        <v>2644</v>
      </c>
      <c r="G11" s="31">
        <v>6.4</v>
      </c>
      <c r="H11" s="31">
        <v>1922</v>
      </c>
      <c r="I11" s="31">
        <v>22</v>
      </c>
      <c r="J11" s="31" t="s">
        <v>2538</v>
      </c>
      <c r="K11">
        <v>8929</v>
      </c>
      <c r="L11" s="28">
        <f t="shared" si="0"/>
        <v>3.1343283582089551E-3</v>
      </c>
      <c r="M11" s="32" t="str">
        <f>LEFT(J11,10)</f>
        <v>2024-05-22</v>
      </c>
      <c r="N11" s="30">
        <f>DATE(LEFT(M11,4),MID(M11,6,2),RIGHT(M11,2))</f>
        <v>45434</v>
      </c>
      <c r="O11" s="32" t="str">
        <f>MID(J11,12,5)</f>
        <v>16:00</v>
      </c>
      <c r="P11" s="32">
        <f>K11/H11</f>
        <v>4.6456815816857437</v>
      </c>
      <c r="Q11" s="28">
        <f>($R$2/$W$2*100%)/$S$14</f>
        <v>7.0910882977906348E-3</v>
      </c>
      <c r="AC11" s="31">
        <v>1</v>
      </c>
      <c r="AD11" s="28">
        <f t="shared" si="1"/>
        <v>3.1343283582089551E-3</v>
      </c>
      <c r="AE11" s="28">
        <f t="shared" si="2"/>
        <v>3.1343283582089551E-3</v>
      </c>
    </row>
    <row r="12" spans="1:31" ht="15.75" thickBot="1" x14ac:dyDescent="0.3">
      <c r="B12" s="36" t="s">
        <v>2434</v>
      </c>
      <c r="D12" s="31">
        <v>114</v>
      </c>
      <c r="E12" s="31" t="s">
        <v>25</v>
      </c>
      <c r="F12" s="31" t="s">
        <v>2645</v>
      </c>
      <c r="G12" s="31">
        <v>6.6</v>
      </c>
      <c r="H12" s="31">
        <v>1142</v>
      </c>
      <c r="I12" s="31">
        <v>9</v>
      </c>
      <c r="J12" s="31" t="s">
        <v>2539</v>
      </c>
      <c r="K12">
        <v>5249</v>
      </c>
      <c r="L12" s="28">
        <f t="shared" si="0"/>
        <v>1.6689280868385347E-3</v>
      </c>
      <c r="M12" s="32" t="str">
        <f>LEFT(J12,10)</f>
        <v>2024-05-21</v>
      </c>
      <c r="N12" s="30">
        <f>DATE(LEFT(M12,4),MID(M12,6,2),RIGHT(M12,2))</f>
        <v>45433</v>
      </c>
      <c r="O12" s="32" t="str">
        <f>MID(J12,12,5)</f>
        <v>11:18</v>
      </c>
      <c r="P12" s="32">
        <f>K12/H12</f>
        <v>4.5963222416812606</v>
      </c>
      <c r="Q12" s="28">
        <f>($R$2/$W$2*100%)/$S$14</f>
        <v>7.0910882977906348E-3</v>
      </c>
      <c r="AC12" s="31">
        <v>0</v>
      </c>
      <c r="AD12" s="28">
        <f t="shared" si="1"/>
        <v>0</v>
      </c>
      <c r="AE12" s="28" t="e">
        <f t="shared" si="2"/>
        <v>#N/A</v>
      </c>
    </row>
    <row r="13" spans="1:31" ht="15.75" thickBot="1" x14ac:dyDescent="0.3">
      <c r="B13" s="36" t="s">
        <v>2435</v>
      </c>
      <c r="D13" s="31">
        <v>139</v>
      </c>
      <c r="E13" s="31" t="s">
        <v>659</v>
      </c>
      <c r="F13" s="31" t="s">
        <v>2646</v>
      </c>
      <c r="I13" s="31">
        <v>6</v>
      </c>
      <c r="J13" s="31" t="s">
        <v>2540</v>
      </c>
      <c r="L13" s="28">
        <f t="shared" si="0"/>
        <v>1.9674355495251017E-3</v>
      </c>
      <c r="M13" s="32" t="str">
        <f>LEFT(J13,10)</f>
        <v>2024-05-19</v>
      </c>
      <c r="N13" s="30">
        <f>DATE(LEFT(M13,4),MID(M13,6,2),RIGHT(M13,2))</f>
        <v>45431</v>
      </c>
      <c r="O13" s="32" t="str">
        <f>MID(J13,12,5)</f>
        <v>07:17</v>
      </c>
      <c r="P13" s="32" t="e">
        <f>K13/H13</f>
        <v>#DIV/0!</v>
      </c>
      <c r="Q13" s="28">
        <f>($R$2/$W$2*100%)/$S$14</f>
        <v>7.0910882977906348E-3</v>
      </c>
      <c r="R13" s="39" t="s">
        <v>4456</v>
      </c>
      <c r="S13" s="40"/>
      <c r="T13" s="41"/>
      <c r="V13" s="39" t="s">
        <v>4467</v>
      </c>
      <c r="W13" s="40"/>
      <c r="X13" s="41"/>
      <c r="Z13" s="98" t="s">
        <v>4485</v>
      </c>
      <c r="AA13" s="99"/>
      <c r="AB13" s="100"/>
      <c r="AC13" s="31">
        <v>0</v>
      </c>
      <c r="AD13" s="28">
        <f t="shared" si="1"/>
        <v>0</v>
      </c>
      <c r="AE13" s="28" t="e">
        <f t="shared" si="2"/>
        <v>#N/A</v>
      </c>
    </row>
    <row r="14" spans="1:31" ht="15.75" thickBot="1" x14ac:dyDescent="0.3">
      <c r="B14" s="36" t="s">
        <v>2436</v>
      </c>
      <c r="D14" s="31">
        <v>238</v>
      </c>
      <c r="E14" s="31" t="s">
        <v>25</v>
      </c>
      <c r="F14" s="31" t="s">
        <v>2647</v>
      </c>
      <c r="G14" s="31">
        <v>16.600000000000001</v>
      </c>
      <c r="H14" s="31">
        <v>1875</v>
      </c>
      <c r="I14" s="31">
        <v>19</v>
      </c>
      <c r="J14" s="31" t="s">
        <v>2541</v>
      </c>
      <c r="K14">
        <v>7922</v>
      </c>
      <c r="L14" s="28">
        <f t="shared" si="0"/>
        <v>3.4871099050203529E-3</v>
      </c>
      <c r="M14" s="32" t="str">
        <f>LEFT(J14,10)</f>
        <v>2024-05-18</v>
      </c>
      <c r="N14" s="30">
        <f>DATE(LEFT(M14,4),MID(M14,6,2),RIGHT(M14,2))</f>
        <v>45430</v>
      </c>
      <c r="O14" s="32" t="str">
        <f>MID(J14,12,5)</f>
        <v>07:47</v>
      </c>
      <c r="P14" s="32">
        <f>K14/H14</f>
        <v>4.2250666666666667</v>
      </c>
      <c r="Q14" s="28">
        <f>($R$2/$W$2*100%)/$S$14</f>
        <v>7.0910882977906348E-3</v>
      </c>
      <c r="R14" s="33" t="s">
        <v>4458</v>
      </c>
      <c r="S14" s="33">
        <f>COUNTA(B2:B1005)</f>
        <v>106</v>
      </c>
      <c r="T14" s="33" t="s">
        <v>4462</v>
      </c>
      <c r="V14" s="33" t="s">
        <v>4463</v>
      </c>
      <c r="W14" s="33">
        <f>S19</f>
        <v>2</v>
      </c>
      <c r="X14" s="33" t="s">
        <v>4462</v>
      </c>
      <c r="Z14" s="105" t="s">
        <v>4456</v>
      </c>
      <c r="AA14" s="104"/>
      <c r="AB14" s="92"/>
      <c r="AC14" s="31">
        <v>0</v>
      </c>
      <c r="AD14" s="28">
        <f t="shared" si="1"/>
        <v>0</v>
      </c>
      <c r="AE14" s="28" t="e">
        <f t="shared" si="2"/>
        <v>#N/A</v>
      </c>
    </row>
    <row r="15" spans="1:31" x14ac:dyDescent="0.25">
      <c r="B15" s="36" t="s">
        <v>2437</v>
      </c>
      <c r="D15" s="31">
        <v>128</v>
      </c>
      <c r="E15" s="31" t="s">
        <v>659</v>
      </c>
      <c r="F15" s="31" t="s">
        <v>2648</v>
      </c>
      <c r="I15" s="31">
        <v>9</v>
      </c>
      <c r="J15" s="31" t="s">
        <v>2542</v>
      </c>
      <c r="L15" s="28">
        <f t="shared" si="0"/>
        <v>1.8588873812754409E-3</v>
      </c>
      <c r="M15" s="32" t="str">
        <f>LEFT(J15,10)</f>
        <v>2024-05-16</v>
      </c>
      <c r="N15" s="30">
        <f>DATE(LEFT(M15,4),MID(M15,6,2),RIGHT(M15,2))</f>
        <v>45428</v>
      </c>
      <c r="O15" s="32" t="str">
        <f>MID(J15,12,5)</f>
        <v>09:27</v>
      </c>
      <c r="P15" s="32" t="e">
        <f>K15/H15</f>
        <v>#DIV/0!</v>
      </c>
      <c r="Q15" s="28">
        <f>($R$2/$W$2*100%)/$S$14</f>
        <v>7.0910882977906348E-3</v>
      </c>
      <c r="R15" s="33" t="s">
        <v>4457</v>
      </c>
      <c r="S15" s="33">
        <f>SUM(D:D)</f>
        <v>50580</v>
      </c>
      <c r="T15" s="33">
        <f>S15/S14</f>
        <v>477.16981132075472</v>
      </c>
      <c r="V15" s="33" t="s">
        <v>4457</v>
      </c>
      <c r="W15" s="33">
        <f>SUMIF(E:E,"Sidecar",D:D)</f>
        <v>4912</v>
      </c>
      <c r="X15" s="33">
        <f>W15/W14</f>
        <v>2456</v>
      </c>
      <c r="Z15" s="94" t="s">
        <v>4458</v>
      </c>
      <c r="AA15" s="33">
        <v>106</v>
      </c>
      <c r="AB15" s="33" t="s">
        <v>4462</v>
      </c>
      <c r="AC15" s="31">
        <v>0</v>
      </c>
      <c r="AD15" s="28">
        <f t="shared" si="1"/>
        <v>0</v>
      </c>
      <c r="AE15" s="28" t="e">
        <f t="shared" si="2"/>
        <v>#N/A</v>
      </c>
    </row>
    <row r="16" spans="1:31" x14ac:dyDescent="0.25">
      <c r="B16" s="130" t="s">
        <v>2438</v>
      </c>
      <c r="D16" s="31">
        <v>79</v>
      </c>
      <c r="E16" s="31" t="s">
        <v>659</v>
      </c>
      <c r="F16" s="31" t="s">
        <v>2649</v>
      </c>
      <c r="I16" s="31">
        <v>3</v>
      </c>
      <c r="J16" s="31" t="s">
        <v>2543</v>
      </c>
      <c r="L16" s="28">
        <f t="shared" si="0"/>
        <v>1.1126187245590231E-3</v>
      </c>
      <c r="M16" s="32" t="str">
        <f>LEFT(J16,10)</f>
        <v>2024-05-15</v>
      </c>
      <c r="N16" s="30">
        <f>DATE(LEFT(M16,4),MID(M16,6,2),RIGHT(M16,2))</f>
        <v>45427</v>
      </c>
      <c r="O16" s="32" t="str">
        <f>MID(J16,12,5)</f>
        <v>09:32</v>
      </c>
      <c r="P16" s="32" t="e">
        <f>K16/H16</f>
        <v>#DIV/0!</v>
      </c>
      <c r="Q16" s="28">
        <f>($R$2/$W$2*100%)/$S$14</f>
        <v>7.0910882977906348E-3</v>
      </c>
      <c r="R16" s="33" t="s">
        <v>4459</v>
      </c>
      <c r="S16" s="33">
        <f>SUM(I:I)</f>
        <v>4817</v>
      </c>
      <c r="T16" s="33">
        <f>S16/S14</f>
        <v>45.443396226415096</v>
      </c>
      <c r="V16" s="33" t="s">
        <v>4459</v>
      </c>
      <c r="W16" s="33">
        <f>SUMIF(E:E,"Sidecar",I:I)</f>
        <v>136</v>
      </c>
      <c r="X16" s="33">
        <f>W16/W14</f>
        <v>68</v>
      </c>
      <c r="Z16" s="33" t="s">
        <v>4457</v>
      </c>
      <c r="AA16" s="33">
        <v>50580</v>
      </c>
      <c r="AB16" s="33">
        <v>477.16981132075472</v>
      </c>
      <c r="AC16" s="31">
        <v>1</v>
      </c>
      <c r="AD16" s="28">
        <f t="shared" si="1"/>
        <v>1.1126187245590231E-3</v>
      </c>
      <c r="AE16" s="28">
        <f t="shared" si="2"/>
        <v>1.1126187245590231E-3</v>
      </c>
    </row>
    <row r="17" spans="2:31" x14ac:dyDescent="0.25">
      <c r="B17" s="36" t="s">
        <v>2439</v>
      </c>
      <c r="D17" s="31">
        <v>121</v>
      </c>
      <c r="E17" s="31" t="s">
        <v>25</v>
      </c>
      <c r="F17" s="31" t="s">
        <v>2650</v>
      </c>
      <c r="G17" s="31">
        <v>13.49</v>
      </c>
      <c r="H17" s="31">
        <v>672</v>
      </c>
      <c r="I17" s="31">
        <v>9</v>
      </c>
      <c r="J17" s="31" t="s">
        <v>2544</v>
      </c>
      <c r="K17">
        <v>3091</v>
      </c>
      <c r="L17" s="28">
        <f t="shared" si="0"/>
        <v>1.7639077340569878E-3</v>
      </c>
      <c r="M17" s="32" t="str">
        <f>LEFT(J17,10)</f>
        <v>2024-05-14</v>
      </c>
      <c r="N17" s="30">
        <f>DATE(LEFT(M17,4),MID(M17,6,2),RIGHT(M17,2))</f>
        <v>45426</v>
      </c>
      <c r="O17" s="32" t="str">
        <f>MID(J17,12,5)</f>
        <v>08:41</v>
      </c>
      <c r="P17" s="32">
        <f>K17/H17</f>
        <v>4.5997023809523814</v>
      </c>
      <c r="Q17" s="28">
        <f>($R$2/$W$2*100%)/$S$14</f>
        <v>7.0910882977906348E-3</v>
      </c>
      <c r="R17" s="33" t="s">
        <v>25</v>
      </c>
      <c r="S17" s="33">
        <f>COUNTIF(E:E,"Video")</f>
        <v>77</v>
      </c>
      <c r="T17" s="33"/>
      <c r="V17" s="37" t="s">
        <v>413</v>
      </c>
      <c r="W17" s="38">
        <f>((W16+W15)/$W$2)/W14</f>
        <v>3.424694708276798E-2</v>
      </c>
      <c r="Z17" s="33" t="s">
        <v>4459</v>
      </c>
      <c r="AA17" s="33">
        <v>4817</v>
      </c>
      <c r="AB17" s="33">
        <v>45.443396226415096</v>
      </c>
      <c r="AC17" s="31">
        <v>0</v>
      </c>
      <c r="AD17" s="28">
        <f t="shared" si="1"/>
        <v>0</v>
      </c>
      <c r="AE17" s="28" t="e">
        <f t="shared" si="2"/>
        <v>#N/A</v>
      </c>
    </row>
    <row r="18" spans="2:31" x14ac:dyDescent="0.25">
      <c r="B18" s="36" t="s">
        <v>2440</v>
      </c>
      <c r="D18" s="31">
        <v>112</v>
      </c>
      <c r="E18" s="31" t="s">
        <v>659</v>
      </c>
      <c r="F18" s="31" t="s">
        <v>2651</v>
      </c>
      <c r="I18" s="31">
        <v>5</v>
      </c>
      <c r="J18" s="31" t="s">
        <v>2545</v>
      </c>
      <c r="L18" s="28">
        <f t="shared" si="0"/>
        <v>1.587516960651289E-3</v>
      </c>
      <c r="M18" s="32" t="str">
        <f>LEFT(J18,10)</f>
        <v>2024-05-13</v>
      </c>
      <c r="N18" s="30">
        <f>DATE(LEFT(M18,4),MID(M18,6,2),RIGHT(M18,2))</f>
        <v>45425</v>
      </c>
      <c r="O18" s="32" t="str">
        <f>MID(J18,12,5)</f>
        <v>09:49</v>
      </c>
      <c r="P18" s="32" t="e">
        <f>K18/H18</f>
        <v>#DIV/0!</v>
      </c>
      <c r="Q18" s="28">
        <f>($R$2/$W$2*100%)/$S$14</f>
        <v>7.0910882977906348E-3</v>
      </c>
      <c r="R18" s="33" t="s">
        <v>4460</v>
      </c>
      <c r="S18" s="33">
        <f>COUNTIF(E:E,"image")</f>
        <v>27</v>
      </c>
      <c r="T18" s="33"/>
      <c r="Z18" s="33" t="s">
        <v>25</v>
      </c>
      <c r="AA18" s="33">
        <v>77</v>
      </c>
      <c r="AB18" s="33"/>
      <c r="AC18" s="31">
        <v>0</v>
      </c>
      <c r="AD18" s="28">
        <f t="shared" si="1"/>
        <v>0</v>
      </c>
      <c r="AE18" s="28" t="e">
        <f t="shared" si="2"/>
        <v>#N/A</v>
      </c>
    </row>
    <row r="19" spans="2:31" x14ac:dyDescent="0.25">
      <c r="B19" s="130" t="s">
        <v>2441</v>
      </c>
      <c r="D19" s="31">
        <v>151</v>
      </c>
      <c r="E19" s="31" t="s">
        <v>25</v>
      </c>
      <c r="F19" s="31" t="s">
        <v>2652</v>
      </c>
      <c r="G19" s="31">
        <v>52.9</v>
      </c>
      <c r="H19" s="31">
        <v>1694</v>
      </c>
      <c r="I19" s="31">
        <v>7</v>
      </c>
      <c r="J19" s="31" t="s">
        <v>2546</v>
      </c>
      <c r="K19">
        <v>5569</v>
      </c>
      <c r="L19" s="28">
        <f t="shared" si="0"/>
        <v>2.1438263229308007E-3</v>
      </c>
      <c r="M19" s="32" t="str">
        <f>LEFT(J19,10)</f>
        <v>2024-05-12</v>
      </c>
      <c r="N19" s="30">
        <f>DATE(LEFT(M19,4),MID(M19,6,2),RIGHT(M19,2))</f>
        <v>45424</v>
      </c>
      <c r="O19" s="32" t="str">
        <f>MID(J19,12,5)</f>
        <v>06:58</v>
      </c>
      <c r="P19" s="32">
        <f>K19/H19</f>
        <v>3.2874852420306966</v>
      </c>
      <c r="Q19" s="28">
        <f>($R$2/$W$2*100%)/$S$14</f>
        <v>7.0910882977906348E-3</v>
      </c>
      <c r="R19" s="33" t="s">
        <v>4466</v>
      </c>
      <c r="S19" s="33">
        <f>COUNTIF(E:E,"Sidecar")</f>
        <v>2</v>
      </c>
      <c r="T19" s="33"/>
      <c r="Z19" s="33" t="s">
        <v>4460</v>
      </c>
      <c r="AA19" s="33">
        <v>27</v>
      </c>
      <c r="AB19" s="33"/>
      <c r="AC19" s="31">
        <v>1</v>
      </c>
      <c r="AD19" s="28">
        <f t="shared" si="1"/>
        <v>2.1438263229308007E-3</v>
      </c>
      <c r="AE19" s="28">
        <f t="shared" si="2"/>
        <v>2.1438263229308007E-3</v>
      </c>
    </row>
    <row r="20" spans="2:31" ht="15.75" thickBot="1" x14ac:dyDescent="0.3">
      <c r="B20" s="36" t="s">
        <v>2442</v>
      </c>
      <c r="D20" s="31">
        <v>247</v>
      </c>
      <c r="E20" s="31" t="s">
        <v>659</v>
      </c>
      <c r="F20" s="31" t="s">
        <v>2653</v>
      </c>
      <c r="I20" s="31">
        <v>9</v>
      </c>
      <c r="J20" s="31" t="s">
        <v>2547</v>
      </c>
      <c r="L20" s="28">
        <f t="shared" si="0"/>
        <v>3.4735413839891453E-3</v>
      </c>
      <c r="M20" s="32" t="str">
        <f>LEFT(J20,10)</f>
        <v>2024-05-09</v>
      </c>
      <c r="N20" s="30">
        <f>DATE(LEFT(M20,4),MID(M20,6,2),RIGHT(M20,2))</f>
        <v>45421</v>
      </c>
      <c r="O20" s="32" t="str">
        <f>MID(J20,12,5)</f>
        <v>17:28</v>
      </c>
      <c r="P20" s="32" t="e">
        <f>K20/H20</f>
        <v>#DIV/0!</v>
      </c>
      <c r="Q20" s="28">
        <f>($R$2/$W$2*100%)/$S$14</f>
        <v>7.0910882977906348E-3</v>
      </c>
      <c r="R20" s="24"/>
      <c r="S20" s="24"/>
      <c r="T20" s="24"/>
      <c r="Z20" s="93" t="s">
        <v>4466</v>
      </c>
      <c r="AA20" s="93">
        <v>2</v>
      </c>
      <c r="AB20" s="93"/>
      <c r="AC20" s="31">
        <v>0</v>
      </c>
      <c r="AD20" s="28">
        <f t="shared" si="1"/>
        <v>0</v>
      </c>
      <c r="AE20" s="28" t="e">
        <f t="shared" si="2"/>
        <v>#N/A</v>
      </c>
    </row>
    <row r="21" spans="2:31" ht="15.75" thickBot="1" x14ac:dyDescent="0.3">
      <c r="B21" s="130" t="s">
        <v>2443</v>
      </c>
      <c r="D21" s="31">
        <v>2076</v>
      </c>
      <c r="E21" s="31" t="s">
        <v>25</v>
      </c>
      <c r="F21" s="31" t="s">
        <v>2654</v>
      </c>
      <c r="G21" s="31">
        <v>71.2</v>
      </c>
      <c r="H21" s="31">
        <v>29621</v>
      </c>
      <c r="I21" s="31">
        <v>64</v>
      </c>
      <c r="J21" s="31" t="s">
        <v>2548</v>
      </c>
      <c r="K21">
        <v>114790</v>
      </c>
      <c r="L21" s="28">
        <f t="shared" si="0"/>
        <v>2.9036635006784259E-2</v>
      </c>
      <c r="M21" s="32" t="str">
        <f>LEFT(J21,10)</f>
        <v>2024-05-06</v>
      </c>
      <c r="N21" s="30">
        <f>DATE(LEFT(M21,4),MID(M21,6,2),RIGHT(M21,2))</f>
        <v>45418</v>
      </c>
      <c r="O21" s="32" t="str">
        <f>MID(J21,12,5)</f>
        <v>07:13</v>
      </c>
      <c r="P21" s="32">
        <f>K21/H21</f>
        <v>3.8752911785557544</v>
      </c>
      <c r="Q21" s="28">
        <f>($R$2/$W$2*100%)/$S$14</f>
        <v>7.0910882977906348E-3</v>
      </c>
      <c r="R21" s="39" t="s">
        <v>4460</v>
      </c>
      <c r="S21" s="40"/>
      <c r="T21" s="41"/>
      <c r="Z21" s="101" t="s">
        <v>4460</v>
      </c>
      <c r="AA21" s="96"/>
      <c r="AB21" s="97"/>
      <c r="AC21" s="31">
        <v>1</v>
      </c>
      <c r="AD21" s="28">
        <f t="shared" si="1"/>
        <v>2.9036635006784259E-2</v>
      </c>
      <c r="AE21" s="28">
        <f t="shared" si="2"/>
        <v>2.9036635006784259E-2</v>
      </c>
    </row>
    <row r="22" spans="2:31" x14ac:dyDescent="0.25">
      <c r="B22" s="36" t="s">
        <v>2444</v>
      </c>
      <c r="D22" s="31">
        <v>126</v>
      </c>
      <c r="E22" s="31" t="s">
        <v>25</v>
      </c>
      <c r="F22" s="31" t="s">
        <v>2655</v>
      </c>
      <c r="G22" s="31">
        <v>9.3759999999999994</v>
      </c>
      <c r="H22" s="31">
        <v>829</v>
      </c>
      <c r="I22" s="31">
        <v>17</v>
      </c>
      <c r="J22" s="31" t="s">
        <v>2549</v>
      </c>
      <c r="K22">
        <v>4299</v>
      </c>
      <c r="L22" s="28">
        <f t="shared" si="0"/>
        <v>1.9402985074626865E-3</v>
      </c>
      <c r="M22" s="32" t="str">
        <f>LEFT(J22,10)</f>
        <v>2024-05-05</v>
      </c>
      <c r="N22" s="30">
        <f>DATE(LEFT(M22,4),MID(M22,6,2),RIGHT(M22,2))</f>
        <v>45417</v>
      </c>
      <c r="O22" s="32" t="str">
        <f>MID(J22,12,5)</f>
        <v>09:50</v>
      </c>
      <c r="P22" s="32">
        <f>K22/H22</f>
        <v>5.1857659831121836</v>
      </c>
      <c r="Q22" s="28">
        <f>($R$2/$W$2*100%)/$S$14</f>
        <v>7.0910882977906348E-3</v>
      </c>
      <c r="R22" s="33" t="s">
        <v>4463</v>
      </c>
      <c r="S22" s="33">
        <f>S18</f>
        <v>27</v>
      </c>
      <c r="T22" s="33" t="s">
        <v>4462</v>
      </c>
      <c r="V22" s="134"/>
      <c r="W22" s="134"/>
      <c r="X22" s="134"/>
      <c r="Z22" s="94" t="s">
        <v>4463</v>
      </c>
      <c r="AA22" s="94">
        <v>27</v>
      </c>
      <c r="AB22" s="94" t="s">
        <v>4462</v>
      </c>
      <c r="AC22" s="31">
        <v>0</v>
      </c>
      <c r="AD22" s="28">
        <f t="shared" si="1"/>
        <v>0</v>
      </c>
      <c r="AE22" s="28" t="e">
        <f t="shared" si="2"/>
        <v>#N/A</v>
      </c>
    </row>
    <row r="23" spans="2:31" x14ac:dyDescent="0.25">
      <c r="B23" s="36" t="s">
        <v>2445</v>
      </c>
      <c r="D23" s="31">
        <v>280</v>
      </c>
      <c r="E23" s="31" t="s">
        <v>25</v>
      </c>
      <c r="F23" s="31" t="s">
        <v>2656</v>
      </c>
      <c r="G23" s="31">
        <v>9.9760000000000009</v>
      </c>
      <c r="H23" s="31">
        <v>2929</v>
      </c>
      <c r="I23" s="31">
        <v>11</v>
      </c>
      <c r="J23" s="31" t="s">
        <v>2550</v>
      </c>
      <c r="K23">
        <v>11031</v>
      </c>
      <c r="L23" s="28">
        <f t="shared" si="0"/>
        <v>3.9484396200814113E-3</v>
      </c>
      <c r="M23" s="32" t="str">
        <f>LEFT(J23,10)</f>
        <v>2024-05-03</v>
      </c>
      <c r="N23" s="30">
        <f>DATE(LEFT(M23,4),MID(M23,6,2),RIGHT(M23,2))</f>
        <v>45415</v>
      </c>
      <c r="O23" s="32" t="str">
        <f>MID(J23,12,5)</f>
        <v>09:30</v>
      </c>
      <c r="P23" s="32">
        <f>K23/H23</f>
        <v>3.7661317855923522</v>
      </c>
      <c r="Q23" s="28">
        <f>($R$2/$W$2*100%)/$S$14</f>
        <v>7.0910882977906348E-3</v>
      </c>
      <c r="R23" s="33" t="s">
        <v>4457</v>
      </c>
      <c r="S23" s="33">
        <f>SUMIF(E:E,"Image",D:D)</f>
        <v>7163</v>
      </c>
      <c r="T23" s="33">
        <f>S23/S22</f>
        <v>265.2962962962963</v>
      </c>
      <c r="Z23" s="33" t="s">
        <v>4457</v>
      </c>
      <c r="AA23" s="33">
        <v>7163</v>
      </c>
      <c r="AB23" s="33">
        <v>265.2962962962963</v>
      </c>
      <c r="AC23" s="31">
        <v>0</v>
      </c>
      <c r="AD23" s="28">
        <f t="shared" si="1"/>
        <v>0</v>
      </c>
      <c r="AE23" s="28" t="e">
        <f t="shared" si="2"/>
        <v>#N/A</v>
      </c>
    </row>
    <row r="24" spans="2:31" x14ac:dyDescent="0.25">
      <c r="B24" s="130" t="s">
        <v>2446</v>
      </c>
      <c r="D24" s="31">
        <v>140</v>
      </c>
      <c r="E24" s="31" t="s">
        <v>25</v>
      </c>
      <c r="F24" s="31" t="s">
        <v>2657</v>
      </c>
      <c r="G24" s="31">
        <v>19.780999999999999</v>
      </c>
      <c r="H24" s="31">
        <v>790</v>
      </c>
      <c r="I24" s="31">
        <v>16</v>
      </c>
      <c r="J24" s="31" t="s">
        <v>2551</v>
      </c>
      <c r="K24">
        <v>4607</v>
      </c>
      <c r="L24" s="28">
        <f t="shared" si="0"/>
        <v>2.1166892808683851E-3</v>
      </c>
      <c r="M24" s="32" t="str">
        <f>LEFT(J24,10)</f>
        <v>2024-05-01</v>
      </c>
      <c r="N24" s="30">
        <f>DATE(LEFT(M24,4),MID(M24,6,2),RIGHT(M24,2))</f>
        <v>45413</v>
      </c>
      <c r="O24" s="32" t="str">
        <f>MID(J24,12,5)</f>
        <v>10:15</v>
      </c>
      <c r="P24" s="32">
        <f>K24/H24</f>
        <v>5.8316455696202532</v>
      </c>
      <c r="Q24" s="28">
        <f>($R$2/$W$2*100%)/$S$14</f>
        <v>7.0910882977906348E-3</v>
      </c>
      <c r="R24" s="33" t="s">
        <v>4459</v>
      </c>
      <c r="S24" s="33">
        <f>SUMIF(E:E,"Image",I:I)</f>
        <v>470</v>
      </c>
      <c r="T24" s="33">
        <f>S24/S22</f>
        <v>17.407407407407408</v>
      </c>
      <c r="Z24" s="33" t="s">
        <v>4459</v>
      </c>
      <c r="AA24" s="33">
        <v>470</v>
      </c>
      <c r="AB24" s="33">
        <v>17.407407407407408</v>
      </c>
      <c r="AC24" s="31">
        <v>1</v>
      </c>
      <c r="AD24" s="28">
        <f t="shared" si="1"/>
        <v>2.1166892808683851E-3</v>
      </c>
      <c r="AE24" s="28">
        <f t="shared" si="2"/>
        <v>2.1166892808683851E-3</v>
      </c>
    </row>
    <row r="25" spans="2:31" ht="15.75" thickBot="1" x14ac:dyDescent="0.3">
      <c r="B25" s="36" t="s">
        <v>2447</v>
      </c>
      <c r="D25" s="31">
        <v>119</v>
      </c>
      <c r="E25" s="31" t="s">
        <v>659</v>
      </c>
      <c r="F25" s="31" t="s">
        <v>2658</v>
      </c>
      <c r="I25" s="31">
        <v>1</v>
      </c>
      <c r="J25" s="31" t="s">
        <v>2552</v>
      </c>
      <c r="L25" s="28">
        <f t="shared" si="0"/>
        <v>1.6282225237449117E-3</v>
      </c>
      <c r="M25" s="32" t="str">
        <f>LEFT(J25,10)</f>
        <v>2024-04-28</v>
      </c>
      <c r="N25" s="30">
        <f>DATE(LEFT(M25,4),MID(M25,6,2),RIGHT(M25,2))</f>
        <v>45410</v>
      </c>
      <c r="O25" s="32" t="str">
        <f>MID(J25,12,5)</f>
        <v>10:14</v>
      </c>
      <c r="P25" s="32" t="e">
        <f>K25/H25</f>
        <v>#DIV/0!</v>
      </c>
      <c r="Q25" s="28">
        <f>($R$2/$W$2*100%)/$S$14</f>
        <v>7.0910882977906348E-3</v>
      </c>
      <c r="R25" s="37" t="s">
        <v>413</v>
      </c>
      <c r="S25" s="38">
        <f>((S24+S23)/$W$2)/S22</f>
        <v>3.8358711493039852E-3</v>
      </c>
      <c r="Z25" s="102" t="s">
        <v>413</v>
      </c>
      <c r="AA25" s="103">
        <v>3.8358711493039852E-3</v>
      </c>
      <c r="AC25" s="31">
        <v>0</v>
      </c>
      <c r="AD25" s="28">
        <f t="shared" si="1"/>
        <v>0</v>
      </c>
      <c r="AE25" s="28" t="e">
        <f t="shared" si="2"/>
        <v>#N/A</v>
      </c>
    </row>
    <row r="26" spans="2:31" ht="15.75" thickBot="1" x14ac:dyDescent="0.3">
      <c r="B26" s="36" t="s">
        <v>2448</v>
      </c>
      <c r="D26" s="31">
        <v>158</v>
      </c>
      <c r="E26" s="31" t="s">
        <v>25</v>
      </c>
      <c r="F26" s="31" t="s">
        <v>2659</v>
      </c>
      <c r="G26" s="31">
        <v>3.766</v>
      </c>
      <c r="H26" s="31">
        <v>755</v>
      </c>
      <c r="I26" s="31">
        <v>8</v>
      </c>
      <c r="J26" s="31" t="s">
        <v>2553</v>
      </c>
      <c r="K26">
        <v>5110</v>
      </c>
      <c r="L26" s="28">
        <f t="shared" si="0"/>
        <v>2.2523744911804615E-3</v>
      </c>
      <c r="M26" s="32" t="str">
        <f>LEFT(J26,10)</f>
        <v>2024-04-27</v>
      </c>
      <c r="N26" s="30">
        <f>DATE(LEFT(M26,4),MID(M26,6,2),RIGHT(M26,2))</f>
        <v>45409</v>
      </c>
      <c r="O26" s="32" t="str">
        <f>MID(J26,12,5)</f>
        <v>13:48</v>
      </c>
      <c r="P26" s="32">
        <f>K26/H26</f>
        <v>6.7682119205298017</v>
      </c>
      <c r="Q26" s="28">
        <f>($R$2/$W$2*100%)/$S$14</f>
        <v>7.0910882977906348E-3</v>
      </c>
      <c r="Z26" s="95" t="s">
        <v>25</v>
      </c>
      <c r="AA26" s="96"/>
      <c r="AB26" s="97"/>
      <c r="AC26" s="31">
        <v>0</v>
      </c>
      <c r="AD26" s="28">
        <f t="shared" si="1"/>
        <v>0</v>
      </c>
      <c r="AE26" s="28" t="e">
        <f t="shared" si="2"/>
        <v>#N/A</v>
      </c>
    </row>
    <row r="27" spans="2:31" x14ac:dyDescent="0.25">
      <c r="B27" s="130" t="s">
        <v>2449</v>
      </c>
      <c r="D27" s="31">
        <v>419</v>
      </c>
      <c r="E27" s="31" t="s">
        <v>25</v>
      </c>
      <c r="F27" s="31" t="s">
        <v>2660</v>
      </c>
      <c r="G27" s="31">
        <v>41.424999999999997</v>
      </c>
      <c r="H27" s="31">
        <v>3739</v>
      </c>
      <c r="I27" s="31">
        <v>46</v>
      </c>
      <c r="J27" s="31" t="s">
        <v>2554</v>
      </c>
      <c r="K27">
        <v>11264</v>
      </c>
      <c r="L27" s="28">
        <f t="shared" si="0"/>
        <v>6.3093622795115335E-3</v>
      </c>
      <c r="M27" s="32" t="str">
        <f>LEFT(J27,10)</f>
        <v>2024-04-25</v>
      </c>
      <c r="N27" s="30">
        <f>DATE(LEFT(M27,4),MID(M27,6,2),RIGHT(M27,2))</f>
        <v>45407</v>
      </c>
      <c r="O27" s="32" t="str">
        <f>MID(J27,12,5)</f>
        <v>11:21</v>
      </c>
      <c r="P27" s="32">
        <f>K27/H27</f>
        <v>3.0125702059374162</v>
      </c>
      <c r="Q27" s="28">
        <f>($R$2/$W$2*100%)/$S$14</f>
        <v>7.0910882977906348E-3</v>
      </c>
      <c r="R27" s="134"/>
      <c r="S27" s="134"/>
      <c r="Z27" s="94" t="s">
        <v>4463</v>
      </c>
      <c r="AA27" s="94">
        <v>77</v>
      </c>
      <c r="AB27" s="94" t="s">
        <v>4462</v>
      </c>
      <c r="AC27" s="31">
        <v>1</v>
      </c>
      <c r="AD27" s="28">
        <f t="shared" si="1"/>
        <v>6.3093622795115335E-3</v>
      </c>
      <c r="AE27" s="28">
        <f t="shared" si="2"/>
        <v>6.3093622795115335E-3</v>
      </c>
    </row>
    <row r="28" spans="2:31" x14ac:dyDescent="0.25">
      <c r="B28" s="36" t="s">
        <v>2450</v>
      </c>
      <c r="D28" s="31">
        <v>127</v>
      </c>
      <c r="E28" s="31" t="s">
        <v>25</v>
      </c>
      <c r="F28" s="31" t="s">
        <v>2661</v>
      </c>
      <c r="G28" s="31">
        <v>17.785</v>
      </c>
      <c r="H28" s="31">
        <v>758</v>
      </c>
      <c r="I28" s="31">
        <v>9</v>
      </c>
      <c r="J28" s="31" t="s">
        <v>2555</v>
      </c>
      <c r="K28">
        <v>3977</v>
      </c>
      <c r="L28" s="28">
        <f t="shared" si="0"/>
        <v>1.8453188602442334E-3</v>
      </c>
      <c r="M28" s="32" t="str">
        <f>LEFT(J28,10)</f>
        <v>2024-04-23</v>
      </c>
      <c r="N28" s="30">
        <f>DATE(LEFT(M28,4),MID(M28,6,2),RIGHT(M28,2))</f>
        <v>45405</v>
      </c>
      <c r="O28" s="32" t="str">
        <f>MID(J28,12,5)</f>
        <v>17:09</v>
      </c>
      <c r="P28" s="32">
        <f>K28/H28</f>
        <v>5.2467018469656992</v>
      </c>
      <c r="Q28" s="28">
        <f>($R$2/$W$2*100%)/$S$14</f>
        <v>7.0910882977906348E-3</v>
      </c>
      <c r="R28" s="39" t="s">
        <v>25</v>
      </c>
      <c r="S28" s="40"/>
      <c r="T28" s="41"/>
      <c r="Z28" s="33" t="s">
        <v>4457</v>
      </c>
      <c r="AA28" s="33">
        <v>38505</v>
      </c>
      <c r="AB28" s="33">
        <v>500.06493506493507</v>
      </c>
      <c r="AC28" s="31">
        <v>0</v>
      </c>
      <c r="AD28" s="28">
        <f t="shared" si="1"/>
        <v>0</v>
      </c>
      <c r="AE28" s="28" t="e">
        <f t="shared" si="2"/>
        <v>#N/A</v>
      </c>
    </row>
    <row r="29" spans="2:31" x14ac:dyDescent="0.25">
      <c r="B29" s="130" t="s">
        <v>2451</v>
      </c>
      <c r="D29" s="31">
        <v>588</v>
      </c>
      <c r="E29" s="31" t="s">
        <v>25</v>
      </c>
      <c r="F29" s="31" t="s">
        <v>2662</v>
      </c>
      <c r="G29" s="31">
        <v>18.033000000000001</v>
      </c>
      <c r="H29" s="31">
        <v>4573</v>
      </c>
      <c r="I29" s="31">
        <v>25</v>
      </c>
      <c r="J29" s="31" t="s">
        <v>2556</v>
      </c>
      <c r="K29">
        <v>17803</v>
      </c>
      <c r="L29" s="28">
        <f t="shared" si="0"/>
        <v>8.3175033921302575E-3</v>
      </c>
      <c r="M29" s="32" t="str">
        <f>LEFT(J29,10)</f>
        <v>2024-04-21</v>
      </c>
      <c r="N29" s="30">
        <f>DATE(LEFT(M29,4),MID(M29,6,2),RIGHT(M29,2))</f>
        <v>45403</v>
      </c>
      <c r="O29" s="32" t="str">
        <f>MID(J29,12,5)</f>
        <v>12:52</v>
      </c>
      <c r="P29" s="32">
        <f>K29/H29</f>
        <v>3.8930680078722939</v>
      </c>
      <c r="Q29" s="28">
        <f>($R$2/$W$2*100%)/$S$14</f>
        <v>7.0910882977906348E-3</v>
      </c>
      <c r="R29" s="33" t="s">
        <v>4463</v>
      </c>
      <c r="S29" s="33">
        <f>S17</f>
        <v>77</v>
      </c>
      <c r="T29" s="33" t="s">
        <v>4462</v>
      </c>
      <c r="U29" s="31" t="s">
        <v>4495</v>
      </c>
      <c r="Z29" s="33" t="s">
        <v>4459</v>
      </c>
      <c r="AA29" s="33">
        <v>4211</v>
      </c>
      <c r="AB29" s="33">
        <v>54.688311688311686</v>
      </c>
      <c r="AC29" s="31">
        <v>1</v>
      </c>
      <c r="AD29" s="28">
        <f t="shared" si="1"/>
        <v>8.3175033921302575E-3</v>
      </c>
      <c r="AE29" s="28">
        <f t="shared" si="2"/>
        <v>8.3175033921302575E-3</v>
      </c>
    </row>
    <row r="30" spans="2:31" x14ac:dyDescent="0.25">
      <c r="B30" s="36" t="s">
        <v>2452</v>
      </c>
      <c r="D30" s="31">
        <v>1968</v>
      </c>
      <c r="E30" s="31" t="s">
        <v>25</v>
      </c>
      <c r="F30" s="31" t="s">
        <v>2663</v>
      </c>
      <c r="G30" s="31">
        <v>25.516999999999999</v>
      </c>
      <c r="H30" s="31">
        <v>5449</v>
      </c>
      <c r="I30" s="31">
        <v>42</v>
      </c>
      <c r="J30" s="31" t="s">
        <v>2557</v>
      </c>
      <c r="K30">
        <v>22041</v>
      </c>
      <c r="L30" s="28">
        <f t="shared" si="0"/>
        <v>2.7272727272727271E-2</v>
      </c>
      <c r="M30" s="32" t="str">
        <f>LEFT(J30,10)</f>
        <v>2024-04-20</v>
      </c>
      <c r="N30" s="30">
        <f>DATE(LEFT(M30,4),MID(M30,6,2),RIGHT(M30,2))</f>
        <v>45402</v>
      </c>
      <c r="O30" s="32" t="str">
        <f>MID(J30,12,5)</f>
        <v>08:00</v>
      </c>
      <c r="P30" s="32">
        <f>K30/H30</f>
        <v>4.0449623784180586</v>
      </c>
      <c r="Q30" s="28">
        <f>($R$2/$W$2*100%)/$S$14</f>
        <v>7.0910882977906348E-3</v>
      </c>
      <c r="R30" s="33" t="s">
        <v>4457</v>
      </c>
      <c r="S30" s="33">
        <f>SUMIF(E:E,"Video",D:D)</f>
        <v>38505</v>
      </c>
      <c r="T30" s="33">
        <f>S30/S29</f>
        <v>500.06493506493507</v>
      </c>
      <c r="U30" s="31">
        <v>311</v>
      </c>
      <c r="Z30" s="33" t="s">
        <v>4468</v>
      </c>
      <c r="AA30" s="33">
        <v>2042.5150000000006</v>
      </c>
      <c r="AB30" s="33">
        <v>26.526168831168839</v>
      </c>
      <c r="AC30" s="31">
        <v>0</v>
      </c>
      <c r="AD30" s="28">
        <f t="shared" si="1"/>
        <v>0</v>
      </c>
      <c r="AE30" s="28" t="e">
        <f t="shared" si="2"/>
        <v>#N/A</v>
      </c>
    </row>
    <row r="31" spans="2:31" x14ac:dyDescent="0.25">
      <c r="B31" s="36" t="s">
        <v>2453</v>
      </c>
      <c r="D31" s="31">
        <v>121</v>
      </c>
      <c r="E31" s="31" t="s">
        <v>25</v>
      </c>
      <c r="F31" s="31" t="s">
        <v>2664</v>
      </c>
      <c r="G31" s="31">
        <v>14.976000000000001</v>
      </c>
      <c r="H31" s="31">
        <v>1255</v>
      </c>
      <c r="I31" s="31">
        <v>19</v>
      </c>
      <c r="J31" s="31" t="s">
        <v>2558</v>
      </c>
      <c r="K31">
        <v>8380</v>
      </c>
      <c r="L31" s="28">
        <f t="shared" si="0"/>
        <v>1.8995929443690637E-3</v>
      </c>
      <c r="M31" s="32" t="str">
        <f>LEFT(J31,10)</f>
        <v>2024-04-18</v>
      </c>
      <c r="N31" s="30">
        <f>DATE(LEFT(M31,4),MID(M31,6,2),RIGHT(M31,2))</f>
        <v>45400</v>
      </c>
      <c r="O31" s="32" t="str">
        <f>MID(J31,12,5)</f>
        <v>12:09</v>
      </c>
      <c r="P31" s="32">
        <f>K31/H31</f>
        <v>6.6772908366533867</v>
      </c>
      <c r="Q31" s="28">
        <f>($R$2/$W$2*100%)/$S$14</f>
        <v>7.0910882977906348E-3</v>
      </c>
      <c r="R31" s="33" t="s">
        <v>4459</v>
      </c>
      <c r="S31" s="33">
        <f>SUMIF(E:E,"Video",I:I)</f>
        <v>4211</v>
      </c>
      <c r="T31" s="33">
        <f>S31/S29</f>
        <v>54.688311688311686</v>
      </c>
      <c r="U31" s="31">
        <v>26</v>
      </c>
      <c r="Z31" s="33" t="s">
        <v>4469</v>
      </c>
      <c r="AA31" s="33">
        <v>438103</v>
      </c>
      <c r="AB31" s="33">
        <v>5689.6493506493507</v>
      </c>
      <c r="AC31" s="31">
        <v>0</v>
      </c>
      <c r="AD31" s="28">
        <f t="shared" si="1"/>
        <v>0</v>
      </c>
      <c r="AE31" s="28" t="e">
        <f t="shared" si="2"/>
        <v>#N/A</v>
      </c>
    </row>
    <row r="32" spans="2:31" x14ac:dyDescent="0.25">
      <c r="B32" s="36" t="s">
        <v>2454</v>
      </c>
      <c r="D32" s="31">
        <v>234</v>
      </c>
      <c r="E32" s="31" t="s">
        <v>25</v>
      </c>
      <c r="F32" s="31" t="s">
        <v>2665</v>
      </c>
      <c r="G32" s="31">
        <v>19.184999999999999</v>
      </c>
      <c r="H32" s="31">
        <v>1920</v>
      </c>
      <c r="I32" s="31">
        <v>19</v>
      </c>
      <c r="J32" s="31" t="s">
        <v>2559</v>
      </c>
      <c r="K32">
        <v>8344</v>
      </c>
      <c r="L32" s="28">
        <f t="shared" si="0"/>
        <v>3.4328358208955225E-3</v>
      </c>
      <c r="M32" s="32" t="str">
        <f>LEFT(J32,10)</f>
        <v>2024-04-17</v>
      </c>
      <c r="N32" s="30">
        <f>DATE(LEFT(M32,4),MID(M32,6,2),RIGHT(M32,2))</f>
        <v>45399</v>
      </c>
      <c r="O32" s="32" t="str">
        <f>MID(J32,12,5)</f>
        <v>08:14</v>
      </c>
      <c r="P32" s="32">
        <f>K32/H32</f>
        <v>4.3458333333333332</v>
      </c>
      <c r="Q32" s="28">
        <f>($R$2/$W$2*100%)/$S$14</f>
        <v>7.0910882977906348E-3</v>
      </c>
      <c r="R32" s="33" t="s">
        <v>4468</v>
      </c>
      <c r="S32" s="33">
        <f>SUMIF(E:E,"Video",G:G)</f>
        <v>2042.5150000000006</v>
      </c>
      <c r="T32" s="33">
        <f>S32/S29</f>
        <v>26.526168831168839</v>
      </c>
      <c r="Z32" s="37" t="s">
        <v>413</v>
      </c>
      <c r="AA32" s="38">
        <v>1.4182198235737828E-3</v>
      </c>
      <c r="AC32" s="31">
        <v>0</v>
      </c>
      <c r="AD32" s="28">
        <f t="shared" si="1"/>
        <v>0</v>
      </c>
      <c r="AE32" s="28" t="e">
        <f t="shared" si="2"/>
        <v>#N/A</v>
      </c>
    </row>
    <row r="33" spans="2:31" ht="15.75" thickBot="1" x14ac:dyDescent="0.3">
      <c r="B33" s="36" t="s">
        <v>2455</v>
      </c>
      <c r="D33" s="31">
        <v>180</v>
      </c>
      <c r="E33" s="31" t="s">
        <v>659</v>
      </c>
      <c r="F33" s="31" t="s">
        <v>2666</v>
      </c>
      <c r="I33" s="31">
        <v>6</v>
      </c>
      <c r="J33" s="31" t="s">
        <v>2560</v>
      </c>
      <c r="L33" s="28">
        <f t="shared" si="0"/>
        <v>2.5237449118046132E-3</v>
      </c>
      <c r="M33" s="32" t="str">
        <f>LEFT(J33,10)</f>
        <v>2024-04-16</v>
      </c>
      <c r="N33" s="30">
        <f>DATE(LEFT(M33,4),MID(M33,6,2),RIGHT(M33,2))</f>
        <v>45398</v>
      </c>
      <c r="O33" s="32" t="str">
        <f>MID(J33,12,5)</f>
        <v>09:01</v>
      </c>
      <c r="P33" s="32" t="e">
        <f>K33/H33</f>
        <v>#DIV/0!</v>
      </c>
      <c r="Q33" s="28">
        <f>($R$2/$W$2*100%)/$S$14</f>
        <v>7.0910882977906348E-3</v>
      </c>
      <c r="R33" s="33" t="s">
        <v>4469</v>
      </c>
      <c r="S33" s="33">
        <f>SUMIF(E:E,"Video",H:H)</f>
        <v>438103</v>
      </c>
      <c r="T33" s="33">
        <f>S33/S29</f>
        <v>5689.6493506493507</v>
      </c>
      <c r="U33" s="31">
        <v>3029</v>
      </c>
      <c r="Z33" s="102" t="s">
        <v>4471</v>
      </c>
      <c r="AA33" s="93">
        <v>2866623</v>
      </c>
      <c r="AB33" s="93">
        <v>37228.870129870127</v>
      </c>
      <c r="AC33" s="31">
        <v>0</v>
      </c>
      <c r="AD33" s="28">
        <f t="shared" si="1"/>
        <v>0</v>
      </c>
      <c r="AE33" s="28" t="e">
        <f t="shared" si="2"/>
        <v>#N/A</v>
      </c>
    </row>
    <row r="34" spans="2:31" ht="15.75" thickBot="1" x14ac:dyDescent="0.3">
      <c r="B34" s="36" t="s">
        <v>2456</v>
      </c>
      <c r="D34" s="31">
        <v>234</v>
      </c>
      <c r="E34" s="31" t="s">
        <v>25</v>
      </c>
      <c r="F34" s="31" t="s">
        <v>2667</v>
      </c>
      <c r="G34" s="31">
        <v>12.846</v>
      </c>
      <c r="H34" s="31">
        <v>1870</v>
      </c>
      <c r="I34" s="31">
        <v>29</v>
      </c>
      <c r="J34" s="31" t="s">
        <v>2561</v>
      </c>
      <c r="K34">
        <v>6651</v>
      </c>
      <c r="L34" s="28">
        <f t="shared" si="0"/>
        <v>3.5685210312075984E-3</v>
      </c>
      <c r="M34" s="32" t="str">
        <f>LEFT(J34,10)</f>
        <v>2024-04-15</v>
      </c>
      <c r="N34" s="30">
        <f>DATE(LEFT(M34,4),MID(M34,6,2),RIGHT(M34,2))</f>
        <v>45397</v>
      </c>
      <c r="O34" s="32" t="str">
        <f>MID(J34,12,5)</f>
        <v>06:48</v>
      </c>
      <c r="P34" s="32">
        <f>K34/H34</f>
        <v>3.5566844919786096</v>
      </c>
      <c r="Q34" s="28">
        <f>($R$2/$W$2*100%)/$S$14</f>
        <v>7.0910882977906348E-3</v>
      </c>
      <c r="R34" s="37" t="s">
        <v>413</v>
      </c>
      <c r="S34" s="38">
        <f>((S30+S31)/W2)/S29</f>
        <v>7.5271810957021259E-3</v>
      </c>
      <c r="T34" s="134"/>
      <c r="U34" s="28">
        <f>(U30+U31)/U33</f>
        <v>0.11125784087157478</v>
      </c>
      <c r="Z34" s="95" t="s">
        <v>4467</v>
      </c>
      <c r="AA34" s="96"/>
      <c r="AB34" s="97"/>
      <c r="AC34" s="31">
        <v>0</v>
      </c>
      <c r="AD34" s="28">
        <f t="shared" si="1"/>
        <v>0</v>
      </c>
      <c r="AE34" s="28" t="e">
        <f t="shared" si="2"/>
        <v>#N/A</v>
      </c>
    </row>
    <row r="35" spans="2:31" x14ac:dyDescent="0.25">
      <c r="B35" s="130" t="s">
        <v>2457</v>
      </c>
      <c r="D35" s="31">
        <v>132</v>
      </c>
      <c r="E35" s="31" t="s">
        <v>659</v>
      </c>
      <c r="F35" s="31" t="s">
        <v>2668</v>
      </c>
      <c r="I35" s="31">
        <v>6</v>
      </c>
      <c r="J35" s="31" t="s">
        <v>2562</v>
      </c>
      <c r="L35" s="28">
        <f t="shared" si="0"/>
        <v>1.8724559023066485E-3</v>
      </c>
      <c r="M35" s="32" t="str">
        <f>LEFT(J35,10)</f>
        <v>2024-04-14</v>
      </c>
      <c r="N35" s="30">
        <f>DATE(LEFT(M35,4),MID(M35,6,2),RIGHT(M35,2))</f>
        <v>45396</v>
      </c>
      <c r="O35" s="32" t="str">
        <f>MID(J35,12,5)</f>
        <v>07:30</v>
      </c>
      <c r="P35" s="32" t="e">
        <f>K35/H35</f>
        <v>#DIV/0!</v>
      </c>
      <c r="Q35" s="28">
        <f>($R$2/$W$2*100%)/$S$14</f>
        <v>7.0910882977906348E-3</v>
      </c>
      <c r="R35" s="37" t="s">
        <v>4471</v>
      </c>
      <c r="S35" s="33">
        <f>SUMIF(E:E,"Video",K:K)</f>
        <v>2866623</v>
      </c>
      <c r="T35" s="33">
        <f>S35/S29</f>
        <v>37228.870129870127</v>
      </c>
      <c r="U35" s="31">
        <f>S35/S33</f>
        <v>6.5432626574116135</v>
      </c>
      <c r="Z35" s="94" t="s">
        <v>4463</v>
      </c>
      <c r="AA35" s="94">
        <v>2</v>
      </c>
      <c r="AB35" s="94" t="s">
        <v>4462</v>
      </c>
      <c r="AC35" s="31">
        <v>1</v>
      </c>
      <c r="AD35" s="28">
        <f t="shared" si="1"/>
        <v>1.8724559023066485E-3</v>
      </c>
      <c r="AE35" s="28">
        <f t="shared" si="2"/>
        <v>1.8724559023066485E-3</v>
      </c>
    </row>
    <row r="36" spans="2:31" x14ac:dyDescent="0.25">
      <c r="B36" s="130" t="s">
        <v>2458</v>
      </c>
      <c r="D36" s="31">
        <v>536</v>
      </c>
      <c r="E36" s="31" t="s">
        <v>25</v>
      </c>
      <c r="F36" s="31" t="s">
        <v>2669</v>
      </c>
      <c r="G36" s="31">
        <v>52.6</v>
      </c>
      <c r="H36" s="31">
        <v>10230</v>
      </c>
      <c r="I36" s="31">
        <v>24</v>
      </c>
      <c r="J36" s="31" t="s">
        <v>2563</v>
      </c>
      <c r="K36">
        <v>25156</v>
      </c>
      <c r="L36" s="28">
        <f t="shared" si="0"/>
        <v>7.5983717774762548E-3</v>
      </c>
      <c r="M36" s="32" t="str">
        <f>LEFT(J36,10)</f>
        <v>2024-04-13</v>
      </c>
      <c r="N36" s="30">
        <f>DATE(LEFT(M36,4),MID(M36,6,2),RIGHT(M36,2))</f>
        <v>45395</v>
      </c>
      <c r="O36" s="32" t="str">
        <f>MID(J36,12,5)</f>
        <v>10:07</v>
      </c>
      <c r="P36" s="32">
        <f>K36/H36</f>
        <v>2.4590420332355816</v>
      </c>
      <c r="Q36" s="28">
        <f>($R$2/$W$2*100%)/$S$14</f>
        <v>7.0910882977906348E-3</v>
      </c>
      <c r="Z36" s="33" t="s">
        <v>4457</v>
      </c>
      <c r="AA36" s="33">
        <v>4912</v>
      </c>
      <c r="AB36" s="33">
        <v>2456</v>
      </c>
      <c r="AC36" s="31">
        <v>1</v>
      </c>
      <c r="AD36" s="28">
        <f t="shared" si="1"/>
        <v>7.5983717774762548E-3</v>
      </c>
      <c r="AE36" s="28">
        <f t="shared" si="2"/>
        <v>7.5983717774762548E-3</v>
      </c>
    </row>
    <row r="37" spans="2:31" x14ac:dyDescent="0.25">
      <c r="B37" s="36" t="s">
        <v>2459</v>
      </c>
      <c r="D37" s="31">
        <v>411</v>
      </c>
      <c r="E37" s="31" t="s">
        <v>659</v>
      </c>
      <c r="F37" s="31" t="s">
        <v>2670</v>
      </c>
      <c r="I37" s="31">
        <v>54</v>
      </c>
      <c r="J37" s="31" t="s">
        <v>2564</v>
      </c>
      <c r="L37" s="28">
        <f t="shared" si="0"/>
        <v>6.3093622795115335E-3</v>
      </c>
      <c r="M37" s="32" t="str">
        <f>LEFT(J37,10)</f>
        <v>2024-04-10</v>
      </c>
      <c r="N37" s="30">
        <f>DATE(LEFT(M37,4),MID(M37,6,2),RIGHT(M37,2))</f>
        <v>45392</v>
      </c>
      <c r="O37" s="32" t="str">
        <f>MID(J37,12,5)</f>
        <v>17:30</v>
      </c>
      <c r="P37" s="32" t="e">
        <f>K37/H37</f>
        <v>#DIV/0!</v>
      </c>
      <c r="Q37" s="28">
        <f>($R$2/$W$2*100%)/$S$14</f>
        <v>7.0910882977906348E-3</v>
      </c>
      <c r="Z37" s="33" t="s">
        <v>4459</v>
      </c>
      <c r="AA37" s="33">
        <v>136</v>
      </c>
      <c r="AB37" s="33">
        <v>68</v>
      </c>
      <c r="AC37" s="31">
        <v>0</v>
      </c>
      <c r="AD37" s="28">
        <f t="shared" si="1"/>
        <v>0</v>
      </c>
      <c r="AE37" s="28" t="e">
        <f t="shared" si="2"/>
        <v>#N/A</v>
      </c>
    </row>
    <row r="38" spans="2:31" x14ac:dyDescent="0.25">
      <c r="B38" s="36" t="s">
        <v>2460</v>
      </c>
      <c r="D38" s="31">
        <v>159</v>
      </c>
      <c r="E38" s="31" t="s">
        <v>25</v>
      </c>
      <c r="F38" s="31" t="s">
        <v>2671</v>
      </c>
      <c r="G38" s="31">
        <v>20.385999999999999</v>
      </c>
      <c r="H38" s="31">
        <v>1401</v>
      </c>
      <c r="I38" s="31">
        <v>4</v>
      </c>
      <c r="J38" s="31" t="s">
        <v>2565</v>
      </c>
      <c r="K38">
        <v>5008</v>
      </c>
      <c r="L38" s="28">
        <f t="shared" si="0"/>
        <v>2.2116689280868387E-3</v>
      </c>
      <c r="M38" s="32" t="str">
        <f>LEFT(J38,10)</f>
        <v>2024-04-07</v>
      </c>
      <c r="N38" s="30">
        <f>DATE(LEFT(M38,4),MID(M38,6,2),RIGHT(M38,2))</f>
        <v>45389</v>
      </c>
      <c r="O38" s="32" t="str">
        <f>MID(J38,12,5)</f>
        <v>09:59</v>
      </c>
      <c r="P38" s="32">
        <f>K38/H38</f>
        <v>3.5745895788722342</v>
      </c>
      <c r="Q38" s="28">
        <f>($R$2/$W$2*100%)/$S$14</f>
        <v>7.0910882977906348E-3</v>
      </c>
      <c r="Z38" s="37" t="s">
        <v>413</v>
      </c>
      <c r="AA38" s="38">
        <v>3.424694708276798E-2</v>
      </c>
      <c r="AC38" s="31">
        <v>0</v>
      </c>
      <c r="AD38" s="28">
        <f t="shared" si="1"/>
        <v>0</v>
      </c>
      <c r="AE38" s="28" t="e">
        <f t="shared" si="2"/>
        <v>#N/A</v>
      </c>
    </row>
    <row r="39" spans="2:31" x14ac:dyDescent="0.25">
      <c r="B39" s="130" t="s">
        <v>2461</v>
      </c>
      <c r="D39" s="31">
        <v>123</v>
      </c>
      <c r="E39" s="31" t="s">
        <v>25</v>
      </c>
      <c r="F39" s="31" t="s">
        <v>2672</v>
      </c>
      <c r="G39" s="31">
        <v>50.78</v>
      </c>
      <c r="H39" s="31">
        <v>1567</v>
      </c>
      <c r="I39" s="31">
        <v>0</v>
      </c>
      <c r="J39" s="31" t="s">
        <v>2566</v>
      </c>
      <c r="K39">
        <v>6370</v>
      </c>
      <c r="L39" s="28">
        <f t="shared" si="0"/>
        <v>1.6689280868385347E-3</v>
      </c>
      <c r="M39" s="32" t="str">
        <f>LEFT(J39,10)</f>
        <v>2024-04-06</v>
      </c>
      <c r="N39" s="30">
        <f>DATE(LEFT(M39,4),MID(M39,6,2),RIGHT(M39,2))</f>
        <v>45388</v>
      </c>
      <c r="O39" s="32" t="str">
        <f>MID(J39,12,5)</f>
        <v>10:15</v>
      </c>
      <c r="P39" s="32">
        <f>K39/H39</f>
        <v>4.0650925335035097</v>
      </c>
      <c r="Q39" s="28">
        <f>($R$2/$W$2*100%)/$S$14</f>
        <v>7.0910882977906348E-3</v>
      </c>
      <c r="AC39" s="31">
        <v>1</v>
      </c>
      <c r="AD39" s="28">
        <f t="shared" si="1"/>
        <v>1.6689280868385347E-3</v>
      </c>
      <c r="AE39" s="28">
        <f t="shared" si="2"/>
        <v>1.6689280868385347E-3</v>
      </c>
    </row>
    <row r="40" spans="2:31" x14ac:dyDescent="0.25">
      <c r="B40" s="130" t="s">
        <v>2462</v>
      </c>
      <c r="D40" s="31">
        <v>218</v>
      </c>
      <c r="E40" s="31" t="s">
        <v>25</v>
      </c>
      <c r="F40" s="31" t="s">
        <v>2673</v>
      </c>
      <c r="G40" s="31">
        <v>52.521000000000001</v>
      </c>
      <c r="H40" s="31">
        <v>1761</v>
      </c>
      <c r="I40" s="31">
        <v>8</v>
      </c>
      <c r="J40" s="31" t="s">
        <v>2567</v>
      </c>
      <c r="K40">
        <v>6528</v>
      </c>
      <c r="L40" s="28">
        <f t="shared" si="0"/>
        <v>3.0664857530529172E-3</v>
      </c>
      <c r="M40" s="32" t="str">
        <f>LEFT(J40,10)</f>
        <v>2024-04-04</v>
      </c>
      <c r="N40" s="30">
        <f>DATE(LEFT(M40,4),MID(M40,6,2),RIGHT(M40,2))</f>
        <v>45386</v>
      </c>
      <c r="O40" s="32" t="str">
        <f>MID(J40,12,5)</f>
        <v>10:01</v>
      </c>
      <c r="P40" s="32">
        <f>K40/H40</f>
        <v>3.7069846678023852</v>
      </c>
      <c r="Q40" s="28">
        <f>($R$2/$W$2*100%)/$S$14</f>
        <v>7.0910882977906348E-3</v>
      </c>
      <c r="R40" s="134"/>
      <c r="S40" s="134"/>
      <c r="T40" s="134"/>
      <c r="AC40" s="31">
        <v>1</v>
      </c>
      <c r="AD40" s="28">
        <f t="shared" si="1"/>
        <v>3.0664857530529172E-3</v>
      </c>
      <c r="AE40" s="28">
        <f t="shared" si="2"/>
        <v>3.0664857530529172E-3</v>
      </c>
    </row>
    <row r="41" spans="2:31" x14ac:dyDescent="0.25">
      <c r="B41" s="130" t="s">
        <v>2463</v>
      </c>
      <c r="D41" s="31">
        <v>404</v>
      </c>
      <c r="E41" s="31" t="s">
        <v>25</v>
      </c>
      <c r="F41" s="31" t="s">
        <v>2674</v>
      </c>
      <c r="G41" s="31">
        <v>38.033000000000001</v>
      </c>
      <c r="H41" s="31">
        <v>4573</v>
      </c>
      <c r="I41" s="31">
        <v>23</v>
      </c>
      <c r="J41" s="31" t="s">
        <v>2568</v>
      </c>
      <c r="K41">
        <v>19142</v>
      </c>
      <c r="L41" s="28">
        <f t="shared" si="0"/>
        <v>5.7937584803256443E-3</v>
      </c>
      <c r="M41" s="32" t="str">
        <f>LEFT(J41,10)</f>
        <v>2024-04-01</v>
      </c>
      <c r="N41" s="30">
        <f>DATE(LEFT(M41,4),MID(M41,6,2),RIGHT(M41,2))</f>
        <v>45383</v>
      </c>
      <c r="O41" s="32" t="str">
        <f>MID(J41,12,5)</f>
        <v>08:59</v>
      </c>
      <c r="P41" s="32">
        <f>K41/H41</f>
        <v>4.1858736059479558</v>
      </c>
      <c r="Q41" s="28">
        <f>($R$2/$W$2*100%)/$S$14</f>
        <v>7.0910882977906348E-3</v>
      </c>
      <c r="AC41" s="31">
        <v>1</v>
      </c>
      <c r="AD41" s="28">
        <f t="shared" si="1"/>
        <v>5.7937584803256443E-3</v>
      </c>
      <c r="AE41" s="28">
        <f t="shared" si="2"/>
        <v>5.7937584803256443E-3</v>
      </c>
    </row>
    <row r="42" spans="2:31" x14ac:dyDescent="0.25">
      <c r="B42" s="36" t="s">
        <v>2464</v>
      </c>
      <c r="D42" s="31">
        <v>161</v>
      </c>
      <c r="E42" s="31" t="s">
        <v>25</v>
      </c>
      <c r="F42" s="31" t="s">
        <v>2675</v>
      </c>
      <c r="G42" s="31">
        <v>22</v>
      </c>
      <c r="H42" s="31">
        <v>615</v>
      </c>
      <c r="I42" s="31">
        <v>9</v>
      </c>
      <c r="J42" s="31" t="s">
        <v>2569</v>
      </c>
      <c r="K42">
        <v>4220</v>
      </c>
      <c r="L42" s="28">
        <f t="shared" si="0"/>
        <v>2.3066485753052918E-3</v>
      </c>
      <c r="M42" s="32" t="str">
        <f>LEFT(J42,10)</f>
        <v>2024-03-30</v>
      </c>
      <c r="N42" s="30">
        <f>DATE(LEFT(M42,4),MID(M42,6,2),RIGHT(M42,2))</f>
        <v>45381</v>
      </c>
      <c r="O42" s="32" t="str">
        <f>MID(J42,12,5)</f>
        <v>11:02</v>
      </c>
      <c r="P42" s="32">
        <f>K42/H42</f>
        <v>6.8617886178861784</v>
      </c>
      <c r="Q42" s="28">
        <f>($R$2/$W$2*100%)/$S$14</f>
        <v>7.0910882977906348E-3</v>
      </c>
      <c r="AC42" s="31">
        <v>0</v>
      </c>
      <c r="AD42" s="28">
        <f t="shared" si="1"/>
        <v>0</v>
      </c>
      <c r="AE42" s="28" t="e">
        <f t="shared" si="2"/>
        <v>#N/A</v>
      </c>
    </row>
    <row r="43" spans="2:31" x14ac:dyDescent="0.25">
      <c r="B43" s="130" t="s">
        <v>2465</v>
      </c>
      <c r="D43" s="31">
        <v>134</v>
      </c>
      <c r="E43" s="31" t="s">
        <v>25</v>
      </c>
      <c r="F43" s="31" t="s">
        <v>2676</v>
      </c>
      <c r="G43" s="31">
        <v>14.166</v>
      </c>
      <c r="H43" s="31">
        <v>1239</v>
      </c>
      <c r="I43" s="31">
        <v>26</v>
      </c>
      <c r="J43" s="31" t="s">
        <v>2570</v>
      </c>
      <c r="K43">
        <v>5341</v>
      </c>
      <c r="L43" s="28">
        <f t="shared" si="0"/>
        <v>2.1709633649932159E-3</v>
      </c>
      <c r="M43" s="32" t="str">
        <f>LEFT(J43,10)</f>
        <v>2024-03-29</v>
      </c>
      <c r="N43" s="30">
        <f>DATE(LEFT(M43,4),MID(M43,6,2),RIGHT(M43,2))</f>
        <v>45380</v>
      </c>
      <c r="O43" s="32" t="str">
        <f>MID(J43,12,5)</f>
        <v>11:47</v>
      </c>
      <c r="P43" s="32">
        <f>K43/H43</f>
        <v>4.3107344632768365</v>
      </c>
      <c r="Q43" s="28">
        <f>($R$2/$W$2*100%)/$S$14</f>
        <v>7.0910882977906348E-3</v>
      </c>
      <c r="R43" s="134"/>
      <c r="S43" s="134"/>
      <c r="T43" s="134"/>
      <c r="AC43" s="31">
        <v>1</v>
      </c>
      <c r="AD43" s="28">
        <f t="shared" si="1"/>
        <v>2.1709633649932159E-3</v>
      </c>
      <c r="AE43" s="28">
        <f t="shared" si="2"/>
        <v>2.1709633649932159E-3</v>
      </c>
    </row>
    <row r="44" spans="2:31" x14ac:dyDescent="0.25">
      <c r="B44" s="36" t="s">
        <v>2466</v>
      </c>
      <c r="D44" s="31">
        <v>535</v>
      </c>
      <c r="E44" s="31" t="s">
        <v>25</v>
      </c>
      <c r="F44" s="31" t="s">
        <v>2677</v>
      </c>
      <c r="G44" s="31">
        <v>14.566000000000001</v>
      </c>
      <c r="H44" s="31">
        <v>5452</v>
      </c>
      <c r="I44" s="31">
        <v>28</v>
      </c>
      <c r="J44" s="31" t="s">
        <v>2571</v>
      </c>
      <c r="K44">
        <v>18922</v>
      </c>
      <c r="L44" s="28">
        <f t="shared" si="0"/>
        <v>7.639077340569878E-3</v>
      </c>
      <c r="M44" s="32" t="str">
        <f>LEFT(J44,10)</f>
        <v>2024-03-28</v>
      </c>
      <c r="N44" s="30">
        <f>DATE(LEFT(M44,4),MID(M44,6,2),RIGHT(M44,2))</f>
        <v>45379</v>
      </c>
      <c r="O44" s="32" t="str">
        <f>MID(J44,12,5)</f>
        <v>10:49</v>
      </c>
      <c r="P44" s="32">
        <f>K44/H44</f>
        <v>3.470652971386647</v>
      </c>
      <c r="Q44" s="28">
        <f>($R$2/$W$2*100%)/$S$14</f>
        <v>7.0910882977906348E-3</v>
      </c>
      <c r="AC44" s="31">
        <v>0</v>
      </c>
      <c r="AD44" s="28">
        <f t="shared" si="1"/>
        <v>0</v>
      </c>
      <c r="AE44" s="28" t="e">
        <f t="shared" si="2"/>
        <v>#N/A</v>
      </c>
    </row>
    <row r="45" spans="2:31" x14ac:dyDescent="0.25">
      <c r="B45" s="130" t="s">
        <v>2467</v>
      </c>
      <c r="D45" s="31">
        <v>530</v>
      </c>
      <c r="E45" s="31" t="s">
        <v>25</v>
      </c>
      <c r="F45" s="31" t="s">
        <v>2678</v>
      </c>
      <c r="G45" s="31">
        <v>35.566000000000003</v>
      </c>
      <c r="H45" s="31">
        <v>5227</v>
      </c>
      <c r="I45" s="31">
        <v>11</v>
      </c>
      <c r="J45" s="31" t="s">
        <v>2572</v>
      </c>
      <c r="K45">
        <v>17262</v>
      </c>
      <c r="L45" s="28">
        <f t="shared" si="0"/>
        <v>7.3405698778833111E-3</v>
      </c>
      <c r="M45" s="32" t="str">
        <f>LEFT(J45,10)</f>
        <v>2024-03-26</v>
      </c>
      <c r="N45" s="30">
        <f>DATE(LEFT(M45,4),MID(M45,6,2),RIGHT(M45,2))</f>
        <v>45377</v>
      </c>
      <c r="O45" s="32" t="str">
        <f>MID(J45,12,5)</f>
        <v>08:59</v>
      </c>
      <c r="P45" s="32">
        <f>K45/H45</f>
        <v>3.3024679548498184</v>
      </c>
      <c r="Q45" s="28">
        <f>($R$2/$W$2*100%)/$S$14</f>
        <v>7.0910882977906348E-3</v>
      </c>
      <c r="AC45" s="31">
        <v>1</v>
      </c>
      <c r="AD45" s="28">
        <f t="shared" si="1"/>
        <v>7.3405698778833111E-3</v>
      </c>
      <c r="AE45" s="28">
        <f t="shared" si="2"/>
        <v>7.3405698778833111E-3</v>
      </c>
    </row>
    <row r="46" spans="2:31" x14ac:dyDescent="0.25">
      <c r="B46" s="130" t="s">
        <v>2468</v>
      </c>
      <c r="D46" s="31">
        <v>283</v>
      </c>
      <c r="E46" s="31" t="s">
        <v>25</v>
      </c>
      <c r="F46" s="31" t="s">
        <v>2679</v>
      </c>
      <c r="G46" s="31">
        <v>30.053000000000001</v>
      </c>
      <c r="H46" s="31">
        <v>3820</v>
      </c>
      <c r="I46" s="31">
        <v>17</v>
      </c>
      <c r="J46" s="31" t="s">
        <v>2573</v>
      </c>
      <c r="K46">
        <v>12478</v>
      </c>
      <c r="L46" s="28">
        <f t="shared" si="0"/>
        <v>4.0705563093622792E-3</v>
      </c>
      <c r="M46" s="32" t="str">
        <f>LEFT(J46,10)</f>
        <v>2024-03-24</v>
      </c>
      <c r="N46" s="30">
        <f>DATE(LEFT(M46,4),MID(M46,6,2),RIGHT(M46,2))</f>
        <v>45375</v>
      </c>
      <c r="O46" s="32" t="str">
        <f>MID(J46,12,5)</f>
        <v>07:08</v>
      </c>
      <c r="P46" s="32">
        <f>K46/H46</f>
        <v>3.2664921465968586</v>
      </c>
      <c r="Q46" s="28">
        <f>($R$2/$W$2*100%)/$S$14</f>
        <v>7.0910882977906348E-3</v>
      </c>
      <c r="AC46" s="31">
        <v>1</v>
      </c>
      <c r="AD46" s="28">
        <f t="shared" si="1"/>
        <v>4.0705563093622792E-3</v>
      </c>
      <c r="AE46" s="28">
        <f t="shared" si="2"/>
        <v>4.0705563093622792E-3</v>
      </c>
    </row>
    <row r="47" spans="2:31" x14ac:dyDescent="0.25">
      <c r="B47" s="130" t="s">
        <v>2469</v>
      </c>
      <c r="D47" s="31">
        <v>2572</v>
      </c>
      <c r="E47" s="31" t="s">
        <v>25</v>
      </c>
      <c r="F47" s="31" t="s">
        <v>2680</v>
      </c>
      <c r="G47" s="31">
        <v>23.402999999999999</v>
      </c>
      <c r="H47" s="31">
        <v>49478</v>
      </c>
      <c r="I47" s="31">
        <v>81</v>
      </c>
      <c r="J47" s="31" t="s">
        <v>2574</v>
      </c>
      <c r="K47">
        <v>206413</v>
      </c>
      <c r="L47" s="28">
        <f t="shared" si="0"/>
        <v>3.5997286295793761E-2</v>
      </c>
      <c r="M47" s="32" t="str">
        <f>LEFT(J47,10)</f>
        <v>2024-03-23</v>
      </c>
      <c r="N47" s="30">
        <f>DATE(LEFT(M47,4),MID(M47,6,2),RIGHT(M47,2))</f>
        <v>45374</v>
      </c>
      <c r="O47" s="32" t="str">
        <f>MID(J47,12,5)</f>
        <v>08:10</v>
      </c>
      <c r="P47" s="32">
        <f>K47/H47</f>
        <v>4.1718137353975502</v>
      </c>
      <c r="Q47" s="28">
        <f>($R$2/$W$2*100%)/$S$14</f>
        <v>7.0910882977906348E-3</v>
      </c>
      <c r="AC47" s="31">
        <v>1</v>
      </c>
      <c r="AD47" s="28">
        <f t="shared" si="1"/>
        <v>3.5997286295793761E-2</v>
      </c>
      <c r="AE47" s="28">
        <f t="shared" si="2"/>
        <v>3.5997286295793761E-2</v>
      </c>
    </row>
    <row r="48" spans="2:31" x14ac:dyDescent="0.25">
      <c r="B48" s="36" t="s">
        <v>2470</v>
      </c>
      <c r="D48" s="31">
        <v>177</v>
      </c>
      <c r="E48" s="31" t="s">
        <v>25</v>
      </c>
      <c r="F48" s="31" t="s">
        <v>2681</v>
      </c>
      <c r="G48" s="31">
        <v>17.018999999999998</v>
      </c>
      <c r="H48" s="31">
        <v>1469</v>
      </c>
      <c r="I48" s="31">
        <v>10</v>
      </c>
      <c r="J48" s="31" t="s">
        <v>2575</v>
      </c>
      <c r="K48">
        <v>6889</v>
      </c>
      <c r="L48" s="28">
        <f t="shared" si="0"/>
        <v>2.5373134328358208E-3</v>
      </c>
      <c r="M48" s="32" t="str">
        <f>LEFT(J48,10)</f>
        <v>2024-03-21</v>
      </c>
      <c r="N48" s="30">
        <f>DATE(LEFT(M48,4),MID(M48,6,2),RIGHT(M48,2))</f>
        <v>45372</v>
      </c>
      <c r="O48" s="32" t="str">
        <f>MID(J48,12,5)</f>
        <v>11:41</v>
      </c>
      <c r="P48" s="32">
        <f>K48/H48</f>
        <v>4.6895847515316538</v>
      </c>
      <c r="Q48" s="28">
        <f>($R$2/$W$2*100%)/$S$14</f>
        <v>7.0910882977906348E-3</v>
      </c>
      <c r="R48" s="134"/>
      <c r="S48" s="134"/>
      <c r="T48" s="134"/>
      <c r="AC48" s="31">
        <v>0</v>
      </c>
      <c r="AD48" s="28">
        <f t="shared" si="1"/>
        <v>0</v>
      </c>
      <c r="AE48" s="28" t="e">
        <f t="shared" si="2"/>
        <v>#N/A</v>
      </c>
    </row>
    <row r="49" spans="2:31" x14ac:dyDescent="0.25">
      <c r="B49" s="130" t="s">
        <v>2471</v>
      </c>
      <c r="D49" s="31">
        <v>709</v>
      </c>
      <c r="E49" s="31" t="s">
        <v>659</v>
      </c>
      <c r="F49" s="31" t="s">
        <v>2682</v>
      </c>
      <c r="I49" s="31">
        <v>42</v>
      </c>
      <c r="J49" s="31" t="s">
        <v>2576</v>
      </c>
      <c r="L49" s="28">
        <f t="shared" si="0"/>
        <v>1.0189959294436906E-2</v>
      </c>
      <c r="M49" s="32" t="str">
        <f>LEFT(J49,10)</f>
        <v>2024-03-19</v>
      </c>
      <c r="N49" s="30">
        <f>DATE(LEFT(M49,4),MID(M49,6,2),RIGHT(M49,2))</f>
        <v>45370</v>
      </c>
      <c r="O49" s="32" t="str">
        <f>MID(J49,12,5)</f>
        <v>17:04</v>
      </c>
      <c r="P49" s="32" t="e">
        <f>K49/H49</f>
        <v>#DIV/0!</v>
      </c>
      <c r="Q49" s="28">
        <f>($R$2/$W$2*100%)/$S$14</f>
        <v>7.0910882977906348E-3</v>
      </c>
      <c r="AC49" s="31">
        <v>1</v>
      </c>
      <c r="AD49" s="28">
        <f t="shared" si="1"/>
        <v>1.0189959294436906E-2</v>
      </c>
      <c r="AE49" s="28">
        <f t="shared" si="2"/>
        <v>1.0189959294436906E-2</v>
      </c>
    </row>
    <row r="50" spans="2:31" x14ac:dyDescent="0.25">
      <c r="B50" s="130" t="s">
        <v>2472</v>
      </c>
      <c r="D50" s="31">
        <v>375</v>
      </c>
      <c r="E50" s="31" t="s">
        <v>25</v>
      </c>
      <c r="F50" s="31" t="s">
        <v>2683</v>
      </c>
      <c r="G50" s="31">
        <v>54.704999999999998</v>
      </c>
      <c r="H50" s="31">
        <v>2593</v>
      </c>
      <c r="I50" s="31">
        <v>34</v>
      </c>
      <c r="J50" s="31" t="s">
        <v>2577</v>
      </c>
      <c r="K50">
        <v>15062</v>
      </c>
      <c r="L50" s="28">
        <f t="shared" si="0"/>
        <v>5.5495251017639077E-3</v>
      </c>
      <c r="M50" s="32" t="str">
        <f>LEFT(J50,10)</f>
        <v>2024-03-17</v>
      </c>
      <c r="N50" s="30">
        <f>DATE(LEFT(M50,4),MID(M50,6,2),RIGHT(M50,2))</f>
        <v>45368</v>
      </c>
      <c r="O50" s="32" t="str">
        <f>MID(J50,12,5)</f>
        <v>08:50</v>
      </c>
      <c r="P50" s="32">
        <f>K50/H50</f>
        <v>5.808715773235634</v>
      </c>
      <c r="Q50" s="28">
        <f>($R$2/$W$2*100%)/$S$14</f>
        <v>7.0910882977906348E-3</v>
      </c>
      <c r="AC50" s="31">
        <v>1</v>
      </c>
      <c r="AD50" s="28">
        <f t="shared" si="1"/>
        <v>5.5495251017639077E-3</v>
      </c>
      <c r="AE50" s="28">
        <f t="shared" si="2"/>
        <v>5.5495251017639077E-3</v>
      </c>
    </row>
    <row r="51" spans="2:31" x14ac:dyDescent="0.25">
      <c r="B51" s="130" t="s">
        <v>2473</v>
      </c>
      <c r="D51" s="31">
        <v>713</v>
      </c>
      <c r="E51" s="31" t="s">
        <v>25</v>
      </c>
      <c r="F51" s="31" t="s">
        <v>2684</v>
      </c>
      <c r="G51" s="31">
        <v>20.452999999999999</v>
      </c>
      <c r="H51" s="31">
        <v>4533</v>
      </c>
      <c r="I51" s="31">
        <v>123</v>
      </c>
      <c r="J51" s="31" t="s">
        <v>2578</v>
      </c>
      <c r="K51">
        <v>21127</v>
      </c>
      <c r="L51" s="28">
        <f t="shared" si="0"/>
        <v>1.1343283582089553E-2</v>
      </c>
      <c r="M51" s="32" t="str">
        <f>LEFT(J51,10)</f>
        <v>2024-03-15</v>
      </c>
      <c r="N51" s="30">
        <f>DATE(LEFT(M51,4),MID(M51,6,2),RIGHT(M51,2))</f>
        <v>45366</v>
      </c>
      <c r="O51" s="32" t="str">
        <f>MID(J51,12,5)</f>
        <v>07:47</v>
      </c>
      <c r="P51" s="32">
        <f>K51/H51</f>
        <v>4.6607103463489965</v>
      </c>
      <c r="Q51" s="28">
        <f>($R$2/$W$2*100%)/$S$14</f>
        <v>7.0910882977906348E-3</v>
      </c>
      <c r="AC51" s="31">
        <v>1</v>
      </c>
      <c r="AD51" s="28">
        <f t="shared" si="1"/>
        <v>1.1343283582089553E-2</v>
      </c>
      <c r="AE51" s="28">
        <f t="shared" si="2"/>
        <v>1.1343283582089553E-2</v>
      </c>
    </row>
    <row r="52" spans="2:31" x14ac:dyDescent="0.25">
      <c r="B52" s="36" t="s">
        <v>2474</v>
      </c>
      <c r="D52" s="31">
        <v>343</v>
      </c>
      <c r="E52" s="31" t="s">
        <v>25</v>
      </c>
      <c r="F52" s="31" t="s">
        <v>2685</v>
      </c>
      <c r="G52" s="31">
        <v>26.1</v>
      </c>
      <c r="H52" s="31">
        <v>2271</v>
      </c>
      <c r="I52" s="31">
        <v>40</v>
      </c>
      <c r="J52" s="31" t="s">
        <v>2579</v>
      </c>
      <c r="K52">
        <v>9174</v>
      </c>
      <c r="L52" s="28">
        <f t="shared" si="0"/>
        <v>5.1967435549525104E-3</v>
      </c>
      <c r="M52" s="32" t="str">
        <f>LEFT(J52,10)</f>
        <v>2024-03-13</v>
      </c>
      <c r="N52" s="30">
        <f>DATE(LEFT(M52,4),MID(M52,6,2),RIGHT(M52,2))</f>
        <v>45364</v>
      </c>
      <c r="O52" s="32" t="str">
        <f>MID(J52,12,5)</f>
        <v>11:01</v>
      </c>
      <c r="P52" s="32">
        <f>K52/H52</f>
        <v>4.0396301188903569</v>
      </c>
      <c r="Q52" s="28">
        <f>($R$2/$W$2*100%)/$S$14</f>
        <v>7.0910882977906348E-3</v>
      </c>
      <c r="R52" s="134"/>
      <c r="S52" s="134"/>
      <c r="T52" s="134"/>
      <c r="V52" s="134"/>
      <c r="W52" s="134"/>
      <c r="AC52" s="31">
        <v>0</v>
      </c>
      <c r="AD52" s="28">
        <f t="shared" si="1"/>
        <v>0</v>
      </c>
      <c r="AE52" s="28" t="e">
        <f t="shared" si="2"/>
        <v>#N/A</v>
      </c>
    </row>
    <row r="53" spans="2:31" x14ac:dyDescent="0.25">
      <c r="B53" s="130" t="s">
        <v>2475</v>
      </c>
      <c r="D53" s="31">
        <v>213</v>
      </c>
      <c r="E53" s="31" t="s">
        <v>25</v>
      </c>
      <c r="F53" s="31" t="s">
        <v>2686</v>
      </c>
      <c r="G53" s="31">
        <v>15.666</v>
      </c>
      <c r="H53" s="31">
        <v>2262</v>
      </c>
      <c r="I53" s="31">
        <v>10</v>
      </c>
      <c r="J53" s="31" t="s">
        <v>2580</v>
      </c>
      <c r="K53">
        <v>8297</v>
      </c>
      <c r="L53" s="28">
        <f t="shared" si="0"/>
        <v>3.0257801899592944E-3</v>
      </c>
      <c r="M53" s="32" t="str">
        <f>LEFT(J53,10)</f>
        <v>2024-03-11</v>
      </c>
      <c r="N53" s="30">
        <f>DATE(LEFT(M53,4),MID(M53,6,2),RIGHT(M53,2))</f>
        <v>45362</v>
      </c>
      <c r="O53" s="32" t="str">
        <f>MID(J53,12,5)</f>
        <v>09:31</v>
      </c>
      <c r="P53" s="32">
        <f>K53/H53</f>
        <v>3.6679929266136164</v>
      </c>
      <c r="Q53" s="28">
        <f>($R$2/$W$2*100%)/$S$14</f>
        <v>7.0910882977906348E-3</v>
      </c>
      <c r="AC53" s="31">
        <v>1</v>
      </c>
      <c r="AD53" s="28">
        <f t="shared" si="1"/>
        <v>3.0257801899592944E-3</v>
      </c>
      <c r="AE53" s="28">
        <f t="shared" si="2"/>
        <v>3.0257801899592944E-3</v>
      </c>
    </row>
    <row r="54" spans="2:31" x14ac:dyDescent="0.25">
      <c r="B54" s="130" t="s">
        <v>2476</v>
      </c>
      <c r="D54" s="31">
        <v>291</v>
      </c>
      <c r="E54" s="31" t="s">
        <v>25</v>
      </c>
      <c r="F54" s="31" t="s">
        <v>2687</v>
      </c>
      <c r="G54" s="31">
        <v>33.299999999999997</v>
      </c>
      <c r="H54" s="31">
        <v>3217</v>
      </c>
      <c r="I54" s="31">
        <v>28</v>
      </c>
      <c r="J54" s="31" t="s">
        <v>2581</v>
      </c>
      <c r="K54">
        <v>11538</v>
      </c>
      <c r="L54" s="28">
        <f t="shared" si="0"/>
        <v>4.3283582089552238E-3</v>
      </c>
      <c r="M54" s="32" t="str">
        <f>LEFT(J54,10)</f>
        <v>2024-03-08</v>
      </c>
      <c r="N54" s="30">
        <f>DATE(LEFT(M54,4),MID(M54,6,2),RIGHT(M54,2))</f>
        <v>45359</v>
      </c>
      <c r="O54" s="32" t="str">
        <f>MID(J54,12,5)</f>
        <v>09:47</v>
      </c>
      <c r="P54" s="32">
        <f>K54/H54</f>
        <v>3.5865713397575383</v>
      </c>
      <c r="Q54" s="28">
        <f>($R$2/$W$2*100%)/$S$14</f>
        <v>7.0910882977906348E-3</v>
      </c>
      <c r="AC54" s="31">
        <v>1</v>
      </c>
      <c r="AD54" s="28">
        <f t="shared" si="1"/>
        <v>4.3283582089552238E-3</v>
      </c>
      <c r="AE54" s="28">
        <f t="shared" si="2"/>
        <v>4.3283582089552238E-3</v>
      </c>
    </row>
    <row r="55" spans="2:31" x14ac:dyDescent="0.25">
      <c r="B55" s="130" t="s">
        <v>2477</v>
      </c>
      <c r="D55" s="31">
        <v>291</v>
      </c>
      <c r="E55" s="31" t="s">
        <v>25</v>
      </c>
      <c r="F55" s="31" t="s">
        <v>2688</v>
      </c>
      <c r="G55" s="31">
        <v>30.466000000000001</v>
      </c>
      <c r="H55" s="31">
        <v>2540</v>
      </c>
      <c r="I55" s="31">
        <v>26</v>
      </c>
      <c r="J55" s="31" t="s">
        <v>2582</v>
      </c>
      <c r="K55">
        <v>9136</v>
      </c>
      <c r="L55" s="28">
        <f t="shared" si="0"/>
        <v>4.3012211668928086E-3</v>
      </c>
      <c r="M55" s="32" t="str">
        <f>LEFT(J55,10)</f>
        <v>2024-03-04</v>
      </c>
      <c r="N55" s="30">
        <f>DATE(LEFT(M55,4),MID(M55,6,2),RIGHT(M55,2))</f>
        <v>45355</v>
      </c>
      <c r="O55" s="32" t="str">
        <f>MID(J55,12,5)</f>
        <v>13:02</v>
      </c>
      <c r="P55" s="32">
        <f>K55/H55</f>
        <v>3.5968503937007874</v>
      </c>
      <c r="Q55" s="28">
        <f>($R$2/$W$2*100%)/$S$14</f>
        <v>7.0910882977906348E-3</v>
      </c>
      <c r="R55" s="134"/>
      <c r="S55" s="134"/>
      <c r="T55" s="134"/>
      <c r="AC55" s="31">
        <v>1</v>
      </c>
      <c r="AD55" s="28">
        <f t="shared" si="1"/>
        <v>4.3012211668928086E-3</v>
      </c>
      <c r="AE55" s="28">
        <f t="shared" si="2"/>
        <v>4.3012211668928086E-3</v>
      </c>
    </row>
    <row r="56" spans="2:31" x14ac:dyDescent="0.25">
      <c r="B56" s="130" t="s">
        <v>2478</v>
      </c>
      <c r="D56" s="31">
        <v>269</v>
      </c>
      <c r="E56" s="31" t="s">
        <v>25</v>
      </c>
      <c r="F56" s="31" t="s">
        <v>2689</v>
      </c>
      <c r="G56" s="31">
        <v>42.16</v>
      </c>
      <c r="H56" s="31">
        <v>2082</v>
      </c>
      <c r="I56" s="31">
        <v>32</v>
      </c>
      <c r="J56" s="31" t="s">
        <v>2583</v>
      </c>
      <c r="K56">
        <v>9201</v>
      </c>
      <c r="L56" s="28">
        <f t="shared" si="0"/>
        <v>4.0841248303934872E-3</v>
      </c>
      <c r="M56" s="32" t="str">
        <f>LEFT(J56,10)</f>
        <v>2024-03-03</v>
      </c>
      <c r="N56" s="30">
        <f>DATE(LEFT(M56,4),MID(M56,6,2),RIGHT(M56,2))</f>
        <v>45354</v>
      </c>
      <c r="O56" s="32" t="str">
        <f>MID(J56,12,5)</f>
        <v>11:02</v>
      </c>
      <c r="P56" s="32">
        <f>K56/H56</f>
        <v>4.4193083573487035</v>
      </c>
      <c r="Q56" s="28">
        <f>($R$2/$W$2*100%)/$S$14</f>
        <v>7.0910882977906348E-3</v>
      </c>
      <c r="R56" s="134"/>
      <c r="S56" s="134"/>
      <c r="T56" s="134"/>
      <c r="AC56" s="31">
        <v>1</v>
      </c>
      <c r="AD56" s="28">
        <f t="shared" si="1"/>
        <v>4.0841248303934872E-3</v>
      </c>
      <c r="AE56" s="28">
        <f t="shared" si="2"/>
        <v>4.0841248303934872E-3</v>
      </c>
    </row>
    <row r="57" spans="2:31" x14ac:dyDescent="0.25">
      <c r="B57" s="36" t="s">
        <v>2479</v>
      </c>
      <c r="D57" s="31">
        <v>321</v>
      </c>
      <c r="E57" s="31" t="s">
        <v>659</v>
      </c>
      <c r="F57" s="31" t="s">
        <v>2690</v>
      </c>
      <c r="I57" s="31">
        <v>14</v>
      </c>
      <c r="J57" s="31" t="s">
        <v>2584</v>
      </c>
      <c r="L57" s="28">
        <f t="shared" si="0"/>
        <v>4.5454545454545452E-3</v>
      </c>
      <c r="M57" s="32" t="str">
        <f>LEFT(J57,10)</f>
        <v>2024-03-02</v>
      </c>
      <c r="N57" s="30">
        <f>DATE(LEFT(M57,4),MID(M57,6,2),RIGHT(M57,2))</f>
        <v>45353</v>
      </c>
      <c r="O57" s="32" t="str">
        <f>MID(J57,12,5)</f>
        <v>11:01</v>
      </c>
      <c r="P57" s="32" t="e">
        <f>K57/H57</f>
        <v>#DIV/0!</v>
      </c>
      <c r="Q57" s="28">
        <f>($R$2/$W$2*100%)/$S$14</f>
        <v>7.0910882977906348E-3</v>
      </c>
      <c r="AC57" s="31">
        <v>0</v>
      </c>
      <c r="AD57" s="28">
        <f t="shared" si="1"/>
        <v>0</v>
      </c>
      <c r="AE57" s="28" t="e">
        <f t="shared" si="2"/>
        <v>#N/A</v>
      </c>
    </row>
    <row r="58" spans="2:31" x14ac:dyDescent="0.25">
      <c r="B58" s="130" t="s">
        <v>2480</v>
      </c>
      <c r="D58" s="31">
        <v>311</v>
      </c>
      <c r="E58" s="31" t="s">
        <v>25</v>
      </c>
      <c r="F58" s="137" t="s">
        <v>2691</v>
      </c>
      <c r="G58" s="31">
        <v>15.7</v>
      </c>
      <c r="H58" s="31">
        <v>4325</v>
      </c>
      <c r="I58" s="31">
        <v>13</v>
      </c>
      <c r="J58" s="31" t="s">
        <v>2585</v>
      </c>
      <c r="K58">
        <v>14022</v>
      </c>
      <c r="L58" s="28">
        <f t="shared" si="0"/>
        <v>4.3962008141112622E-3</v>
      </c>
      <c r="M58" s="32" t="str">
        <f>LEFT(J58,10)</f>
        <v>2024-02-29</v>
      </c>
      <c r="N58" s="30">
        <f>DATE(LEFT(M58,4),MID(M58,6,2),RIGHT(M58,2))</f>
        <v>45351</v>
      </c>
      <c r="O58" s="32" t="str">
        <f>MID(J58,12,5)</f>
        <v>11:00</v>
      </c>
      <c r="P58" s="32">
        <f>K58/H58</f>
        <v>3.2420809248554914</v>
      </c>
      <c r="Q58" s="28">
        <f>($R$2/$W$2*100%)/$S$14</f>
        <v>7.0910882977906348E-3</v>
      </c>
      <c r="AC58" s="31">
        <v>1</v>
      </c>
      <c r="AD58" s="28">
        <f t="shared" si="1"/>
        <v>4.3962008141112622E-3</v>
      </c>
      <c r="AE58" s="28">
        <f t="shared" si="2"/>
        <v>4.3962008141112622E-3</v>
      </c>
    </row>
    <row r="59" spans="2:31" x14ac:dyDescent="0.25">
      <c r="B59" s="36" t="s">
        <v>2481</v>
      </c>
      <c r="D59" s="31">
        <v>346</v>
      </c>
      <c r="E59" s="31" t="s">
        <v>25</v>
      </c>
      <c r="F59" s="31" t="s">
        <v>2692</v>
      </c>
      <c r="G59" s="31">
        <v>51.232999999999997</v>
      </c>
      <c r="H59" s="31">
        <v>3161</v>
      </c>
      <c r="I59" s="31">
        <v>20</v>
      </c>
      <c r="J59" s="31" t="s">
        <v>2586</v>
      </c>
      <c r="K59">
        <v>10825</v>
      </c>
      <c r="L59" s="28">
        <f t="shared" si="0"/>
        <v>4.9660786974219809E-3</v>
      </c>
      <c r="M59" s="32" t="str">
        <f>LEFT(J59,10)</f>
        <v>2024-02-27</v>
      </c>
      <c r="N59" s="30">
        <f>DATE(LEFT(M59,4),MID(M59,6,2),RIGHT(M59,2))</f>
        <v>45349</v>
      </c>
      <c r="O59" s="32" t="str">
        <f>MID(J59,12,5)</f>
        <v>13:52</v>
      </c>
      <c r="P59" s="32">
        <f>K59/H59</f>
        <v>3.4245491932932617</v>
      </c>
      <c r="Q59" s="28">
        <f>($R$2/$W$2*100%)/$S$14</f>
        <v>7.0910882977906348E-3</v>
      </c>
      <c r="AC59" s="31">
        <v>0</v>
      </c>
      <c r="AD59" s="28">
        <f t="shared" si="1"/>
        <v>0</v>
      </c>
      <c r="AE59" s="28" t="e">
        <f t="shared" si="2"/>
        <v>#N/A</v>
      </c>
    </row>
    <row r="60" spans="2:31" x14ac:dyDescent="0.25">
      <c r="B60" s="130" t="s">
        <v>2482</v>
      </c>
      <c r="D60" s="31">
        <v>175</v>
      </c>
      <c r="E60" s="31" t="s">
        <v>25</v>
      </c>
      <c r="F60" s="31" t="s">
        <v>2693</v>
      </c>
      <c r="G60" s="31">
        <v>29.370999999999999</v>
      </c>
      <c r="H60" s="31">
        <v>1752</v>
      </c>
      <c r="I60" s="31">
        <v>12</v>
      </c>
      <c r="J60" s="31" t="s">
        <v>2587</v>
      </c>
      <c r="K60">
        <v>7721</v>
      </c>
      <c r="L60" s="28">
        <f t="shared" si="0"/>
        <v>2.5373134328358208E-3</v>
      </c>
      <c r="M60" s="32" t="str">
        <f>LEFT(J60,10)</f>
        <v>2024-02-25</v>
      </c>
      <c r="N60" s="30">
        <f>DATE(LEFT(M60,4),MID(M60,6,2),RIGHT(M60,2))</f>
        <v>45347</v>
      </c>
      <c r="O60" s="32" t="str">
        <f>MID(J60,12,5)</f>
        <v>08:58</v>
      </c>
      <c r="P60" s="32">
        <f>K60/H60</f>
        <v>4.406963470319635</v>
      </c>
      <c r="Q60" s="28">
        <f>($R$2/$W$2*100%)/$S$14</f>
        <v>7.0910882977906348E-3</v>
      </c>
      <c r="AC60" s="31">
        <v>1</v>
      </c>
      <c r="AD60" s="28">
        <f t="shared" si="1"/>
        <v>2.5373134328358208E-3</v>
      </c>
      <c r="AE60" s="28">
        <f t="shared" si="2"/>
        <v>2.5373134328358208E-3</v>
      </c>
    </row>
    <row r="61" spans="2:31" x14ac:dyDescent="0.25">
      <c r="B61" s="130" t="s">
        <v>2483</v>
      </c>
      <c r="D61" s="31">
        <v>361</v>
      </c>
      <c r="E61" s="31" t="s">
        <v>25</v>
      </c>
      <c r="F61" s="31" t="s">
        <v>2694</v>
      </c>
      <c r="G61" s="31">
        <v>39.845999999999997</v>
      </c>
      <c r="H61" s="31">
        <v>2409</v>
      </c>
      <c r="I61" s="31">
        <v>31</v>
      </c>
      <c r="J61" s="31" t="s">
        <v>2588</v>
      </c>
      <c r="K61">
        <v>9770</v>
      </c>
      <c r="L61" s="28">
        <f t="shared" si="0"/>
        <v>5.3188602442333782E-3</v>
      </c>
      <c r="M61" s="32" t="str">
        <f>LEFT(J61,10)</f>
        <v>2024-02-23</v>
      </c>
      <c r="N61" s="30">
        <f>DATE(LEFT(M61,4),MID(M61,6,2),RIGHT(M61,2))</f>
        <v>45345</v>
      </c>
      <c r="O61" s="32" t="str">
        <f>MID(J61,12,5)</f>
        <v>18:37</v>
      </c>
      <c r="P61" s="32">
        <f>K61/H61</f>
        <v>4.0556247405562473</v>
      </c>
      <c r="Q61" s="28">
        <f>($R$2/$W$2*100%)/$S$14</f>
        <v>7.0910882977906348E-3</v>
      </c>
      <c r="R61" s="134"/>
      <c r="S61" s="134"/>
      <c r="T61" s="134"/>
      <c r="AC61" s="31">
        <v>1</v>
      </c>
      <c r="AD61" s="28">
        <f t="shared" si="1"/>
        <v>5.3188602442333782E-3</v>
      </c>
      <c r="AE61" s="28">
        <f t="shared" si="2"/>
        <v>5.3188602442333782E-3</v>
      </c>
    </row>
    <row r="62" spans="2:31" x14ac:dyDescent="0.25">
      <c r="B62" s="130" t="s">
        <v>2484</v>
      </c>
      <c r="D62" s="31">
        <v>644</v>
      </c>
      <c r="E62" s="31" t="s">
        <v>25</v>
      </c>
      <c r="F62" s="31" t="s">
        <v>2695</v>
      </c>
      <c r="G62" s="31">
        <v>22</v>
      </c>
      <c r="H62" s="31">
        <v>6640</v>
      </c>
      <c r="I62" s="31">
        <v>42</v>
      </c>
      <c r="J62" s="31" t="s">
        <v>2589</v>
      </c>
      <c r="K62">
        <v>23331</v>
      </c>
      <c r="L62" s="28">
        <f t="shared" si="0"/>
        <v>9.3080054274084119E-3</v>
      </c>
      <c r="M62" s="32" t="str">
        <f>LEFT(J62,10)</f>
        <v>2024-02-22</v>
      </c>
      <c r="N62" s="30">
        <f>DATE(LEFT(M62,4),MID(M62,6,2),RIGHT(M62,2))</f>
        <v>45344</v>
      </c>
      <c r="O62" s="32" t="str">
        <f>MID(J62,12,5)</f>
        <v>16:59</v>
      </c>
      <c r="P62" s="32">
        <f>K62/H62</f>
        <v>3.5137048192771085</v>
      </c>
      <c r="Q62" s="28">
        <f>($R$2/$W$2*100%)/$S$14</f>
        <v>7.0910882977906348E-3</v>
      </c>
      <c r="AC62" s="31">
        <v>1</v>
      </c>
      <c r="AD62" s="28">
        <f t="shared" si="1"/>
        <v>9.3080054274084119E-3</v>
      </c>
      <c r="AE62" s="28">
        <f t="shared" si="2"/>
        <v>9.3080054274084119E-3</v>
      </c>
    </row>
    <row r="63" spans="2:31" x14ac:dyDescent="0.25">
      <c r="B63" s="36" t="s">
        <v>2485</v>
      </c>
      <c r="D63" s="31">
        <v>587</v>
      </c>
      <c r="E63" s="31" t="s">
        <v>25</v>
      </c>
      <c r="F63" s="31" t="s">
        <v>2696</v>
      </c>
      <c r="G63" s="31">
        <v>6.8730000000000002</v>
      </c>
      <c r="H63" s="31">
        <v>3231</v>
      </c>
      <c r="I63" s="31">
        <v>43</v>
      </c>
      <c r="J63" s="31" t="s">
        <v>2590</v>
      </c>
      <c r="K63">
        <v>14096</v>
      </c>
      <c r="L63" s="28">
        <f t="shared" si="0"/>
        <v>8.5481682496607869E-3</v>
      </c>
      <c r="M63" s="32" t="str">
        <f>LEFT(J63,10)</f>
        <v>2024-02-21</v>
      </c>
      <c r="N63" s="30">
        <f>DATE(LEFT(M63,4),MID(M63,6,2),RIGHT(M63,2))</f>
        <v>45343</v>
      </c>
      <c r="O63" s="32" t="str">
        <f>MID(J63,12,5)</f>
        <v>17:19</v>
      </c>
      <c r="P63" s="32">
        <f>K63/H63</f>
        <v>4.3627359950479727</v>
      </c>
      <c r="Q63" s="28">
        <f>($R$2/$W$2*100%)/$S$14</f>
        <v>7.0910882977906348E-3</v>
      </c>
      <c r="AC63" s="31">
        <v>0</v>
      </c>
      <c r="AD63" s="28">
        <f t="shared" si="1"/>
        <v>0</v>
      </c>
      <c r="AE63" s="28" t="e">
        <f t="shared" si="2"/>
        <v>#N/A</v>
      </c>
    </row>
    <row r="64" spans="2:31" x14ac:dyDescent="0.25">
      <c r="B64" s="36" t="s">
        <v>2486</v>
      </c>
      <c r="D64" s="31">
        <v>624</v>
      </c>
      <c r="E64" s="31" t="s">
        <v>25</v>
      </c>
      <c r="F64" s="31" t="s">
        <v>2697</v>
      </c>
      <c r="G64" s="31">
        <v>15.555999999999999</v>
      </c>
      <c r="H64" s="31">
        <v>4148</v>
      </c>
      <c r="I64" s="31">
        <v>90</v>
      </c>
      <c r="J64" s="31" t="s">
        <v>2591</v>
      </c>
      <c r="K64">
        <v>16807</v>
      </c>
      <c r="L64" s="28">
        <f t="shared" si="0"/>
        <v>9.6879240162822261E-3</v>
      </c>
      <c r="M64" s="32" t="str">
        <f>LEFT(J64,10)</f>
        <v>2024-02-20</v>
      </c>
      <c r="N64" s="30">
        <f>DATE(LEFT(M64,4),MID(M64,6,2),RIGHT(M64,2))</f>
        <v>45342</v>
      </c>
      <c r="O64" s="32" t="str">
        <f>MID(J64,12,5)</f>
        <v>07:22</v>
      </c>
      <c r="P64" s="32">
        <f>K64/H64</f>
        <v>4.0518322082931535</v>
      </c>
      <c r="Q64" s="28">
        <f>($R$2/$W$2*100%)/$S$14</f>
        <v>7.0910882977906348E-3</v>
      </c>
      <c r="R64" s="134"/>
      <c r="S64" s="134"/>
      <c r="T64" s="134"/>
      <c r="V64" s="134"/>
      <c r="W64" s="134"/>
      <c r="X64" s="134"/>
      <c r="AC64" s="31">
        <v>0</v>
      </c>
      <c r="AD64" s="28">
        <f t="shared" si="1"/>
        <v>0</v>
      </c>
      <c r="AE64" s="28" t="e">
        <f t="shared" si="2"/>
        <v>#N/A</v>
      </c>
    </row>
    <row r="65" spans="2:31" x14ac:dyDescent="0.25">
      <c r="B65" s="36" t="s">
        <v>2487</v>
      </c>
      <c r="D65" s="31">
        <v>1268</v>
      </c>
      <c r="E65" s="31" t="s">
        <v>25</v>
      </c>
      <c r="F65" s="31" t="s">
        <v>2698</v>
      </c>
      <c r="G65" s="31">
        <v>20.085999999999999</v>
      </c>
      <c r="H65" s="31">
        <v>10221</v>
      </c>
      <c r="I65" s="31">
        <v>168</v>
      </c>
      <c r="J65" s="31" t="s">
        <v>2592</v>
      </c>
      <c r="K65">
        <v>36798</v>
      </c>
      <c r="L65" s="28">
        <f t="shared" si="0"/>
        <v>1.9484396200814113E-2</v>
      </c>
      <c r="M65" s="32" t="str">
        <f>LEFT(J65,10)</f>
        <v>2024-02-19</v>
      </c>
      <c r="N65" s="30">
        <f>DATE(LEFT(M65,4),MID(M65,6,2),RIGHT(M65,2))</f>
        <v>45341</v>
      </c>
      <c r="O65" s="32" t="str">
        <f>MID(J65,12,5)</f>
        <v>09:40</v>
      </c>
      <c r="P65" s="32">
        <f>K65/H65</f>
        <v>3.6002348106838862</v>
      </c>
      <c r="Q65" s="28">
        <f>($R$2/$W$2*100%)/$S$14</f>
        <v>7.0910882977906348E-3</v>
      </c>
      <c r="R65" s="134"/>
      <c r="S65" s="134"/>
      <c r="AC65" s="31">
        <v>0</v>
      </c>
      <c r="AD65" s="28">
        <f t="shared" si="1"/>
        <v>0</v>
      </c>
      <c r="AE65" s="28" t="e">
        <f t="shared" si="2"/>
        <v>#N/A</v>
      </c>
    </row>
    <row r="66" spans="2:31" x14ac:dyDescent="0.25">
      <c r="B66" s="36" t="s">
        <v>2488</v>
      </c>
      <c r="D66" s="31">
        <v>832</v>
      </c>
      <c r="E66" s="31" t="s">
        <v>25</v>
      </c>
      <c r="F66" s="31" t="s">
        <v>2699</v>
      </c>
      <c r="G66" s="31">
        <v>16.315999999999999</v>
      </c>
      <c r="H66" s="31">
        <v>10603</v>
      </c>
      <c r="I66" s="31">
        <v>88</v>
      </c>
      <c r="J66" s="31" t="s">
        <v>2593</v>
      </c>
      <c r="K66">
        <v>36975</v>
      </c>
      <c r="L66" s="28">
        <f t="shared" si="0"/>
        <v>1.248303934871099E-2</v>
      </c>
      <c r="M66" s="32" t="str">
        <f>LEFT(J66,10)</f>
        <v>2024-02-17</v>
      </c>
      <c r="N66" s="30">
        <f>DATE(LEFT(M66,4),MID(M66,6,2),RIGHT(M66,2))</f>
        <v>45339</v>
      </c>
      <c r="O66" s="32" t="str">
        <f>MID(J66,12,5)</f>
        <v>11:00</v>
      </c>
      <c r="P66" s="32">
        <f>K66/H66</f>
        <v>3.4872205979439781</v>
      </c>
      <c r="Q66" s="28">
        <f>($R$2/$W$2*100%)/$S$14</f>
        <v>7.0910882977906348E-3</v>
      </c>
      <c r="AC66" s="31">
        <v>0</v>
      </c>
      <c r="AD66" s="28">
        <f t="shared" si="1"/>
        <v>0</v>
      </c>
      <c r="AE66" s="28" t="e">
        <f t="shared" si="2"/>
        <v>#N/A</v>
      </c>
    </row>
    <row r="67" spans="2:31" x14ac:dyDescent="0.25">
      <c r="B67" s="130" t="s">
        <v>2489</v>
      </c>
      <c r="D67" s="31">
        <v>174</v>
      </c>
      <c r="E67" s="31" t="s">
        <v>25</v>
      </c>
      <c r="F67" s="31" t="s">
        <v>2700</v>
      </c>
      <c r="G67" s="31">
        <v>89.8</v>
      </c>
      <c r="H67" s="31">
        <v>1876</v>
      </c>
      <c r="I67" s="31">
        <v>27</v>
      </c>
      <c r="J67" s="31" t="s">
        <v>2594</v>
      </c>
      <c r="K67">
        <v>7261</v>
      </c>
      <c r="L67" s="28">
        <f t="shared" ref="L67:L107" si="3">((D67+I67)/$W$2)*100%</f>
        <v>2.7272727272727275E-3</v>
      </c>
      <c r="M67" s="32" t="str">
        <f>LEFT(J67,10)</f>
        <v>2024-02-16</v>
      </c>
      <c r="N67" s="30">
        <f>DATE(LEFT(M67,4),MID(M67,6,2),RIGHT(M67,2))</f>
        <v>45338</v>
      </c>
      <c r="O67" s="32" t="str">
        <f>MID(J67,12,5)</f>
        <v>11:01</v>
      </c>
      <c r="P67" s="32">
        <f>K67/H67</f>
        <v>3.8704690831556503</v>
      </c>
      <c r="Q67" s="28">
        <f>($R$2/$W$2*100%)/$S$14</f>
        <v>7.0910882977906348E-3</v>
      </c>
      <c r="AC67" s="31">
        <v>1</v>
      </c>
      <c r="AD67" s="28">
        <f t="shared" ref="AD67:AD107" si="4">AC67*L67</f>
        <v>2.7272727272727275E-3</v>
      </c>
      <c r="AE67" s="28">
        <f t="shared" ref="AE67:AE107" si="5">IF(NOT(AD67=0),AD67,NA())</f>
        <v>2.7272727272727275E-3</v>
      </c>
    </row>
    <row r="68" spans="2:31" x14ac:dyDescent="0.25">
      <c r="B68" s="36" t="s">
        <v>2490</v>
      </c>
      <c r="D68" s="31">
        <v>254</v>
      </c>
      <c r="E68" s="31" t="s">
        <v>659</v>
      </c>
      <c r="F68" s="31" t="s">
        <v>2701</v>
      </c>
      <c r="I68" s="31">
        <v>22</v>
      </c>
      <c r="J68" s="31" t="s">
        <v>2595</v>
      </c>
      <c r="L68" s="28">
        <f t="shared" si="3"/>
        <v>3.7449118046132971E-3</v>
      </c>
      <c r="M68" s="32" t="str">
        <f>LEFT(J68,10)</f>
        <v>2024-02-14</v>
      </c>
      <c r="N68" s="30">
        <f>DATE(LEFT(M68,4),MID(M68,6,2),RIGHT(M68,2))</f>
        <v>45336</v>
      </c>
      <c r="O68" s="32" t="str">
        <f>MID(J68,12,5)</f>
        <v>11:06</v>
      </c>
      <c r="P68" s="32" t="e">
        <f>K68/H68</f>
        <v>#DIV/0!</v>
      </c>
      <c r="Q68" s="28">
        <f>($R$2/$W$2*100%)/$S$14</f>
        <v>7.0910882977906348E-3</v>
      </c>
      <c r="AC68" s="31">
        <v>0</v>
      </c>
      <c r="AD68" s="28">
        <f t="shared" si="4"/>
        <v>0</v>
      </c>
      <c r="AE68" s="28" t="e">
        <f t="shared" si="5"/>
        <v>#N/A</v>
      </c>
    </row>
    <row r="69" spans="2:31" x14ac:dyDescent="0.25">
      <c r="B69" s="36" t="s">
        <v>2491</v>
      </c>
      <c r="D69" s="31">
        <v>252</v>
      </c>
      <c r="E69" s="31" t="s">
        <v>659</v>
      </c>
      <c r="F69" s="31" t="s">
        <v>2702</v>
      </c>
      <c r="I69" s="31">
        <v>16</v>
      </c>
      <c r="J69" s="31" t="s">
        <v>2596</v>
      </c>
      <c r="L69" s="28">
        <f t="shared" si="3"/>
        <v>3.6363636363636364E-3</v>
      </c>
      <c r="M69" s="32" t="str">
        <f>LEFT(J69,10)</f>
        <v>2024-02-13</v>
      </c>
      <c r="N69" s="30">
        <f>DATE(LEFT(M69,4),MID(M69,6,2),RIGHT(M69,2))</f>
        <v>45335</v>
      </c>
      <c r="O69" s="32" t="str">
        <f>MID(J69,12,5)</f>
        <v>18:18</v>
      </c>
      <c r="P69" s="32" t="e">
        <f>K69/H69</f>
        <v>#DIV/0!</v>
      </c>
      <c r="Q69" s="28">
        <f>($R$2/$W$2*100%)/$S$14</f>
        <v>7.0910882977906348E-3</v>
      </c>
      <c r="AC69" s="31">
        <v>0</v>
      </c>
      <c r="AD69" s="28">
        <f t="shared" si="4"/>
        <v>0</v>
      </c>
      <c r="AE69" s="28" t="e">
        <f t="shared" si="5"/>
        <v>#N/A</v>
      </c>
    </row>
    <row r="70" spans="2:31" x14ac:dyDescent="0.25">
      <c r="B70" s="130" t="s">
        <v>1425</v>
      </c>
      <c r="D70" s="31">
        <v>306</v>
      </c>
      <c r="E70" s="31" t="s">
        <v>659</v>
      </c>
      <c r="F70" s="31" t="s">
        <v>2703</v>
      </c>
      <c r="I70" s="31">
        <v>26</v>
      </c>
      <c r="J70" s="31" t="s">
        <v>2597</v>
      </c>
      <c r="L70" s="28">
        <f t="shared" si="3"/>
        <v>4.5047489823609229E-3</v>
      </c>
      <c r="M70" s="32" t="str">
        <f>LEFT(J70,10)</f>
        <v>2024-02-11</v>
      </c>
      <c r="N70" s="30">
        <f>DATE(LEFT(M70,4),MID(M70,6,2),RIGHT(M70,2))</f>
        <v>45333</v>
      </c>
      <c r="O70" s="32" t="str">
        <f>MID(J70,12,5)</f>
        <v>12:37</v>
      </c>
      <c r="P70" s="32" t="e">
        <f>K70/H70</f>
        <v>#DIV/0!</v>
      </c>
      <c r="Q70" s="28">
        <f>($R$2/$W$2*100%)/$S$14</f>
        <v>7.0910882977906348E-3</v>
      </c>
      <c r="AC70" s="31">
        <v>1</v>
      </c>
      <c r="AD70" s="28">
        <f t="shared" si="4"/>
        <v>4.5047489823609229E-3</v>
      </c>
      <c r="AE70" s="28">
        <f t="shared" si="5"/>
        <v>4.5047489823609229E-3</v>
      </c>
    </row>
    <row r="71" spans="2:31" x14ac:dyDescent="0.25">
      <c r="B71" s="130" t="s">
        <v>2492</v>
      </c>
      <c r="D71" s="31">
        <v>2198</v>
      </c>
      <c r="E71" s="31" t="s">
        <v>25</v>
      </c>
      <c r="F71" s="31" t="s">
        <v>2704</v>
      </c>
      <c r="G71" s="31">
        <v>55.7</v>
      </c>
      <c r="H71" s="31">
        <v>32859</v>
      </c>
      <c r="I71" s="31">
        <v>92</v>
      </c>
      <c r="J71" s="31" t="s">
        <v>2598</v>
      </c>
      <c r="K71">
        <v>155530</v>
      </c>
      <c r="L71" s="28">
        <f t="shared" si="3"/>
        <v>3.10719131614654E-2</v>
      </c>
      <c r="M71" s="32" t="str">
        <f>LEFT(J71,10)</f>
        <v>2024-02-09</v>
      </c>
      <c r="N71" s="30">
        <f>DATE(LEFT(M71,4),MID(M71,6,2),RIGHT(M71,2))</f>
        <v>45331</v>
      </c>
      <c r="O71" s="32" t="str">
        <f>MID(J71,12,5)</f>
        <v>08:40</v>
      </c>
      <c r="P71" s="32">
        <f>K71/H71</f>
        <v>4.7332542073708881</v>
      </c>
      <c r="Q71" s="28">
        <f>($R$2/$W$2*100%)/$S$14</f>
        <v>7.0910882977906348E-3</v>
      </c>
      <c r="AC71" s="31">
        <v>1</v>
      </c>
      <c r="AD71" s="28">
        <f t="shared" si="4"/>
        <v>3.10719131614654E-2</v>
      </c>
      <c r="AE71" s="28">
        <f t="shared" si="5"/>
        <v>3.10719131614654E-2</v>
      </c>
    </row>
    <row r="72" spans="2:31" x14ac:dyDescent="0.25">
      <c r="B72" s="36" t="s">
        <v>2493</v>
      </c>
      <c r="D72" s="31">
        <v>123</v>
      </c>
      <c r="E72" s="31" t="s">
        <v>659</v>
      </c>
      <c r="F72" s="31" t="s">
        <v>2705</v>
      </c>
      <c r="I72" s="31">
        <v>2</v>
      </c>
      <c r="J72" s="31" t="s">
        <v>2599</v>
      </c>
      <c r="L72" s="28">
        <f t="shared" si="3"/>
        <v>1.6960651289009499E-3</v>
      </c>
      <c r="M72" s="32" t="str">
        <f>LEFT(J72,10)</f>
        <v>2024-02-08</v>
      </c>
      <c r="N72" s="30">
        <f>DATE(LEFT(M72,4),MID(M72,6,2),RIGHT(M72,2))</f>
        <v>45330</v>
      </c>
      <c r="O72" s="32" t="str">
        <f>MID(J72,12,5)</f>
        <v>17:11</v>
      </c>
      <c r="P72" s="32" t="e">
        <f>K72/H72</f>
        <v>#DIV/0!</v>
      </c>
      <c r="Q72" s="28">
        <f>($R$2/$W$2*100%)/$S$14</f>
        <v>7.0910882977906348E-3</v>
      </c>
      <c r="AC72" s="31">
        <v>0</v>
      </c>
      <c r="AD72" s="28">
        <f t="shared" si="4"/>
        <v>0</v>
      </c>
      <c r="AE72" s="28" t="e">
        <f t="shared" si="5"/>
        <v>#N/A</v>
      </c>
    </row>
    <row r="73" spans="2:31" x14ac:dyDescent="0.25">
      <c r="B73" s="36" t="s">
        <v>2494</v>
      </c>
      <c r="D73" s="31">
        <v>134</v>
      </c>
      <c r="E73" s="31" t="s">
        <v>659</v>
      </c>
      <c r="F73" s="31" t="s">
        <v>2706</v>
      </c>
      <c r="I73" s="31">
        <v>9</v>
      </c>
      <c r="J73" s="31" t="s">
        <v>2600</v>
      </c>
      <c r="L73" s="28">
        <f t="shared" si="3"/>
        <v>1.9402985074626865E-3</v>
      </c>
      <c r="M73" s="32" t="str">
        <f>LEFT(J73,10)</f>
        <v>2024-02-07</v>
      </c>
      <c r="N73" s="30">
        <f>DATE(LEFT(M73,4),MID(M73,6,2),RIGHT(M73,2))</f>
        <v>45329</v>
      </c>
      <c r="O73" s="32" t="str">
        <f>MID(J73,12,5)</f>
        <v>17:14</v>
      </c>
      <c r="P73" s="32" t="e">
        <f>K73/H73</f>
        <v>#DIV/0!</v>
      </c>
      <c r="Q73" s="28">
        <f>($R$2/$W$2*100%)/$S$14</f>
        <v>7.0910882977906348E-3</v>
      </c>
      <c r="AC73" s="31">
        <v>0</v>
      </c>
      <c r="AD73" s="28">
        <f t="shared" si="4"/>
        <v>0</v>
      </c>
      <c r="AE73" s="28" t="e">
        <f t="shared" si="5"/>
        <v>#N/A</v>
      </c>
    </row>
    <row r="74" spans="2:31" x14ac:dyDescent="0.25">
      <c r="B74" s="36" t="s">
        <v>2495</v>
      </c>
      <c r="D74" s="31">
        <v>138</v>
      </c>
      <c r="E74" s="31" t="s">
        <v>659</v>
      </c>
      <c r="F74" s="31" t="s">
        <v>2707</v>
      </c>
      <c r="I74" s="31">
        <v>5</v>
      </c>
      <c r="J74" s="31" t="s">
        <v>2601</v>
      </c>
      <c r="L74" s="28">
        <f t="shared" si="3"/>
        <v>1.9402985074626865E-3</v>
      </c>
      <c r="M74" s="32" t="str">
        <f>LEFT(J74,10)</f>
        <v>2024-02-06</v>
      </c>
      <c r="N74" s="30">
        <f>DATE(LEFT(M74,4),MID(M74,6,2),RIGHT(M74,2))</f>
        <v>45328</v>
      </c>
      <c r="O74" s="32" t="str">
        <f>MID(J74,12,5)</f>
        <v>15:37</v>
      </c>
      <c r="P74" s="32" t="e">
        <f>K74/H74</f>
        <v>#DIV/0!</v>
      </c>
      <c r="Q74" s="28">
        <f>($R$2/$W$2*100%)/$S$14</f>
        <v>7.0910882977906348E-3</v>
      </c>
      <c r="AC74" s="31">
        <v>0</v>
      </c>
      <c r="AD74" s="28">
        <f t="shared" si="4"/>
        <v>0</v>
      </c>
      <c r="AE74" s="28" t="e">
        <f t="shared" si="5"/>
        <v>#N/A</v>
      </c>
    </row>
    <row r="75" spans="2:31" x14ac:dyDescent="0.25">
      <c r="B75" s="130" t="s">
        <v>2496</v>
      </c>
      <c r="D75" s="31">
        <v>176</v>
      </c>
      <c r="E75" s="31" t="s">
        <v>25</v>
      </c>
      <c r="F75" s="31" t="s">
        <v>2708</v>
      </c>
      <c r="G75" s="31">
        <v>21.265999999999998</v>
      </c>
      <c r="H75" s="31">
        <v>1727</v>
      </c>
      <c r="I75" s="31">
        <v>14</v>
      </c>
      <c r="J75" s="31" t="s">
        <v>2602</v>
      </c>
      <c r="K75">
        <v>6309</v>
      </c>
      <c r="L75" s="28">
        <f t="shared" si="3"/>
        <v>2.5780189959294436E-3</v>
      </c>
      <c r="M75" s="32" t="str">
        <f>LEFT(J75,10)</f>
        <v>2024-02-04</v>
      </c>
      <c r="N75" s="30">
        <f>DATE(LEFT(M75,4),MID(M75,6,2),RIGHT(M75,2))</f>
        <v>45326</v>
      </c>
      <c r="O75" s="32" t="str">
        <f>MID(J75,12,5)</f>
        <v>17:47</v>
      </c>
      <c r="P75" s="32">
        <f>K75/H75</f>
        <v>3.6531557614360164</v>
      </c>
      <c r="Q75" s="28">
        <f>($R$2/$W$2*100%)/$S$14</f>
        <v>7.0910882977906348E-3</v>
      </c>
      <c r="AC75" s="31">
        <v>1</v>
      </c>
      <c r="AD75" s="28">
        <f t="shared" si="4"/>
        <v>2.5780189959294436E-3</v>
      </c>
      <c r="AE75" s="28">
        <f t="shared" si="5"/>
        <v>2.5780189959294436E-3</v>
      </c>
    </row>
    <row r="76" spans="2:31" x14ac:dyDescent="0.25">
      <c r="B76" s="36" t="s">
        <v>2497</v>
      </c>
      <c r="D76" s="31">
        <v>137</v>
      </c>
      <c r="E76" s="31" t="s">
        <v>659</v>
      </c>
      <c r="F76" s="31" t="s">
        <v>2709</v>
      </c>
      <c r="I76" s="31">
        <v>11</v>
      </c>
      <c r="J76" s="31" t="s">
        <v>2603</v>
      </c>
      <c r="L76" s="28">
        <f t="shared" si="3"/>
        <v>2.0081411126187244E-3</v>
      </c>
      <c r="M76" s="32" t="str">
        <f>LEFT(J76,10)</f>
        <v>2024-02-01</v>
      </c>
      <c r="N76" s="30">
        <f>DATE(LEFT(M76,4),MID(M76,6,2),RIGHT(M76,2))</f>
        <v>45323</v>
      </c>
      <c r="O76" s="32" t="str">
        <f>MID(J76,12,5)</f>
        <v>19:15</v>
      </c>
      <c r="P76" s="32" t="e">
        <f>K76/H76</f>
        <v>#DIV/0!</v>
      </c>
      <c r="Q76" s="28">
        <f>($R$2/$W$2*100%)/$S$14</f>
        <v>7.0910882977906348E-3</v>
      </c>
      <c r="AC76" s="31">
        <v>0</v>
      </c>
      <c r="AD76" s="28">
        <f t="shared" si="4"/>
        <v>0</v>
      </c>
      <c r="AE76" s="28" t="e">
        <f t="shared" si="5"/>
        <v>#N/A</v>
      </c>
    </row>
    <row r="77" spans="2:31" x14ac:dyDescent="0.25">
      <c r="B77" s="36" t="s">
        <v>2498</v>
      </c>
      <c r="D77" s="31">
        <v>225</v>
      </c>
      <c r="E77" s="31" t="s">
        <v>659</v>
      </c>
      <c r="F77" s="31" t="s">
        <v>2710</v>
      </c>
      <c r="I77" s="31">
        <v>14</v>
      </c>
      <c r="J77" s="31" t="s">
        <v>2604</v>
      </c>
      <c r="L77" s="28">
        <f t="shared" si="3"/>
        <v>3.2428765264586159E-3</v>
      </c>
      <c r="M77" s="32" t="str">
        <f>LEFT(J77,10)</f>
        <v>2024-01-31</v>
      </c>
      <c r="N77" s="30">
        <f>DATE(LEFT(M77,4),MID(M77,6,2),RIGHT(M77,2))</f>
        <v>45322</v>
      </c>
      <c r="O77" s="32" t="str">
        <f>MID(J77,12,5)</f>
        <v>17:02</v>
      </c>
      <c r="P77" s="32" t="e">
        <f>K77/H77</f>
        <v>#DIV/0!</v>
      </c>
      <c r="Q77" s="28">
        <f>($R$2/$W$2*100%)/$S$14</f>
        <v>7.0910882977906348E-3</v>
      </c>
      <c r="AC77" s="31">
        <v>0</v>
      </c>
      <c r="AD77" s="28">
        <f t="shared" si="4"/>
        <v>0</v>
      </c>
      <c r="AE77" s="28" t="e">
        <f t="shared" si="5"/>
        <v>#N/A</v>
      </c>
    </row>
    <row r="78" spans="2:31" x14ac:dyDescent="0.25">
      <c r="B78" s="36" t="s">
        <v>2499</v>
      </c>
      <c r="D78" s="31">
        <v>174</v>
      </c>
      <c r="E78" s="31" t="s">
        <v>25</v>
      </c>
      <c r="F78" s="31" t="s">
        <v>2711</v>
      </c>
      <c r="G78" s="31">
        <v>8.1</v>
      </c>
      <c r="H78" s="31">
        <v>946</v>
      </c>
      <c r="I78" s="31">
        <v>12</v>
      </c>
      <c r="J78" s="31" t="s">
        <v>2605</v>
      </c>
      <c r="K78">
        <v>4598</v>
      </c>
      <c r="L78" s="28">
        <f t="shared" si="3"/>
        <v>2.5237449118046132E-3</v>
      </c>
      <c r="M78" s="32" t="str">
        <f>LEFT(J78,10)</f>
        <v>2024-01-29</v>
      </c>
      <c r="N78" s="30">
        <f>DATE(LEFT(M78,4),MID(M78,6,2),RIGHT(M78,2))</f>
        <v>45320</v>
      </c>
      <c r="O78" s="32" t="str">
        <f>MID(J78,12,5)</f>
        <v>17:17</v>
      </c>
      <c r="P78" s="32">
        <f>K78/H78</f>
        <v>4.8604651162790695</v>
      </c>
      <c r="Q78" s="28">
        <f>($R$2/$W$2*100%)/$S$14</f>
        <v>7.0910882977906348E-3</v>
      </c>
      <c r="AC78" s="31">
        <v>0</v>
      </c>
      <c r="AD78" s="28">
        <f t="shared" si="4"/>
        <v>0</v>
      </c>
      <c r="AE78" s="28" t="e">
        <f t="shared" si="5"/>
        <v>#N/A</v>
      </c>
    </row>
    <row r="79" spans="2:31" x14ac:dyDescent="0.25">
      <c r="B79" s="36" t="s">
        <v>2500</v>
      </c>
      <c r="D79" s="31">
        <v>202</v>
      </c>
      <c r="E79" s="31" t="s">
        <v>25</v>
      </c>
      <c r="F79" s="31" t="s">
        <v>2712</v>
      </c>
      <c r="G79" s="31">
        <v>8.0329999999999995</v>
      </c>
      <c r="H79" s="31">
        <v>2437</v>
      </c>
      <c r="I79" s="31">
        <v>24</v>
      </c>
      <c r="J79" s="31" t="s">
        <v>2606</v>
      </c>
      <c r="K79">
        <v>983284</v>
      </c>
      <c r="L79" s="28">
        <f t="shared" si="3"/>
        <v>3.0664857530529172E-3</v>
      </c>
      <c r="M79" s="32" t="str">
        <f>LEFT(J79,10)</f>
        <v>2024-01-27</v>
      </c>
      <c r="N79" s="30">
        <f>DATE(LEFT(M79,4),MID(M79,6,2),RIGHT(M79,2))</f>
        <v>45318</v>
      </c>
      <c r="O79" s="32" t="str">
        <f>MID(J79,12,5)</f>
        <v>08:41</v>
      </c>
      <c r="P79" s="32">
        <f>K79/H79</f>
        <v>403.48132950348787</v>
      </c>
      <c r="Q79" s="28">
        <f>($R$2/$W$2*100%)/$S$14</f>
        <v>7.0910882977906348E-3</v>
      </c>
      <c r="AC79" s="31">
        <v>0</v>
      </c>
      <c r="AD79" s="28">
        <f t="shared" si="4"/>
        <v>0</v>
      </c>
      <c r="AE79" s="28" t="e">
        <f t="shared" si="5"/>
        <v>#N/A</v>
      </c>
    </row>
    <row r="80" spans="2:31" x14ac:dyDescent="0.25">
      <c r="B80" s="36" t="s">
        <v>2501</v>
      </c>
      <c r="D80" s="31">
        <v>322</v>
      </c>
      <c r="E80" s="31" t="s">
        <v>25</v>
      </c>
      <c r="F80" s="31" t="s">
        <v>2713</v>
      </c>
      <c r="G80" s="31">
        <v>20.954000000000001</v>
      </c>
      <c r="H80" s="31">
        <v>4658</v>
      </c>
      <c r="I80" s="31">
        <v>29</v>
      </c>
      <c r="J80" s="31" t="s">
        <v>2607</v>
      </c>
      <c r="K80">
        <v>17190</v>
      </c>
      <c r="L80" s="28">
        <f t="shared" si="3"/>
        <v>4.7625508819538667E-3</v>
      </c>
      <c r="M80" s="32" t="str">
        <f>LEFT(J80,10)</f>
        <v>2024-01-26</v>
      </c>
      <c r="N80" s="30">
        <f>DATE(LEFT(M80,4),MID(M80,6,2),RIGHT(M80,2))</f>
        <v>45317</v>
      </c>
      <c r="O80" s="32" t="str">
        <f>MID(J80,12,5)</f>
        <v>11:14</v>
      </c>
      <c r="P80" s="32">
        <f>K80/H80</f>
        <v>3.6904250751395447</v>
      </c>
      <c r="Q80" s="28">
        <f>($R$2/$W$2*100%)/$S$14</f>
        <v>7.0910882977906348E-3</v>
      </c>
      <c r="AC80" s="31">
        <v>0</v>
      </c>
      <c r="AD80" s="28">
        <f t="shared" si="4"/>
        <v>0</v>
      </c>
      <c r="AE80" s="28" t="e">
        <f t="shared" si="5"/>
        <v>#N/A</v>
      </c>
    </row>
    <row r="81" spans="2:31" x14ac:dyDescent="0.25">
      <c r="B81" s="36" t="s">
        <v>2502</v>
      </c>
      <c r="D81" s="31">
        <v>517</v>
      </c>
      <c r="E81" s="31" t="s">
        <v>25</v>
      </c>
      <c r="F81" s="31" t="s">
        <v>2714</v>
      </c>
      <c r="G81" s="31">
        <v>20.82</v>
      </c>
      <c r="H81" s="31">
        <v>3696</v>
      </c>
      <c r="I81" s="31">
        <v>70</v>
      </c>
      <c r="J81" s="31" t="s">
        <v>2608</v>
      </c>
      <c r="K81">
        <v>22802</v>
      </c>
      <c r="L81" s="28">
        <f t="shared" si="3"/>
        <v>7.964721845318861E-3</v>
      </c>
      <c r="M81" s="32" t="str">
        <f>LEFT(J81,10)</f>
        <v>2024-01-25</v>
      </c>
      <c r="N81" s="30">
        <f>DATE(LEFT(M81,4),MID(M81,6,2),RIGHT(M81,2))</f>
        <v>45316</v>
      </c>
      <c r="O81" s="32" t="str">
        <f>MID(J81,12,5)</f>
        <v>11:00</v>
      </c>
      <c r="P81" s="32">
        <f>K81/H81</f>
        <v>6.1693722943722946</v>
      </c>
      <c r="Q81" s="28">
        <f>($R$2/$W$2*100%)/$S$14</f>
        <v>7.0910882977906348E-3</v>
      </c>
      <c r="R81" s="134"/>
      <c r="S81" s="134"/>
      <c r="T81" s="134"/>
      <c r="AC81" s="31">
        <v>0</v>
      </c>
      <c r="AD81" s="28">
        <f t="shared" si="4"/>
        <v>0</v>
      </c>
      <c r="AE81" s="28" t="e">
        <f t="shared" si="5"/>
        <v>#N/A</v>
      </c>
    </row>
    <row r="82" spans="2:31" x14ac:dyDescent="0.25">
      <c r="B82" s="36" t="s">
        <v>2503</v>
      </c>
      <c r="D82" s="31">
        <v>426</v>
      </c>
      <c r="E82" s="31" t="s">
        <v>25</v>
      </c>
      <c r="F82" s="31" t="s">
        <v>2715</v>
      </c>
      <c r="G82" s="31">
        <v>21.088000000000001</v>
      </c>
      <c r="H82" s="31">
        <v>4282</v>
      </c>
      <c r="I82" s="31">
        <v>50</v>
      </c>
      <c r="J82" s="31" t="s">
        <v>2609</v>
      </c>
      <c r="K82">
        <v>17893</v>
      </c>
      <c r="L82" s="28">
        <f t="shared" si="3"/>
        <v>6.4586160108548165E-3</v>
      </c>
      <c r="M82" s="32" t="str">
        <f>LEFT(J82,10)</f>
        <v>2024-01-23</v>
      </c>
      <c r="N82" s="30">
        <f>DATE(LEFT(M82,4),MID(M82,6,2),RIGHT(M82,2))</f>
        <v>45314</v>
      </c>
      <c r="O82" s="32" t="str">
        <f>MID(J82,12,5)</f>
        <v>10:57</v>
      </c>
      <c r="P82" s="32">
        <f>K82/H82</f>
        <v>4.178654834189631</v>
      </c>
      <c r="Q82" s="28">
        <f>($R$2/$W$2*100%)/$S$14</f>
        <v>7.0910882977906348E-3</v>
      </c>
      <c r="AC82" s="31">
        <v>0</v>
      </c>
      <c r="AD82" s="28">
        <f t="shared" si="4"/>
        <v>0</v>
      </c>
      <c r="AE82" s="28" t="e">
        <f t="shared" si="5"/>
        <v>#N/A</v>
      </c>
    </row>
    <row r="83" spans="2:31" x14ac:dyDescent="0.25">
      <c r="B83" s="36" t="s">
        <v>2504</v>
      </c>
      <c r="D83" s="31">
        <v>441</v>
      </c>
      <c r="E83" s="31" t="s">
        <v>25</v>
      </c>
      <c r="F83" s="31" t="s">
        <v>2716</v>
      </c>
      <c r="G83" s="31">
        <v>7.24</v>
      </c>
      <c r="H83" s="31">
        <v>3598</v>
      </c>
      <c r="I83" s="31">
        <v>70</v>
      </c>
      <c r="J83" s="31" t="s">
        <v>2610</v>
      </c>
      <c r="K83">
        <v>25877</v>
      </c>
      <c r="L83" s="28">
        <f t="shared" si="3"/>
        <v>6.9335142469470826E-3</v>
      </c>
      <c r="M83" s="32" t="str">
        <f>LEFT(J83,10)</f>
        <v>2024-01-21</v>
      </c>
      <c r="N83" s="30">
        <f>DATE(LEFT(M83,4),MID(M83,6,2),RIGHT(M83,2))</f>
        <v>45312</v>
      </c>
      <c r="O83" s="32" t="str">
        <f>MID(J83,12,5)</f>
        <v>11:00</v>
      </c>
      <c r="P83" s="32">
        <f>K83/H83</f>
        <v>7.1920511395219568</v>
      </c>
      <c r="Q83" s="28">
        <f>($R$2/$W$2*100%)/$S$14</f>
        <v>7.0910882977906348E-3</v>
      </c>
      <c r="R83" s="134"/>
      <c r="S83" s="134"/>
      <c r="T83" s="134"/>
      <c r="AC83" s="31">
        <v>0</v>
      </c>
      <c r="AD83" s="28">
        <f t="shared" si="4"/>
        <v>0</v>
      </c>
      <c r="AE83" s="28" t="e">
        <f t="shared" si="5"/>
        <v>#N/A</v>
      </c>
    </row>
    <row r="84" spans="2:31" x14ac:dyDescent="0.25">
      <c r="B84" s="36" t="s">
        <v>2505</v>
      </c>
      <c r="D84" s="31">
        <v>355</v>
      </c>
      <c r="E84" s="31" t="s">
        <v>25</v>
      </c>
      <c r="F84" s="31" t="s">
        <v>2717</v>
      </c>
      <c r="G84" s="31">
        <v>46.76</v>
      </c>
      <c r="H84" s="31">
        <v>3827</v>
      </c>
      <c r="I84" s="31">
        <v>26</v>
      </c>
      <c r="J84" s="31" t="s">
        <v>2611</v>
      </c>
      <c r="K84">
        <v>14394</v>
      </c>
      <c r="L84" s="28">
        <f t="shared" si="3"/>
        <v>5.1696065128900952E-3</v>
      </c>
      <c r="M84" s="32" t="str">
        <f>LEFT(J84,10)</f>
        <v>2024-01-18</v>
      </c>
      <c r="N84" s="30">
        <f>DATE(LEFT(M84,4),MID(M84,6,2),RIGHT(M84,2))</f>
        <v>45309</v>
      </c>
      <c r="O84" s="32" t="str">
        <f>MID(J84,12,5)</f>
        <v>11:30</v>
      </c>
      <c r="P84" s="32">
        <f>K84/H84</f>
        <v>3.7611706297360858</v>
      </c>
      <c r="Q84" s="28">
        <f>($R$2/$W$2*100%)/$S$14</f>
        <v>7.0910882977906348E-3</v>
      </c>
      <c r="AC84" s="31">
        <v>0</v>
      </c>
      <c r="AD84" s="28">
        <f t="shared" si="4"/>
        <v>0</v>
      </c>
      <c r="AE84" s="28" t="e">
        <f t="shared" si="5"/>
        <v>#N/A</v>
      </c>
    </row>
    <row r="85" spans="2:31" x14ac:dyDescent="0.25">
      <c r="B85" s="130" t="s">
        <v>2506</v>
      </c>
      <c r="D85" s="31">
        <v>279</v>
      </c>
      <c r="E85" s="31" t="s">
        <v>659</v>
      </c>
      <c r="F85" s="31" t="s">
        <v>2718</v>
      </c>
      <c r="I85" s="31">
        <v>21</v>
      </c>
      <c r="J85" s="31" t="s">
        <v>2612</v>
      </c>
      <c r="L85" s="28">
        <f t="shared" si="3"/>
        <v>4.0705563093622792E-3</v>
      </c>
      <c r="M85" s="32" t="str">
        <f>LEFT(J85,10)</f>
        <v>2024-01-16</v>
      </c>
      <c r="N85" s="30">
        <f>DATE(LEFT(M85,4),MID(M85,6,2),RIGHT(M85,2))</f>
        <v>45307</v>
      </c>
      <c r="O85" s="32" t="str">
        <f>MID(J85,12,5)</f>
        <v>17:01</v>
      </c>
      <c r="P85" s="32" t="e">
        <f>K85/H85</f>
        <v>#DIV/0!</v>
      </c>
      <c r="Q85" s="28">
        <f>($R$2/$W$2*100%)/$S$14</f>
        <v>7.0910882977906348E-3</v>
      </c>
      <c r="AC85" s="31">
        <v>1</v>
      </c>
      <c r="AD85" s="28">
        <f t="shared" si="4"/>
        <v>4.0705563093622792E-3</v>
      </c>
      <c r="AE85" s="28">
        <f t="shared" si="5"/>
        <v>4.0705563093622792E-3</v>
      </c>
    </row>
    <row r="86" spans="2:31" x14ac:dyDescent="0.25">
      <c r="B86" s="36" t="s">
        <v>2507</v>
      </c>
      <c r="D86" s="31">
        <v>217</v>
      </c>
      <c r="E86" s="31" t="s">
        <v>659</v>
      </c>
      <c r="F86" s="31" t="s">
        <v>2719</v>
      </c>
      <c r="I86" s="31">
        <v>56</v>
      </c>
      <c r="J86" s="31" t="s">
        <v>2613</v>
      </c>
      <c r="L86" s="28">
        <f t="shared" si="3"/>
        <v>3.7042062415196743E-3</v>
      </c>
      <c r="M86" s="32" t="str">
        <f>LEFT(J86,10)</f>
        <v>2024-01-13</v>
      </c>
      <c r="N86" s="30">
        <f>DATE(LEFT(M86,4),MID(M86,6,2),RIGHT(M86,2))</f>
        <v>45304</v>
      </c>
      <c r="O86" s="32" t="str">
        <f>MID(J86,12,5)</f>
        <v>08:56</v>
      </c>
      <c r="P86" s="32" t="e">
        <f>K86/H86</f>
        <v>#DIV/0!</v>
      </c>
      <c r="Q86" s="28">
        <f>($R$2/$W$2*100%)/$S$14</f>
        <v>7.0910882977906348E-3</v>
      </c>
      <c r="AC86" s="31">
        <v>0</v>
      </c>
      <c r="AD86" s="28">
        <f t="shared" si="4"/>
        <v>0</v>
      </c>
      <c r="AE86" s="28" t="e">
        <f t="shared" si="5"/>
        <v>#N/A</v>
      </c>
    </row>
    <row r="87" spans="2:31" x14ac:dyDescent="0.25">
      <c r="B87" s="36" t="s">
        <v>2508</v>
      </c>
      <c r="D87" s="31">
        <v>332</v>
      </c>
      <c r="E87" s="31" t="s">
        <v>25</v>
      </c>
      <c r="F87" s="31" t="s">
        <v>2720</v>
      </c>
      <c r="G87" s="31">
        <v>14.381</v>
      </c>
      <c r="H87" s="31">
        <v>3021</v>
      </c>
      <c r="I87" s="31">
        <v>36</v>
      </c>
      <c r="J87" s="31" t="s">
        <v>2614</v>
      </c>
      <c r="K87">
        <v>12257</v>
      </c>
      <c r="L87" s="28">
        <f t="shared" si="3"/>
        <v>4.9932157394843961E-3</v>
      </c>
      <c r="M87" s="32" t="str">
        <f>LEFT(J87,10)</f>
        <v>2024-01-11</v>
      </c>
      <c r="N87" s="30">
        <f>DATE(LEFT(M87,4),MID(M87,6,2),RIGHT(M87,2))</f>
        <v>45302</v>
      </c>
      <c r="O87" s="32" t="str">
        <f>MID(J87,12,5)</f>
        <v>16:33</v>
      </c>
      <c r="P87" s="32">
        <f>K87/H87</f>
        <v>4.0572658060244953</v>
      </c>
      <c r="Q87" s="28">
        <f>($R$2/$W$2*100%)/$S$14</f>
        <v>7.0910882977906348E-3</v>
      </c>
      <c r="AC87" s="31">
        <v>0</v>
      </c>
      <c r="AD87" s="28">
        <f t="shared" si="4"/>
        <v>0</v>
      </c>
      <c r="AE87" s="28" t="e">
        <f t="shared" si="5"/>
        <v>#N/A</v>
      </c>
    </row>
    <row r="88" spans="2:31" x14ac:dyDescent="0.25">
      <c r="B88" s="36" t="s">
        <v>2509</v>
      </c>
      <c r="D88" s="31">
        <v>249</v>
      </c>
      <c r="E88" s="31" t="s">
        <v>25</v>
      </c>
      <c r="F88" s="31" t="s">
        <v>2721</v>
      </c>
      <c r="G88" s="31">
        <v>9.798</v>
      </c>
      <c r="H88" s="31">
        <v>1104</v>
      </c>
      <c r="I88" s="31">
        <v>20</v>
      </c>
      <c r="J88" s="31" t="s">
        <v>2615</v>
      </c>
      <c r="K88">
        <v>6385</v>
      </c>
      <c r="L88" s="28">
        <f t="shared" si="3"/>
        <v>3.6499321573948439E-3</v>
      </c>
      <c r="M88" s="32" t="str">
        <f>LEFT(J88,10)</f>
        <v>2024-01-09</v>
      </c>
      <c r="N88" s="30">
        <f>DATE(LEFT(M88,4),MID(M88,6,2),RIGHT(M88,2))</f>
        <v>45300</v>
      </c>
      <c r="O88" s="32" t="str">
        <f>MID(J88,12,5)</f>
        <v>16:45</v>
      </c>
      <c r="P88" s="32">
        <f>K88/H88</f>
        <v>5.7835144927536231</v>
      </c>
      <c r="Q88" s="28">
        <f>($R$2/$W$2*100%)/$S$14</f>
        <v>7.0910882977906348E-3</v>
      </c>
      <c r="AC88" s="31">
        <v>0</v>
      </c>
      <c r="AD88" s="28">
        <f t="shared" si="4"/>
        <v>0</v>
      </c>
      <c r="AE88" s="28" t="e">
        <f t="shared" si="5"/>
        <v>#N/A</v>
      </c>
    </row>
    <row r="89" spans="2:31" x14ac:dyDescent="0.25">
      <c r="B89" s="130" t="s">
        <v>2510</v>
      </c>
      <c r="D89" s="31">
        <v>322</v>
      </c>
      <c r="E89" s="31" t="s">
        <v>659</v>
      </c>
      <c r="F89" s="31" t="s">
        <v>2722</v>
      </c>
      <c r="I89" s="31">
        <v>18</v>
      </c>
      <c r="J89" s="31" t="s">
        <v>2616</v>
      </c>
      <c r="L89" s="28">
        <f t="shared" si="3"/>
        <v>4.6132971506105836E-3</v>
      </c>
      <c r="M89" s="32" t="str">
        <f>LEFT(J89,10)</f>
        <v>2024-01-07</v>
      </c>
      <c r="N89" s="30">
        <f>DATE(LEFT(M89,4),MID(M89,6,2),RIGHT(M89,2))</f>
        <v>45298</v>
      </c>
      <c r="O89" s="32" t="str">
        <f>MID(J89,12,5)</f>
        <v>11:08</v>
      </c>
      <c r="P89" s="32" t="e">
        <f>K89/H89</f>
        <v>#DIV/0!</v>
      </c>
      <c r="Q89" s="28">
        <f>($R$2/$W$2*100%)/$S$14</f>
        <v>7.0910882977906348E-3</v>
      </c>
      <c r="AC89" s="130" t="s">
        <v>4501</v>
      </c>
      <c r="AD89" s="28">
        <f t="shared" si="4"/>
        <v>4.6132971506105836E-3</v>
      </c>
      <c r="AE89" s="28">
        <f t="shared" si="5"/>
        <v>4.6132971506105836E-3</v>
      </c>
    </row>
    <row r="90" spans="2:31" x14ac:dyDescent="0.25">
      <c r="B90" s="130" t="s">
        <v>2511</v>
      </c>
      <c r="D90" s="31">
        <v>249</v>
      </c>
      <c r="E90" s="31" t="s">
        <v>25</v>
      </c>
      <c r="F90" s="31" t="s">
        <v>2723</v>
      </c>
      <c r="G90" s="31">
        <v>29.4</v>
      </c>
      <c r="H90" s="31">
        <v>2281</v>
      </c>
      <c r="I90" s="31">
        <v>29</v>
      </c>
      <c r="J90" s="31" t="s">
        <v>2617</v>
      </c>
      <c r="K90">
        <v>9596</v>
      </c>
      <c r="L90" s="28">
        <f t="shared" si="3"/>
        <v>3.7720488466757122E-3</v>
      </c>
      <c r="M90" s="32" t="str">
        <f>LEFT(J90,10)</f>
        <v>2024-01-04</v>
      </c>
      <c r="N90" s="30">
        <f>DATE(LEFT(M90,4),MID(M90,6,2),RIGHT(M90,2))</f>
        <v>45295</v>
      </c>
      <c r="O90" s="32" t="str">
        <f>MID(J90,12,5)</f>
        <v>17:12</v>
      </c>
      <c r="P90" s="32">
        <f>K90/H90</f>
        <v>4.2069267864971502</v>
      </c>
      <c r="Q90" s="28">
        <f>($R$2/$W$2*100%)/$S$14</f>
        <v>7.0910882977906348E-3</v>
      </c>
      <c r="R90" s="134"/>
      <c r="S90" s="134"/>
      <c r="T90" s="134"/>
      <c r="AC90" s="130" t="s">
        <v>4501</v>
      </c>
      <c r="AD90" s="28">
        <f t="shared" si="4"/>
        <v>3.7720488466757122E-3</v>
      </c>
      <c r="AE90" s="28">
        <f t="shared" si="5"/>
        <v>3.7720488466757122E-3</v>
      </c>
    </row>
    <row r="91" spans="2:31" x14ac:dyDescent="0.25">
      <c r="B91" s="130" t="s">
        <v>2512</v>
      </c>
      <c r="D91" s="31">
        <v>432</v>
      </c>
      <c r="E91" s="31" t="s">
        <v>25</v>
      </c>
      <c r="F91" s="31" t="s">
        <v>2724</v>
      </c>
      <c r="G91" s="31">
        <v>44.765999999999998</v>
      </c>
      <c r="H91" s="31">
        <v>4623</v>
      </c>
      <c r="I91" s="31">
        <v>35</v>
      </c>
      <c r="J91" s="31" t="s">
        <v>2618</v>
      </c>
      <c r="K91">
        <v>17728</v>
      </c>
      <c r="L91" s="28">
        <f t="shared" si="3"/>
        <v>6.3364993215739487E-3</v>
      </c>
      <c r="M91" s="32" t="str">
        <f>LEFT(J91,10)</f>
        <v>2024-01-02</v>
      </c>
      <c r="N91" s="30">
        <f>DATE(LEFT(M91,4),MID(M91,6,2),RIGHT(M91,2))</f>
        <v>45293</v>
      </c>
      <c r="O91" s="32" t="str">
        <f>MID(J91,12,5)</f>
        <v>16:46</v>
      </c>
      <c r="P91" s="32">
        <f>K91/H91</f>
        <v>3.8347393467445383</v>
      </c>
      <c r="Q91" s="28">
        <f>($R$2/$W$2*100%)/$S$14</f>
        <v>7.0910882977906348E-3</v>
      </c>
      <c r="AC91" s="130" t="s">
        <v>4501</v>
      </c>
      <c r="AD91" s="28">
        <f t="shared" si="4"/>
        <v>6.3364993215739487E-3</v>
      </c>
      <c r="AE91" s="28">
        <f t="shared" si="5"/>
        <v>6.3364993215739487E-3</v>
      </c>
    </row>
    <row r="92" spans="2:31" x14ac:dyDescent="0.25">
      <c r="B92" s="130" t="s">
        <v>2513</v>
      </c>
      <c r="D92" s="31">
        <v>312</v>
      </c>
      <c r="E92" s="31" t="s">
        <v>25</v>
      </c>
      <c r="F92" s="31" t="s">
        <v>2725</v>
      </c>
      <c r="G92" s="31">
        <v>16.315999999999999</v>
      </c>
      <c r="H92" s="31">
        <v>6175</v>
      </c>
      <c r="I92" s="31">
        <v>15</v>
      </c>
      <c r="J92" s="31" t="s">
        <v>2619</v>
      </c>
      <c r="K92">
        <v>45072</v>
      </c>
      <c r="L92" s="28">
        <f t="shared" si="3"/>
        <v>4.4369063772048845E-3</v>
      </c>
      <c r="M92" s="32" t="str">
        <f>LEFT(J92,10)</f>
        <v>2023-12-31</v>
      </c>
      <c r="N92" s="30">
        <f>DATE(LEFT(M92,4),MID(M92,6,2),RIGHT(M92,2))</f>
        <v>45291</v>
      </c>
      <c r="O92" s="32" t="str">
        <f>MID(J92,12,5)</f>
        <v>10:00</v>
      </c>
      <c r="P92" s="32">
        <f>K92/H92</f>
        <v>7.2991093117408905</v>
      </c>
      <c r="Q92" s="28">
        <f>($R$2/$W$2*100%)/$S$14</f>
        <v>7.0910882977906348E-3</v>
      </c>
      <c r="AC92" s="130" t="s">
        <v>4501</v>
      </c>
      <c r="AD92" s="28">
        <f t="shared" si="4"/>
        <v>4.4369063772048845E-3</v>
      </c>
      <c r="AE92" s="28">
        <f t="shared" si="5"/>
        <v>4.4369063772048845E-3</v>
      </c>
    </row>
    <row r="93" spans="2:31" x14ac:dyDescent="0.25">
      <c r="B93" s="130" t="s">
        <v>2514</v>
      </c>
      <c r="D93" s="31">
        <v>2271</v>
      </c>
      <c r="E93" s="31" t="s">
        <v>25</v>
      </c>
      <c r="F93" s="31" t="s">
        <v>2726</v>
      </c>
      <c r="G93" s="31">
        <v>90</v>
      </c>
      <c r="H93" s="31">
        <v>42619</v>
      </c>
      <c r="I93" s="31">
        <v>1546</v>
      </c>
      <c r="J93" s="31" t="s">
        <v>2620</v>
      </c>
      <c r="K93">
        <v>101577</v>
      </c>
      <c r="L93" s="28">
        <f t="shared" si="3"/>
        <v>5.1791044776119406E-2</v>
      </c>
      <c r="M93" s="32" t="str">
        <f>LEFT(J93,10)</f>
        <v>2023-12-29</v>
      </c>
      <c r="N93" s="30">
        <f>DATE(LEFT(M93,4),MID(M93,6,2),RIGHT(M93,2))</f>
        <v>45289</v>
      </c>
      <c r="O93" s="32" t="str">
        <f>MID(J93,12,5)</f>
        <v>08:53</v>
      </c>
      <c r="P93" s="32">
        <f>K93/H93</f>
        <v>2.3833736127079472</v>
      </c>
      <c r="Q93" s="28">
        <f>($R$2/$W$2*100%)/$S$14</f>
        <v>7.0910882977906348E-3</v>
      </c>
      <c r="AC93" s="130" t="s">
        <v>4501</v>
      </c>
      <c r="AD93" s="28">
        <f t="shared" si="4"/>
        <v>5.1791044776119406E-2</v>
      </c>
      <c r="AE93" s="28">
        <f t="shared" si="5"/>
        <v>5.1791044776119406E-2</v>
      </c>
    </row>
    <row r="94" spans="2:31" x14ac:dyDescent="0.25">
      <c r="B94" s="130" t="s">
        <v>2515</v>
      </c>
      <c r="D94" s="31">
        <v>148</v>
      </c>
      <c r="E94" s="31" t="s">
        <v>659</v>
      </c>
      <c r="F94" s="31" t="s">
        <v>2727</v>
      </c>
      <c r="I94" s="31">
        <v>5</v>
      </c>
      <c r="J94" s="31" t="s">
        <v>2621</v>
      </c>
      <c r="L94" s="28">
        <f t="shared" si="3"/>
        <v>2.0759837177747624E-3</v>
      </c>
      <c r="M94" s="32" t="str">
        <f>LEFT(J94,10)</f>
        <v>2023-12-26</v>
      </c>
      <c r="N94" s="30">
        <f>DATE(LEFT(M94,4),MID(M94,6,2),RIGHT(M94,2))</f>
        <v>45286</v>
      </c>
      <c r="O94" s="32" t="str">
        <f>MID(J94,12,5)</f>
        <v>14:37</v>
      </c>
      <c r="P94" s="32" t="e">
        <f>K94/H94</f>
        <v>#DIV/0!</v>
      </c>
      <c r="Q94" s="28">
        <f>($R$2/$W$2*100%)/$S$14</f>
        <v>7.0910882977906348E-3</v>
      </c>
      <c r="AC94" s="130" t="s">
        <v>4501</v>
      </c>
      <c r="AD94" s="28">
        <f t="shared" si="4"/>
        <v>2.0759837177747624E-3</v>
      </c>
      <c r="AE94" s="28">
        <f t="shared" si="5"/>
        <v>2.0759837177747624E-3</v>
      </c>
    </row>
    <row r="95" spans="2:31" x14ac:dyDescent="0.25">
      <c r="B95" s="130" t="s">
        <v>2516</v>
      </c>
      <c r="D95" s="31">
        <v>745</v>
      </c>
      <c r="E95" s="31" t="s">
        <v>25</v>
      </c>
      <c r="F95" s="31" t="s">
        <v>2728</v>
      </c>
      <c r="G95" s="31">
        <v>5.5659999999999998</v>
      </c>
      <c r="H95" s="31">
        <v>9498</v>
      </c>
      <c r="I95" s="31">
        <v>51</v>
      </c>
      <c r="J95" s="31" t="s">
        <v>2622</v>
      </c>
      <c r="K95">
        <v>61028</v>
      </c>
      <c r="L95" s="28">
        <f t="shared" si="3"/>
        <v>1.0800542740841248E-2</v>
      </c>
      <c r="M95" s="32" t="str">
        <f>LEFT(J95,10)</f>
        <v>2023-12-23</v>
      </c>
      <c r="N95" s="30">
        <f>DATE(LEFT(M95,4),MID(M95,6,2),RIGHT(M95,2))</f>
        <v>45283</v>
      </c>
      <c r="O95" s="32" t="str">
        <f>MID(J95,12,5)</f>
        <v>11:00</v>
      </c>
      <c r="P95" s="32">
        <f>K95/H95</f>
        <v>6.4253527058328066</v>
      </c>
      <c r="Q95" s="28">
        <f>($R$2/$W$2*100%)/$S$14</f>
        <v>7.0910882977906348E-3</v>
      </c>
      <c r="AC95" s="130" t="s">
        <v>4501</v>
      </c>
      <c r="AD95" s="28">
        <f t="shared" si="4"/>
        <v>1.0800542740841248E-2</v>
      </c>
      <c r="AE95" s="28">
        <f t="shared" si="5"/>
        <v>1.0800542740841248E-2</v>
      </c>
    </row>
    <row r="96" spans="2:31" x14ac:dyDescent="0.25">
      <c r="B96" s="130" t="s">
        <v>2517</v>
      </c>
      <c r="D96" s="31">
        <v>238</v>
      </c>
      <c r="E96" s="31" t="s">
        <v>25</v>
      </c>
      <c r="F96" s="31" t="s">
        <v>2729</v>
      </c>
      <c r="G96" s="31">
        <v>30.065999999999999</v>
      </c>
      <c r="H96" s="31">
        <v>2107</v>
      </c>
      <c r="I96" s="31">
        <v>11</v>
      </c>
      <c r="J96" s="31" t="s">
        <v>2623</v>
      </c>
      <c r="K96">
        <v>9271</v>
      </c>
      <c r="L96" s="28">
        <f t="shared" si="3"/>
        <v>3.3785617367706922E-3</v>
      </c>
      <c r="M96" s="32" t="str">
        <f>LEFT(J96,10)</f>
        <v>2023-12-21</v>
      </c>
      <c r="N96" s="30">
        <f>DATE(LEFT(M96,4),MID(M96,6,2),RIGHT(M96,2))</f>
        <v>45281</v>
      </c>
      <c r="O96" s="32" t="str">
        <f>MID(J96,12,5)</f>
        <v>17:06</v>
      </c>
      <c r="P96" s="32">
        <f>K96/H96</f>
        <v>4.4000949216896057</v>
      </c>
      <c r="Q96" s="28">
        <f>($R$2/$W$2*100%)/$S$14</f>
        <v>7.0910882977906348E-3</v>
      </c>
      <c r="AC96" s="130" t="s">
        <v>4501</v>
      </c>
      <c r="AD96" s="28">
        <f t="shared" si="4"/>
        <v>3.3785617367706922E-3</v>
      </c>
      <c r="AE96" s="28">
        <f t="shared" si="5"/>
        <v>3.3785617367706922E-3</v>
      </c>
    </row>
    <row r="97" spans="2:31" x14ac:dyDescent="0.25">
      <c r="B97" s="130" t="s">
        <v>2518</v>
      </c>
      <c r="D97" s="31">
        <v>430</v>
      </c>
      <c r="E97" s="31" t="s">
        <v>25</v>
      </c>
      <c r="F97" s="31" t="s">
        <v>2730</v>
      </c>
      <c r="G97" s="31">
        <v>78.832999999999998</v>
      </c>
      <c r="H97" s="31">
        <v>2702</v>
      </c>
      <c r="I97" s="31">
        <v>34</v>
      </c>
      <c r="J97" s="31" t="s">
        <v>2624</v>
      </c>
      <c r="K97">
        <v>10876</v>
      </c>
      <c r="L97" s="28">
        <f t="shared" si="3"/>
        <v>6.2957937584803255E-3</v>
      </c>
      <c r="M97" s="32" t="str">
        <f>LEFT(J97,10)</f>
        <v>2023-12-19</v>
      </c>
      <c r="N97" s="30">
        <f>DATE(LEFT(M97,4),MID(M97,6,2),RIGHT(M97,2))</f>
        <v>45279</v>
      </c>
      <c r="O97" s="32" t="str">
        <f>MID(J97,12,5)</f>
        <v>18:59</v>
      </c>
      <c r="P97" s="32">
        <f>K97/H97</f>
        <v>4.0251665433012587</v>
      </c>
      <c r="Q97" s="28">
        <f>($R$2/$W$2*100%)/$S$14</f>
        <v>7.0910882977906348E-3</v>
      </c>
      <c r="R97" s="134"/>
      <c r="S97" s="134"/>
      <c r="T97" s="134"/>
      <c r="V97" s="134"/>
      <c r="W97" s="134"/>
      <c r="X97" s="134"/>
      <c r="AC97" s="130" t="s">
        <v>4501</v>
      </c>
      <c r="AD97" s="28">
        <f t="shared" si="4"/>
        <v>6.2957937584803255E-3</v>
      </c>
      <c r="AE97" s="28">
        <f t="shared" si="5"/>
        <v>6.2957937584803255E-3</v>
      </c>
    </row>
    <row r="98" spans="2:31" x14ac:dyDescent="0.25">
      <c r="B98" s="130" t="s">
        <v>2519</v>
      </c>
      <c r="D98" s="31">
        <v>228</v>
      </c>
      <c r="E98" s="31" t="s">
        <v>25</v>
      </c>
      <c r="F98" s="31" t="s">
        <v>2731</v>
      </c>
      <c r="G98" s="31">
        <v>14.881</v>
      </c>
      <c r="H98" s="31">
        <v>3815</v>
      </c>
      <c r="I98" s="31">
        <v>13</v>
      </c>
      <c r="J98" s="31" t="s">
        <v>2625</v>
      </c>
      <c r="K98">
        <v>181484</v>
      </c>
      <c r="L98" s="28">
        <f t="shared" si="3"/>
        <v>3.270013568521031E-3</v>
      </c>
      <c r="M98" s="32" t="str">
        <f>LEFT(J98,10)</f>
        <v>2023-12-18</v>
      </c>
      <c r="N98" s="30">
        <f>DATE(LEFT(M98,4),MID(M98,6,2),RIGHT(M98,2))</f>
        <v>45278</v>
      </c>
      <c r="O98" s="32" t="str">
        <f>MID(J98,12,5)</f>
        <v>18:41</v>
      </c>
      <c r="P98" s="32">
        <f>K98/H98</f>
        <v>47.57116644823067</v>
      </c>
      <c r="Q98" s="28">
        <f>($R$2/$W$2*100%)/$S$14</f>
        <v>7.0910882977906348E-3</v>
      </c>
      <c r="AC98" s="130" t="s">
        <v>4501</v>
      </c>
      <c r="AD98" s="28">
        <f t="shared" si="4"/>
        <v>3.270013568521031E-3</v>
      </c>
      <c r="AE98" s="28">
        <f t="shared" si="5"/>
        <v>3.270013568521031E-3</v>
      </c>
    </row>
    <row r="99" spans="2:31" x14ac:dyDescent="0.25">
      <c r="B99" s="130" t="s">
        <v>2520</v>
      </c>
      <c r="D99" s="31">
        <v>552</v>
      </c>
      <c r="E99" s="31" t="s">
        <v>659</v>
      </c>
      <c r="F99" s="31" t="s">
        <v>2732</v>
      </c>
      <c r="I99" s="31">
        <v>50</v>
      </c>
      <c r="J99" s="31" t="s">
        <v>2626</v>
      </c>
      <c r="L99" s="28">
        <f t="shared" si="3"/>
        <v>8.1682496607869744E-3</v>
      </c>
      <c r="M99" s="32" t="str">
        <f>LEFT(J99,10)</f>
        <v>2023-12-17</v>
      </c>
      <c r="N99" s="30">
        <f>DATE(LEFT(M99,4),MID(M99,6,2),RIGHT(M99,2))</f>
        <v>45277</v>
      </c>
      <c r="O99" s="32" t="str">
        <f>MID(J99,12,5)</f>
        <v>09:12</v>
      </c>
      <c r="P99" s="32" t="e">
        <f>K99/H99</f>
        <v>#DIV/0!</v>
      </c>
      <c r="Q99" s="28">
        <f>($R$2/$W$2*100%)/$S$14</f>
        <v>7.0910882977906348E-3</v>
      </c>
      <c r="AC99" s="130" t="s">
        <v>4501</v>
      </c>
      <c r="AD99" s="28">
        <f t="shared" si="4"/>
        <v>8.1682496607869744E-3</v>
      </c>
      <c r="AE99" s="28">
        <f t="shared" si="5"/>
        <v>8.1682496607869744E-3</v>
      </c>
    </row>
    <row r="100" spans="2:31" x14ac:dyDescent="0.25">
      <c r="B100" s="130" t="s">
        <v>2521</v>
      </c>
      <c r="D100" s="31">
        <v>1110</v>
      </c>
      <c r="E100" s="31" t="s">
        <v>25</v>
      </c>
      <c r="F100" s="31" t="s">
        <v>2733</v>
      </c>
      <c r="G100" s="31">
        <v>33.566000000000003</v>
      </c>
      <c r="H100" s="31">
        <v>4962</v>
      </c>
      <c r="I100" s="31">
        <v>45</v>
      </c>
      <c r="J100" s="31" t="s">
        <v>2627</v>
      </c>
      <c r="K100">
        <v>20624</v>
      </c>
      <c r="L100" s="28">
        <f t="shared" si="3"/>
        <v>1.5671641791044775E-2</v>
      </c>
      <c r="M100" s="32" t="str">
        <f>LEFT(J100,10)</f>
        <v>2023-12-15</v>
      </c>
      <c r="N100" s="30">
        <f>DATE(LEFT(M100,4),MID(M100,6,2),RIGHT(M100,2))</f>
        <v>45275</v>
      </c>
      <c r="O100" s="32" t="str">
        <f>MID(J100,12,5)</f>
        <v>17:41</v>
      </c>
      <c r="P100" s="32">
        <f>K100/H100</f>
        <v>4.1563885530028211</v>
      </c>
      <c r="Q100" s="28">
        <f>($R$2/$W$2*100%)/$S$14</f>
        <v>7.0910882977906348E-3</v>
      </c>
      <c r="AC100" s="130" t="s">
        <v>4501</v>
      </c>
      <c r="AD100" s="28">
        <f t="shared" si="4"/>
        <v>1.5671641791044775E-2</v>
      </c>
      <c r="AE100" s="28">
        <f t="shared" si="5"/>
        <v>1.5671641791044775E-2</v>
      </c>
    </row>
    <row r="101" spans="2:31" x14ac:dyDescent="0.25">
      <c r="B101" s="130" t="s">
        <v>2522</v>
      </c>
      <c r="D101" s="31">
        <v>454</v>
      </c>
      <c r="E101" s="31" t="s">
        <v>25</v>
      </c>
      <c r="F101" s="31" t="s">
        <v>2734</v>
      </c>
      <c r="G101" s="31">
        <v>6.6390000000000002</v>
      </c>
      <c r="H101" s="31">
        <v>4925</v>
      </c>
      <c r="I101" s="31">
        <v>36</v>
      </c>
      <c r="J101" s="31" t="s">
        <v>2628</v>
      </c>
      <c r="K101">
        <v>18379</v>
      </c>
      <c r="L101" s="28">
        <f t="shared" si="3"/>
        <v>6.6485753052917228E-3</v>
      </c>
      <c r="M101" s="32" t="str">
        <f>LEFT(J101,10)</f>
        <v>2023-12-14</v>
      </c>
      <c r="N101" s="30">
        <f>DATE(LEFT(M101,4),MID(M101,6,2),RIGHT(M101,2))</f>
        <v>45274</v>
      </c>
      <c r="O101" s="32" t="str">
        <f>MID(J101,12,5)</f>
        <v>17:13</v>
      </c>
      <c r="P101" s="32">
        <f>K101/H101</f>
        <v>3.7317766497461928</v>
      </c>
      <c r="Q101" s="28">
        <f>($R$2/$W$2*100%)/$S$14</f>
        <v>7.0910882977906348E-3</v>
      </c>
      <c r="AC101" s="130" t="s">
        <v>4501</v>
      </c>
      <c r="AD101" s="28">
        <f t="shared" si="4"/>
        <v>6.6485753052917228E-3</v>
      </c>
      <c r="AE101" s="28">
        <f t="shared" si="5"/>
        <v>6.6485753052917228E-3</v>
      </c>
    </row>
    <row r="102" spans="2:31" x14ac:dyDescent="0.25">
      <c r="B102" s="130" t="s">
        <v>2523</v>
      </c>
      <c r="D102" s="31">
        <v>243</v>
      </c>
      <c r="E102" s="31" t="s">
        <v>25</v>
      </c>
      <c r="F102" s="31" t="s">
        <v>2735</v>
      </c>
      <c r="G102" s="31">
        <v>8.0410000000000004</v>
      </c>
      <c r="H102" s="31">
        <v>2660</v>
      </c>
      <c r="I102" s="31">
        <v>11</v>
      </c>
      <c r="J102" s="31" t="s">
        <v>2629</v>
      </c>
      <c r="K102">
        <v>11157</v>
      </c>
      <c r="L102" s="28">
        <f t="shared" si="3"/>
        <v>3.4464043419267301E-3</v>
      </c>
      <c r="M102" s="32" t="str">
        <f>LEFT(J102,10)</f>
        <v>2023-12-12</v>
      </c>
      <c r="N102" s="30">
        <f>DATE(LEFT(M102,4),MID(M102,6,2),RIGHT(M102,2))</f>
        <v>45272</v>
      </c>
      <c r="O102" s="32" t="str">
        <f>MID(J102,12,5)</f>
        <v>18:15</v>
      </c>
      <c r="P102" s="32">
        <f>K102/H102</f>
        <v>4.1943609022556387</v>
      </c>
      <c r="Q102" s="28">
        <f>($R$2/$W$2*100%)/$S$14</f>
        <v>7.0910882977906348E-3</v>
      </c>
      <c r="AC102" s="130" t="s">
        <v>4501</v>
      </c>
      <c r="AD102" s="28">
        <f t="shared" si="4"/>
        <v>3.4464043419267301E-3</v>
      </c>
      <c r="AE102" s="28">
        <f t="shared" si="5"/>
        <v>3.4464043419267301E-3</v>
      </c>
    </row>
    <row r="103" spans="2:31" x14ac:dyDescent="0.25">
      <c r="B103" s="130" t="s">
        <v>2524</v>
      </c>
      <c r="D103" s="31">
        <v>303</v>
      </c>
      <c r="E103" s="31" t="s">
        <v>25</v>
      </c>
      <c r="F103" s="137" t="s">
        <v>2736</v>
      </c>
      <c r="G103" s="31">
        <v>19.719000000000001</v>
      </c>
      <c r="H103" s="31">
        <v>5006</v>
      </c>
      <c r="I103" s="31">
        <v>15</v>
      </c>
      <c r="J103" s="31" t="s">
        <v>2630</v>
      </c>
      <c r="K103">
        <v>18573</v>
      </c>
      <c r="L103" s="28">
        <f t="shared" si="3"/>
        <v>4.3147896879240167E-3</v>
      </c>
      <c r="M103" s="32" t="str">
        <f>LEFT(J103,10)</f>
        <v>2023-12-10</v>
      </c>
      <c r="N103" s="30">
        <f>DATE(LEFT(M103,4),MID(M103,6,2),RIGHT(M103,2))</f>
        <v>45270</v>
      </c>
      <c r="O103" s="32" t="str">
        <f>MID(J103,12,5)</f>
        <v>11:00</v>
      </c>
      <c r="P103" s="32">
        <f>K103/H103</f>
        <v>3.7101478226128646</v>
      </c>
      <c r="Q103" s="28">
        <f>($R$2/$W$2*100%)/$S$14</f>
        <v>7.0910882977906348E-3</v>
      </c>
      <c r="AC103" s="130" t="s">
        <v>4501</v>
      </c>
      <c r="AD103" s="28">
        <f t="shared" si="4"/>
        <v>4.3147896879240167E-3</v>
      </c>
      <c r="AE103" s="28">
        <f t="shared" si="5"/>
        <v>4.3147896879240167E-3</v>
      </c>
    </row>
    <row r="104" spans="2:31" x14ac:dyDescent="0.25">
      <c r="B104" s="130" t="s">
        <v>2525</v>
      </c>
      <c r="D104" s="31">
        <v>287</v>
      </c>
      <c r="E104" s="31" t="s">
        <v>25</v>
      </c>
      <c r="F104" s="137" t="s">
        <v>2737</v>
      </c>
      <c r="G104" s="31">
        <v>47.665999999999997</v>
      </c>
      <c r="H104" s="31">
        <v>3029</v>
      </c>
      <c r="I104" s="31">
        <v>6</v>
      </c>
      <c r="J104" s="31" t="s">
        <v>2631</v>
      </c>
      <c r="K104">
        <v>11555</v>
      </c>
      <c r="L104" s="28">
        <f t="shared" si="3"/>
        <v>3.9755766621438265E-3</v>
      </c>
      <c r="M104" s="32" t="str">
        <f>LEFT(J104,10)</f>
        <v>2023-12-06</v>
      </c>
      <c r="N104" s="30">
        <f>DATE(LEFT(M104,4),MID(M104,6,2),RIGHT(M104,2))</f>
        <v>45266</v>
      </c>
      <c r="O104" s="32" t="str">
        <f>MID(J104,12,5)</f>
        <v>19:40</v>
      </c>
      <c r="P104" s="32">
        <f>K104/H104</f>
        <v>3.8147903598547375</v>
      </c>
      <c r="Q104" s="28">
        <f>($R$2/$W$2*100%)/$S$14</f>
        <v>7.0910882977906348E-3</v>
      </c>
      <c r="AC104" s="130" t="s">
        <v>4501</v>
      </c>
      <c r="AD104" s="28">
        <f t="shared" si="4"/>
        <v>3.9755766621438265E-3</v>
      </c>
      <c r="AE104" s="28">
        <f t="shared" si="5"/>
        <v>3.9755766621438265E-3</v>
      </c>
    </row>
    <row r="105" spans="2:31" x14ac:dyDescent="0.25">
      <c r="B105" s="130" t="s">
        <v>2526</v>
      </c>
      <c r="D105" s="31">
        <v>264</v>
      </c>
      <c r="E105" s="31" t="s">
        <v>659</v>
      </c>
      <c r="F105" s="31" t="s">
        <v>2738</v>
      </c>
      <c r="I105" s="31">
        <v>8</v>
      </c>
      <c r="J105" s="31" t="s">
        <v>2632</v>
      </c>
      <c r="L105" s="28">
        <f t="shared" si="3"/>
        <v>3.6906377204884667E-3</v>
      </c>
      <c r="M105" s="32" t="str">
        <f>LEFT(J105,10)</f>
        <v>2023-12-06</v>
      </c>
      <c r="N105" s="30">
        <f>DATE(LEFT(M105,4),MID(M105,6,2),RIGHT(M105,2))</f>
        <v>45266</v>
      </c>
      <c r="O105" s="32" t="str">
        <f>MID(J105,12,5)</f>
        <v>12:04</v>
      </c>
      <c r="P105" s="32" t="e">
        <f>K105/H105</f>
        <v>#DIV/0!</v>
      </c>
      <c r="Q105" s="28">
        <f>($R$2/$W$2*100%)/$S$14</f>
        <v>7.0910882977906348E-3</v>
      </c>
      <c r="AC105" s="130" t="s">
        <v>4501</v>
      </c>
      <c r="AD105" s="28">
        <f t="shared" si="4"/>
        <v>3.6906377204884667E-3</v>
      </c>
      <c r="AE105" s="28">
        <f t="shared" si="5"/>
        <v>3.6906377204884667E-3</v>
      </c>
    </row>
    <row r="106" spans="2:31" x14ac:dyDescent="0.25">
      <c r="B106" s="130" t="s">
        <v>2527</v>
      </c>
      <c r="D106" s="31">
        <v>325</v>
      </c>
      <c r="E106" s="31" t="s">
        <v>25</v>
      </c>
      <c r="F106" s="31" t="s">
        <v>2739</v>
      </c>
      <c r="G106" s="31">
        <v>8.8000000000000007</v>
      </c>
      <c r="H106" s="31">
        <v>3471</v>
      </c>
      <c r="I106" s="31">
        <v>128</v>
      </c>
      <c r="J106" s="31" t="s">
        <v>2633</v>
      </c>
      <c r="K106">
        <v>12506</v>
      </c>
      <c r="L106" s="28">
        <f t="shared" si="3"/>
        <v>6.1465400271370424E-3</v>
      </c>
      <c r="M106" s="32" t="str">
        <f>LEFT(J106,10)</f>
        <v>2023-12-04</v>
      </c>
      <c r="N106" s="30">
        <f>DATE(LEFT(M106,4),MID(M106,6,2),RIGHT(M106,2))</f>
        <v>45264</v>
      </c>
      <c r="O106" s="32" t="str">
        <f>MID(J106,12,5)</f>
        <v>18:05</v>
      </c>
      <c r="P106" s="32">
        <f>K106/H106</f>
        <v>3.6029962546816479</v>
      </c>
      <c r="Q106" s="28">
        <f>($R$2/$W$2*100%)/$S$14</f>
        <v>7.0910882977906348E-3</v>
      </c>
      <c r="R106" s="134"/>
      <c r="S106" s="134"/>
      <c r="T106" s="134"/>
      <c r="AC106" s="130" t="s">
        <v>4501</v>
      </c>
      <c r="AD106" s="28">
        <f t="shared" si="4"/>
        <v>6.1465400271370424E-3</v>
      </c>
      <c r="AE106" s="28">
        <f t="shared" si="5"/>
        <v>6.1465400271370424E-3</v>
      </c>
    </row>
    <row r="107" spans="2:31" x14ac:dyDescent="0.25">
      <c r="B107" s="130" t="s">
        <v>2528</v>
      </c>
      <c r="D107" s="31">
        <v>506</v>
      </c>
      <c r="E107" s="31" t="s">
        <v>659</v>
      </c>
      <c r="F107" s="31" t="s">
        <v>2740</v>
      </c>
      <c r="I107" s="31">
        <v>12</v>
      </c>
      <c r="J107" s="31" t="s">
        <v>2634</v>
      </c>
      <c r="L107" s="28">
        <f t="shared" si="3"/>
        <v>7.0284938941655361E-3</v>
      </c>
      <c r="M107" s="32" t="str">
        <f>LEFT(J107,10)</f>
        <v>2023-12-01</v>
      </c>
      <c r="N107" s="30">
        <f>DATE(LEFT(M107,4),MID(M107,6,2),RIGHT(M107,2))</f>
        <v>45261</v>
      </c>
      <c r="O107" s="32" t="str">
        <f>MID(J107,12,5)</f>
        <v>11:10</v>
      </c>
      <c r="P107" s="32" t="e">
        <f>K107/H107</f>
        <v>#DIV/0!</v>
      </c>
      <c r="Q107" s="28">
        <f>($R$2/$W$2*100%)/$S$14</f>
        <v>7.0910882977906348E-3</v>
      </c>
      <c r="AC107" s="130" t="s">
        <v>4501</v>
      </c>
      <c r="AD107" s="28">
        <f t="shared" si="4"/>
        <v>7.0284938941655361E-3</v>
      </c>
      <c r="AE107" s="28">
        <f t="shared" si="5"/>
        <v>7.0284938941655361E-3</v>
      </c>
    </row>
    <row r="108" spans="2:31" x14ac:dyDescent="0.25">
      <c r="Q108" s="28"/>
    </row>
    <row r="109" spans="2:31" x14ac:dyDescent="0.25">
      <c r="Q109" s="28"/>
    </row>
    <row r="110" spans="2:31" x14ac:dyDescent="0.25">
      <c r="Q110" s="28"/>
    </row>
    <row r="111" spans="2:31" x14ac:dyDescent="0.25">
      <c r="Q111" s="28"/>
    </row>
    <row r="112" spans="2:31" x14ac:dyDescent="0.25">
      <c r="Q112" s="28"/>
    </row>
    <row r="113" spans="17:17" x14ac:dyDescent="0.25">
      <c r="Q113" s="28"/>
    </row>
    <row r="114" spans="17:17" x14ac:dyDescent="0.25">
      <c r="Q114" s="28"/>
    </row>
    <row r="115" spans="17:17" x14ac:dyDescent="0.25">
      <c r="Q115" s="28"/>
    </row>
    <row r="116" spans="17:17" x14ac:dyDescent="0.25">
      <c r="Q116" s="28"/>
    </row>
    <row r="117" spans="17:17" x14ac:dyDescent="0.25">
      <c r="Q117" s="28"/>
    </row>
    <row r="118" spans="17:17" x14ac:dyDescent="0.25">
      <c r="Q118" s="28"/>
    </row>
  </sheetData>
  <autoFilter ref="D1:X118" xr:uid="{00000000-0001-0000-0800-000000000000}"/>
  <mergeCells count="1">
    <mergeCell ref="Z13:AB13"/>
  </mergeCells>
  <phoneticPr fontId="14" type="noConversion"/>
  <hyperlinks>
    <hyperlink ref="F58" r:id="rId1" xr:uid="{40122B22-DD78-407F-AAB3-8BB117FD2776}"/>
    <hyperlink ref="F104" r:id="rId2" xr:uid="{BB6F961A-6950-4E8B-BFD6-6DB9668E2386}"/>
    <hyperlink ref="F103" r:id="rId3" xr:uid="{D1120450-EE73-47DE-B5D9-69892EE5D5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21</vt:i4>
      </vt:variant>
    </vt:vector>
  </HeadingPairs>
  <TitlesOfParts>
    <vt:vector size="21" baseType="lpstr">
      <vt:lpstr>Arkusz1</vt:lpstr>
      <vt:lpstr>Facebook</vt:lpstr>
      <vt:lpstr>BasicLab</vt:lpstr>
      <vt:lpstr>YourKaya</vt:lpstr>
      <vt:lpstr>tołpa</vt:lpstr>
      <vt:lpstr>MIYO</vt:lpstr>
      <vt:lpstr>HairyTailCosmetics</vt:lpstr>
      <vt:lpstr>instagram</vt:lpstr>
      <vt:lpstr>MIYO_INSTA</vt:lpstr>
      <vt:lpstr>yourKay_insta</vt:lpstr>
      <vt:lpstr>basiclab_ig</vt:lpstr>
      <vt:lpstr>tołpa </vt:lpstr>
      <vt:lpstr>Hairy Tale Cosmetics_ig</vt:lpstr>
      <vt:lpstr>Arkusz2</vt:lpstr>
      <vt:lpstr>wszystko</vt:lpstr>
      <vt:lpstr>hairyTailCosmetics-tiktok</vt:lpstr>
      <vt:lpstr>BasicLabTiktok</vt:lpstr>
      <vt:lpstr>miyotiktok</vt:lpstr>
      <vt:lpstr>yourkayatiktok</vt:lpstr>
      <vt:lpstr>tołpatiktok</vt:lpstr>
      <vt:lpstr>Arkusz7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Aleksandra Bednarz</dc:creator>
  <cp:lastModifiedBy>Aleksandra Bednarz</cp:lastModifiedBy>
  <dcterms:created xsi:type="dcterms:W3CDTF">2024-06-11T01:21:00Z</dcterms:created>
  <dcterms:modified xsi:type="dcterms:W3CDTF">2024-06-17T20:30:22Z</dcterms:modified>
</cp:coreProperties>
</file>